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58" documentId="11_F25DC773A252ABDACC1048E089DE79AE5ADE58ED" xr6:coauthVersionLast="47" xr6:coauthVersionMax="47" xr10:uidLastSave="{235A6336-E6B4-4852-AB81-E54FC07E89E3}"/>
  <bookViews>
    <workbookView xWindow="28680" yWindow="-120" windowWidth="38640" windowHeight="21120" xr2:uid="{00000000-000D-0000-FFFF-FFFF00000000}"/>
  </bookViews>
  <sheets>
    <sheet name="Cover " sheetId="86" r:id="rId1"/>
    <sheet name="GH 201U LO1" sheetId="1" r:id="rId2"/>
    <sheet name="LO1 Q2" sheetId="5" r:id="rId3"/>
    <sheet name="LO1 A2" sheetId="19" r:id="rId4"/>
    <sheet name="LO1 Q4" sheetId="6" r:id="rId5"/>
    <sheet name="LO1 A4" sheetId="20" r:id="rId6"/>
    <sheet name="LO1 Q6" sheetId="8" r:id="rId7"/>
    <sheet name="LO1 Q6 Data" sheetId="7" r:id="rId8"/>
    <sheet name="LO1 A6" sheetId="21" r:id="rId9"/>
    <sheet name="LO1 Q7 Data" sheetId="9" r:id="rId10"/>
    <sheet name="LO1 Q8" sheetId="10" r:id="rId11"/>
    <sheet name="LO1 A8" sheetId="22" r:id="rId12"/>
    <sheet name="LO1 Q10" sheetId="11" r:id="rId13"/>
    <sheet name="LO1 A10" sheetId="23" r:id="rId14"/>
    <sheet name="LO1 Q11" sheetId="12" r:id="rId15"/>
    <sheet name="LO1 A11" sheetId="24" r:id="rId16"/>
    <sheet name="LO1 Q12" sheetId="13" r:id="rId17"/>
    <sheet name="LO1 A12" sheetId="25" r:id="rId18"/>
    <sheet name="LO1 Q13" sheetId="14" r:id="rId19"/>
    <sheet name="LO1 A13" sheetId="26" r:id="rId20"/>
    <sheet name="LO1 Q14" sheetId="15" r:id="rId21"/>
    <sheet name="LO1 A14" sheetId="27" r:id="rId22"/>
    <sheet name="LO1 Q15" sheetId="16" r:id="rId23"/>
    <sheet name="LO1 A15" sheetId="28" r:id="rId24"/>
    <sheet name="LO1 Q16" sheetId="17" r:id="rId25"/>
    <sheet name="LO1 A16" sheetId="29" r:id="rId26"/>
    <sheet name="LO1 Q17" sheetId="18" r:id="rId27"/>
    <sheet name="LO1 A17" sheetId="30" r:id="rId28"/>
    <sheet name="GH 201U LO2" sheetId="2" r:id="rId29"/>
    <sheet name="LO2 Q2" sheetId="31" r:id="rId30"/>
    <sheet name="LO2 A2" sheetId="47" r:id="rId31"/>
    <sheet name="LO2 Q3" sheetId="32" r:id="rId32"/>
    <sheet name="LO2 A3" sheetId="48" r:id="rId33"/>
    <sheet name="LO2 Q4" sheetId="33" r:id="rId34"/>
    <sheet name="LO2 A4" sheetId="49" r:id="rId35"/>
    <sheet name="LO2 Q5" sheetId="34" r:id="rId36"/>
    <sheet name="LO2 A5" sheetId="50" r:id="rId37"/>
    <sheet name="LO2 Q6" sheetId="35" r:id="rId38"/>
    <sheet name="LO2 A6" sheetId="51" r:id="rId39"/>
    <sheet name="LO2 Q14" sheetId="36" r:id="rId40"/>
    <sheet name="LO2 A14" sheetId="52" r:id="rId41"/>
    <sheet name="LO2 Q16" sheetId="37" r:id="rId42"/>
    <sheet name="LO2 A16" sheetId="53" r:id="rId43"/>
    <sheet name="LO2 Q18" sheetId="40" r:id="rId44"/>
    <sheet name="LO2 Q18 Data - I.S." sheetId="38" r:id="rId45"/>
    <sheet name="LO2 Q18 Data - B.S." sheetId="39" r:id="rId46"/>
    <sheet name="LO2 A18" sheetId="54" r:id="rId47"/>
    <sheet name="LO2 Q19" sheetId="42" r:id="rId48"/>
    <sheet name="LO2 Q19 Data" sheetId="41" r:id="rId49"/>
    <sheet name="LO2 A19" sheetId="55" r:id="rId50"/>
    <sheet name="LO2 Q21 - Definitions" sheetId="43" r:id="rId51"/>
    <sheet name="LO2 Q21 - Data Tab 1" sheetId="44" r:id="rId52"/>
    <sheet name="LO2 Q21 - Data Tab 2" sheetId="45" r:id="rId53"/>
    <sheet name="LO2 Q21 - Data Tab 3" sheetId="46" r:id="rId54"/>
    <sheet name="GH 201U LO3" sheetId="3" r:id="rId55"/>
    <sheet name="LO3 Q8" sheetId="56" r:id="rId56"/>
    <sheet name="LO3 A8" sheetId="63" r:id="rId57"/>
    <sheet name="LO3 Q11" sheetId="57" r:id="rId58"/>
    <sheet name="LO3 A11" sheetId="64" r:id="rId59"/>
    <sheet name="LO3 Q12" sheetId="58" r:id="rId60"/>
    <sheet name="LO3 A12" sheetId="65" r:id="rId61"/>
    <sheet name="LO3 Q13" sheetId="59" r:id="rId62"/>
    <sheet name="LO3 A13" sheetId="66" r:id="rId63"/>
    <sheet name="LO3 Q14" sheetId="60" r:id="rId64"/>
    <sheet name="LO3 A14" sheetId="67" r:id="rId65"/>
    <sheet name="LO3 Q15" sheetId="61" r:id="rId66"/>
    <sheet name="LO3 A15" sheetId="68" r:id="rId67"/>
    <sheet name="LO3 Q16" sheetId="62" r:id="rId68"/>
    <sheet name="LO3 A16" sheetId="69" r:id="rId69"/>
    <sheet name="GH 201U LO4" sheetId="4" r:id="rId70"/>
    <sheet name="LO4 Q2" sheetId="70" r:id="rId71"/>
    <sheet name="LO4 A2" sheetId="78" r:id="rId72"/>
    <sheet name="LO4 Q5" sheetId="71" r:id="rId73"/>
    <sheet name="LO4 A5" sheetId="79" r:id="rId74"/>
    <sheet name="LO4 Q6" sheetId="72" r:id="rId75"/>
    <sheet name="LO4 A6" sheetId="80" r:id="rId76"/>
    <sheet name="LO4 Q7" sheetId="73" r:id="rId77"/>
    <sheet name="LO4 A7" sheetId="81" r:id="rId78"/>
    <sheet name="LO4 Q9" sheetId="74" r:id="rId79"/>
    <sheet name="LO4 A9" sheetId="82" r:id="rId80"/>
    <sheet name="LO4 Q10" sheetId="75" r:id="rId81"/>
    <sheet name="LO4 A10" sheetId="83" r:id="rId82"/>
    <sheet name="LO4 Q12" sheetId="76" r:id="rId83"/>
    <sheet name="LO4 A12" sheetId="84" r:id="rId84"/>
    <sheet name="LO4 Q14" sheetId="77" r:id="rId85"/>
    <sheet name="LO4 A14" sheetId="85" r:id="rId86"/>
  </sheets>
  <externalReferences>
    <externalReference r:id="rId87"/>
  </externalReferences>
  <definedNames>
    <definedName name="___CPD013" localSheetId="66">#REF!</definedName>
    <definedName name="___CPD013" localSheetId="68">#REF!</definedName>
    <definedName name="___CPD013" localSheetId="65">#REF!</definedName>
    <definedName name="___CPD013" localSheetId="67">#REF!</definedName>
    <definedName name="___CPD013">#REF!</definedName>
    <definedName name="___RX1" localSheetId="66">#REF!</definedName>
    <definedName name="___RX1" localSheetId="68">#REF!</definedName>
    <definedName name="___RX1" localSheetId="65">#REF!</definedName>
    <definedName name="___RX1" localSheetId="67">#REF!</definedName>
    <definedName name="___RX1">#REF!</definedName>
    <definedName name="___RX2" localSheetId="66">#REF!</definedName>
    <definedName name="___RX2" localSheetId="68">#REF!</definedName>
    <definedName name="___RX2" localSheetId="65">#REF!</definedName>
    <definedName name="___RX2" localSheetId="67">#REF!</definedName>
    <definedName name="___RX2">#REF!</definedName>
    <definedName name="___RX3" localSheetId="66">#REF!</definedName>
    <definedName name="___RX3" localSheetId="68">#REF!</definedName>
    <definedName name="___RX3" localSheetId="65">#REF!</definedName>
    <definedName name="___RX3" localSheetId="67">#REF!</definedName>
    <definedName name="___RX3">#REF!</definedName>
    <definedName name="___RX4" localSheetId="66">#REF!</definedName>
    <definedName name="___RX4" localSheetId="68">#REF!</definedName>
    <definedName name="___RX4" localSheetId="65">#REF!</definedName>
    <definedName name="___RX4" localSheetId="67">#REF!</definedName>
    <definedName name="___RX4">#REF!</definedName>
    <definedName name="__123Graph_A" localSheetId="19" hidden="1">#REF!</definedName>
    <definedName name="__123Graph_A" localSheetId="18" hidden="1">#REF!</definedName>
    <definedName name="__123Graph_A" localSheetId="64" hidden="1">#REF!</definedName>
    <definedName name="__123Graph_A" localSheetId="66" hidden="1">#REF!</definedName>
    <definedName name="__123Graph_A" localSheetId="68" hidden="1">#REF!</definedName>
    <definedName name="__123Graph_A" localSheetId="63" hidden="1">#REF!</definedName>
    <definedName name="__123Graph_A" localSheetId="65" hidden="1">#REF!</definedName>
    <definedName name="__123Graph_A" localSheetId="67" hidden="1">#REF!</definedName>
    <definedName name="__123Graph_A" localSheetId="75" hidden="1">#REF!</definedName>
    <definedName name="__123Graph_A" localSheetId="74" hidden="1">#REF!</definedName>
    <definedName name="__123Graph_A" hidden="1">#REF!</definedName>
    <definedName name="__123Graph_AChart1" localSheetId="13" hidden="1">#REF!</definedName>
    <definedName name="__123Graph_AChart1" localSheetId="15" hidden="1">#REF!</definedName>
    <definedName name="__123Graph_AChart1" localSheetId="17" hidden="1">#REF!</definedName>
    <definedName name="__123Graph_AChart1" localSheetId="19" hidden="1">#REF!</definedName>
    <definedName name="__123Graph_AChart1" localSheetId="21" hidden="1">#REF!</definedName>
    <definedName name="__123Graph_AChart1" localSheetId="23" hidden="1">#REF!</definedName>
    <definedName name="__123Graph_AChart1" localSheetId="25" hidden="1">#REF!</definedName>
    <definedName name="__123Graph_AChart1" localSheetId="27" hidden="1">#REF!</definedName>
    <definedName name="__123Graph_AChart1" localSheetId="11" hidden="1">#REF!</definedName>
    <definedName name="__123Graph_AChart1" localSheetId="12" hidden="1">#REF!</definedName>
    <definedName name="__123Graph_AChart1" localSheetId="14" hidden="1">#REF!</definedName>
    <definedName name="__123Graph_AChart1" localSheetId="16" hidden="1">#REF!</definedName>
    <definedName name="__123Graph_AChart1" localSheetId="18" hidden="1">#REF!</definedName>
    <definedName name="__123Graph_AChart1" localSheetId="20" hidden="1">#REF!</definedName>
    <definedName name="__123Graph_AChart1" localSheetId="22" hidden="1">#REF!</definedName>
    <definedName name="__123Graph_AChart1" localSheetId="24" hidden="1">#REF!</definedName>
    <definedName name="__123Graph_AChart1" localSheetId="26" hidden="1">#REF!</definedName>
    <definedName name="__123Graph_AChart1" localSheetId="10" hidden="1">#REF!</definedName>
    <definedName name="__123Graph_AChart1" localSheetId="40" hidden="1">#REF!</definedName>
    <definedName name="__123Graph_AChart1" localSheetId="42" hidden="1">#REF!</definedName>
    <definedName name="__123Graph_AChart1" localSheetId="46" hidden="1">#REF!</definedName>
    <definedName name="__123Graph_AChart1" localSheetId="49" hidden="1">#REF!</definedName>
    <definedName name="__123Graph_AChart1" localSheetId="39" hidden="1">#REF!</definedName>
    <definedName name="__123Graph_AChart1" localSheetId="41" hidden="1">#REF!</definedName>
    <definedName name="__123Graph_AChart1" localSheetId="43" hidden="1">#REF!</definedName>
    <definedName name="__123Graph_AChart1" localSheetId="47" hidden="1">#REF!</definedName>
    <definedName name="__123Graph_AChart1" localSheetId="58" hidden="1">#REF!</definedName>
    <definedName name="__123Graph_AChart1" localSheetId="60" hidden="1">#REF!</definedName>
    <definedName name="__123Graph_AChart1" localSheetId="64" hidden="1">#REF!</definedName>
    <definedName name="__123Graph_AChart1" localSheetId="66" hidden="1">#REF!</definedName>
    <definedName name="__123Graph_AChart1" localSheetId="68" hidden="1">#REF!</definedName>
    <definedName name="__123Graph_AChart1" localSheetId="56" hidden="1">#REF!</definedName>
    <definedName name="__123Graph_AChart1" localSheetId="57" hidden="1">#REF!</definedName>
    <definedName name="__123Graph_AChart1" localSheetId="59" hidden="1">#REF!</definedName>
    <definedName name="__123Graph_AChart1" localSheetId="63" hidden="1">#REF!</definedName>
    <definedName name="__123Graph_AChart1" localSheetId="65" hidden="1">#REF!</definedName>
    <definedName name="__123Graph_AChart1" localSheetId="67" hidden="1">#REF!</definedName>
    <definedName name="__123Graph_AChart1" localSheetId="55" hidden="1">#REF!</definedName>
    <definedName name="__123Graph_AChart1" localSheetId="83" hidden="1">#REF!</definedName>
    <definedName name="__123Graph_AChart1" localSheetId="85" hidden="1">#REF!</definedName>
    <definedName name="__123Graph_AChart1" localSheetId="71" hidden="1">#REF!</definedName>
    <definedName name="__123Graph_AChart1" localSheetId="73" hidden="1">#REF!</definedName>
    <definedName name="__123Graph_AChart1" localSheetId="75" hidden="1">#REF!</definedName>
    <definedName name="__123Graph_AChart1" localSheetId="82" hidden="1">#REF!</definedName>
    <definedName name="__123Graph_AChart1" localSheetId="84" hidden="1">#REF!</definedName>
    <definedName name="__123Graph_AChart1" localSheetId="70" hidden="1">#REF!</definedName>
    <definedName name="__123Graph_AChart1" localSheetId="72" hidden="1">#REF!</definedName>
    <definedName name="__123Graph_AChart1" localSheetId="74" hidden="1">#REF!</definedName>
    <definedName name="__123Graph_AChart1" hidden="1">#REF!</definedName>
    <definedName name="__123Graph_ACurrent" localSheetId="13" hidden="1">#REF!</definedName>
    <definedName name="__123Graph_ACurrent" localSheetId="15" hidden="1">#REF!</definedName>
    <definedName name="__123Graph_ACurrent" localSheetId="17" hidden="1">#REF!</definedName>
    <definedName name="__123Graph_ACurrent" localSheetId="19" hidden="1">#REF!</definedName>
    <definedName name="__123Graph_ACurrent" localSheetId="21" hidden="1">#REF!</definedName>
    <definedName name="__123Graph_ACurrent" localSheetId="23" hidden="1">#REF!</definedName>
    <definedName name="__123Graph_ACurrent" localSheetId="25" hidden="1">#REF!</definedName>
    <definedName name="__123Graph_ACurrent" localSheetId="27" hidden="1">#REF!</definedName>
    <definedName name="__123Graph_ACurrent" localSheetId="11" hidden="1">#REF!</definedName>
    <definedName name="__123Graph_ACurrent" localSheetId="12" hidden="1">#REF!</definedName>
    <definedName name="__123Graph_ACurrent" localSheetId="14" hidden="1">#REF!</definedName>
    <definedName name="__123Graph_ACurrent" localSheetId="16" hidden="1">#REF!</definedName>
    <definedName name="__123Graph_ACurrent" localSheetId="18" hidden="1">#REF!</definedName>
    <definedName name="__123Graph_ACurrent" localSheetId="20" hidden="1">#REF!</definedName>
    <definedName name="__123Graph_ACurrent" localSheetId="22" hidden="1">#REF!</definedName>
    <definedName name="__123Graph_ACurrent" localSheetId="24" hidden="1">#REF!</definedName>
    <definedName name="__123Graph_ACurrent" localSheetId="26" hidden="1">#REF!</definedName>
    <definedName name="__123Graph_ACurrent" localSheetId="10" hidden="1">#REF!</definedName>
    <definedName name="__123Graph_ACurrent" localSheetId="40" hidden="1">#REF!</definedName>
    <definedName name="__123Graph_ACurrent" localSheetId="42" hidden="1">#REF!</definedName>
    <definedName name="__123Graph_ACurrent" localSheetId="46" hidden="1">#REF!</definedName>
    <definedName name="__123Graph_ACurrent" localSheetId="49" hidden="1">#REF!</definedName>
    <definedName name="__123Graph_ACurrent" localSheetId="39" hidden="1">#REF!</definedName>
    <definedName name="__123Graph_ACurrent" localSheetId="41" hidden="1">#REF!</definedName>
    <definedName name="__123Graph_ACurrent" localSheetId="43" hidden="1">#REF!</definedName>
    <definedName name="__123Graph_ACurrent" localSheetId="47" hidden="1">#REF!</definedName>
    <definedName name="__123Graph_ACurrent" localSheetId="58" hidden="1">#REF!</definedName>
    <definedName name="__123Graph_ACurrent" localSheetId="60" hidden="1">#REF!</definedName>
    <definedName name="__123Graph_ACurrent" localSheetId="64" hidden="1">#REF!</definedName>
    <definedName name="__123Graph_ACurrent" localSheetId="66" hidden="1">#REF!</definedName>
    <definedName name="__123Graph_ACurrent" localSheetId="68" hidden="1">#REF!</definedName>
    <definedName name="__123Graph_ACurrent" localSheetId="56" hidden="1">#REF!</definedName>
    <definedName name="__123Graph_ACurrent" localSheetId="57" hidden="1">#REF!</definedName>
    <definedName name="__123Graph_ACurrent" localSheetId="59" hidden="1">#REF!</definedName>
    <definedName name="__123Graph_ACurrent" localSheetId="63" hidden="1">#REF!</definedName>
    <definedName name="__123Graph_ACurrent" localSheetId="65" hidden="1">#REF!</definedName>
    <definedName name="__123Graph_ACurrent" localSheetId="67" hidden="1">#REF!</definedName>
    <definedName name="__123Graph_ACurrent" localSheetId="55" hidden="1">#REF!</definedName>
    <definedName name="__123Graph_ACurrent" localSheetId="83" hidden="1">#REF!</definedName>
    <definedName name="__123Graph_ACurrent" localSheetId="85" hidden="1">#REF!</definedName>
    <definedName name="__123Graph_ACurrent" localSheetId="71" hidden="1">#REF!</definedName>
    <definedName name="__123Graph_ACurrent" localSheetId="73" hidden="1">#REF!</definedName>
    <definedName name="__123Graph_ACurrent" localSheetId="75" hidden="1">#REF!</definedName>
    <definedName name="__123Graph_ACurrent" localSheetId="82" hidden="1">#REF!</definedName>
    <definedName name="__123Graph_ACurrent" localSheetId="84" hidden="1">#REF!</definedName>
    <definedName name="__123Graph_ACurrent" localSheetId="70" hidden="1">#REF!</definedName>
    <definedName name="__123Graph_ACurrent" localSheetId="72" hidden="1">#REF!</definedName>
    <definedName name="__123Graph_ACurrent" localSheetId="74" hidden="1">#REF!</definedName>
    <definedName name="__123Graph_ACurrent" hidden="1">#REF!</definedName>
    <definedName name="__123Graph_B" localSheetId="19" hidden="1">#REF!</definedName>
    <definedName name="__123Graph_B" localSheetId="18" hidden="1">#REF!</definedName>
    <definedName name="__123Graph_B" localSheetId="64" hidden="1">#REF!</definedName>
    <definedName name="__123Graph_B" localSheetId="66" hidden="1">#REF!</definedName>
    <definedName name="__123Graph_B" localSheetId="68" hidden="1">#REF!</definedName>
    <definedName name="__123Graph_B" localSheetId="63" hidden="1">#REF!</definedName>
    <definedName name="__123Graph_B" localSheetId="65" hidden="1">#REF!</definedName>
    <definedName name="__123Graph_B" localSheetId="67" hidden="1">#REF!</definedName>
    <definedName name="__123Graph_B" localSheetId="75" hidden="1">#REF!</definedName>
    <definedName name="__123Graph_B" localSheetId="74" hidden="1">#REF!</definedName>
    <definedName name="__123Graph_B" hidden="1">#REF!</definedName>
    <definedName name="__123Graph_BChart1" localSheetId="13" hidden="1">#REF!</definedName>
    <definedName name="__123Graph_BChart1" localSheetId="15" hidden="1">#REF!</definedName>
    <definedName name="__123Graph_BChart1" localSheetId="17" hidden="1">#REF!</definedName>
    <definedName name="__123Graph_BChart1" localSheetId="19" hidden="1">#REF!</definedName>
    <definedName name="__123Graph_BChart1" localSheetId="21" hidden="1">#REF!</definedName>
    <definedName name="__123Graph_BChart1" localSheetId="23" hidden="1">#REF!</definedName>
    <definedName name="__123Graph_BChart1" localSheetId="25" hidden="1">#REF!</definedName>
    <definedName name="__123Graph_BChart1" localSheetId="27" hidden="1">#REF!</definedName>
    <definedName name="__123Graph_BChart1" localSheetId="11" hidden="1">#REF!</definedName>
    <definedName name="__123Graph_BChart1" localSheetId="12" hidden="1">#REF!</definedName>
    <definedName name="__123Graph_BChart1" localSheetId="14" hidden="1">#REF!</definedName>
    <definedName name="__123Graph_BChart1" localSheetId="16" hidden="1">#REF!</definedName>
    <definedName name="__123Graph_BChart1" localSheetId="18" hidden="1">#REF!</definedName>
    <definedName name="__123Graph_BChart1" localSheetId="20" hidden="1">#REF!</definedName>
    <definedName name="__123Graph_BChart1" localSheetId="22" hidden="1">#REF!</definedName>
    <definedName name="__123Graph_BChart1" localSheetId="24" hidden="1">#REF!</definedName>
    <definedName name="__123Graph_BChart1" localSheetId="26" hidden="1">#REF!</definedName>
    <definedName name="__123Graph_BChart1" localSheetId="10" hidden="1">#REF!</definedName>
    <definedName name="__123Graph_BChart1" localSheetId="40" hidden="1">#REF!</definedName>
    <definedName name="__123Graph_BChart1" localSheetId="42" hidden="1">#REF!</definedName>
    <definedName name="__123Graph_BChart1" localSheetId="46" hidden="1">#REF!</definedName>
    <definedName name="__123Graph_BChart1" localSheetId="49" hidden="1">#REF!</definedName>
    <definedName name="__123Graph_BChart1" localSheetId="39" hidden="1">#REF!</definedName>
    <definedName name="__123Graph_BChart1" localSheetId="41" hidden="1">#REF!</definedName>
    <definedName name="__123Graph_BChart1" localSheetId="43" hidden="1">#REF!</definedName>
    <definedName name="__123Graph_BChart1" localSheetId="47" hidden="1">#REF!</definedName>
    <definedName name="__123Graph_BChart1" localSheetId="58" hidden="1">#REF!</definedName>
    <definedName name="__123Graph_BChart1" localSheetId="60" hidden="1">#REF!</definedName>
    <definedName name="__123Graph_BChart1" localSheetId="64" hidden="1">#REF!</definedName>
    <definedName name="__123Graph_BChart1" localSheetId="66" hidden="1">#REF!</definedName>
    <definedName name="__123Graph_BChart1" localSheetId="68" hidden="1">#REF!</definedName>
    <definedName name="__123Graph_BChart1" localSheetId="56" hidden="1">#REF!</definedName>
    <definedName name="__123Graph_BChart1" localSheetId="57" hidden="1">#REF!</definedName>
    <definedName name="__123Graph_BChart1" localSheetId="59" hidden="1">#REF!</definedName>
    <definedName name="__123Graph_BChart1" localSheetId="63" hidden="1">#REF!</definedName>
    <definedName name="__123Graph_BChart1" localSheetId="65" hidden="1">#REF!</definedName>
    <definedName name="__123Graph_BChart1" localSheetId="67" hidden="1">#REF!</definedName>
    <definedName name="__123Graph_BChart1" localSheetId="55" hidden="1">#REF!</definedName>
    <definedName name="__123Graph_BChart1" localSheetId="83" hidden="1">#REF!</definedName>
    <definedName name="__123Graph_BChart1" localSheetId="85" hidden="1">#REF!</definedName>
    <definedName name="__123Graph_BChart1" localSheetId="71" hidden="1">#REF!</definedName>
    <definedName name="__123Graph_BChart1" localSheetId="73" hidden="1">#REF!</definedName>
    <definedName name="__123Graph_BChart1" localSheetId="75" hidden="1">#REF!</definedName>
    <definedName name="__123Graph_BChart1" localSheetId="82" hidden="1">#REF!</definedName>
    <definedName name="__123Graph_BChart1" localSheetId="84" hidden="1">#REF!</definedName>
    <definedName name="__123Graph_BChart1" localSheetId="70" hidden="1">#REF!</definedName>
    <definedName name="__123Graph_BChart1" localSheetId="72" hidden="1">#REF!</definedName>
    <definedName name="__123Graph_BChart1" localSheetId="74" hidden="1">#REF!</definedName>
    <definedName name="__123Graph_BChart1" hidden="1">#REF!</definedName>
    <definedName name="__123Graph_BCurrent" localSheetId="13" hidden="1">#REF!</definedName>
    <definedName name="__123Graph_BCurrent" localSheetId="15" hidden="1">#REF!</definedName>
    <definedName name="__123Graph_BCurrent" localSheetId="17" hidden="1">#REF!</definedName>
    <definedName name="__123Graph_BCurrent" localSheetId="19" hidden="1">#REF!</definedName>
    <definedName name="__123Graph_BCurrent" localSheetId="21" hidden="1">#REF!</definedName>
    <definedName name="__123Graph_BCurrent" localSheetId="23" hidden="1">#REF!</definedName>
    <definedName name="__123Graph_BCurrent" localSheetId="25" hidden="1">#REF!</definedName>
    <definedName name="__123Graph_BCurrent" localSheetId="27" hidden="1">#REF!</definedName>
    <definedName name="__123Graph_BCurrent" localSheetId="11" hidden="1">#REF!</definedName>
    <definedName name="__123Graph_BCurrent" localSheetId="12" hidden="1">#REF!</definedName>
    <definedName name="__123Graph_BCurrent" localSheetId="14" hidden="1">#REF!</definedName>
    <definedName name="__123Graph_BCurrent" localSheetId="16" hidden="1">#REF!</definedName>
    <definedName name="__123Graph_BCurrent" localSheetId="18" hidden="1">#REF!</definedName>
    <definedName name="__123Graph_BCurrent" localSheetId="20" hidden="1">#REF!</definedName>
    <definedName name="__123Graph_BCurrent" localSheetId="22" hidden="1">#REF!</definedName>
    <definedName name="__123Graph_BCurrent" localSheetId="24" hidden="1">#REF!</definedName>
    <definedName name="__123Graph_BCurrent" localSheetId="26" hidden="1">#REF!</definedName>
    <definedName name="__123Graph_BCurrent" localSheetId="10" hidden="1">#REF!</definedName>
    <definedName name="__123Graph_BCurrent" localSheetId="40" hidden="1">#REF!</definedName>
    <definedName name="__123Graph_BCurrent" localSheetId="42" hidden="1">#REF!</definedName>
    <definedName name="__123Graph_BCurrent" localSheetId="46" hidden="1">#REF!</definedName>
    <definedName name="__123Graph_BCurrent" localSheetId="49" hidden="1">#REF!</definedName>
    <definedName name="__123Graph_BCurrent" localSheetId="39" hidden="1">#REF!</definedName>
    <definedName name="__123Graph_BCurrent" localSheetId="41" hidden="1">#REF!</definedName>
    <definedName name="__123Graph_BCurrent" localSheetId="43" hidden="1">#REF!</definedName>
    <definedName name="__123Graph_BCurrent" localSheetId="47" hidden="1">#REF!</definedName>
    <definedName name="__123Graph_BCurrent" localSheetId="58" hidden="1">#REF!</definedName>
    <definedName name="__123Graph_BCurrent" localSheetId="60" hidden="1">#REF!</definedName>
    <definedName name="__123Graph_BCurrent" localSheetId="64" hidden="1">#REF!</definedName>
    <definedName name="__123Graph_BCurrent" localSheetId="66" hidden="1">#REF!</definedName>
    <definedName name="__123Graph_BCurrent" localSheetId="68" hidden="1">#REF!</definedName>
    <definedName name="__123Graph_BCurrent" localSheetId="56" hidden="1">#REF!</definedName>
    <definedName name="__123Graph_BCurrent" localSheetId="57" hidden="1">#REF!</definedName>
    <definedName name="__123Graph_BCurrent" localSheetId="59" hidden="1">#REF!</definedName>
    <definedName name="__123Graph_BCurrent" localSheetId="63" hidden="1">#REF!</definedName>
    <definedName name="__123Graph_BCurrent" localSheetId="65" hidden="1">#REF!</definedName>
    <definedName name="__123Graph_BCurrent" localSheetId="67" hidden="1">#REF!</definedName>
    <definedName name="__123Graph_BCurrent" localSheetId="55" hidden="1">#REF!</definedName>
    <definedName name="__123Graph_BCurrent" localSheetId="83" hidden="1">#REF!</definedName>
    <definedName name="__123Graph_BCurrent" localSheetId="85" hidden="1">#REF!</definedName>
    <definedName name="__123Graph_BCurrent" localSheetId="71" hidden="1">#REF!</definedName>
    <definedName name="__123Graph_BCurrent" localSheetId="73" hidden="1">#REF!</definedName>
    <definedName name="__123Graph_BCurrent" localSheetId="75" hidden="1">#REF!</definedName>
    <definedName name="__123Graph_BCurrent" localSheetId="82" hidden="1">#REF!</definedName>
    <definedName name="__123Graph_BCurrent" localSheetId="84" hidden="1">#REF!</definedName>
    <definedName name="__123Graph_BCurrent" localSheetId="70" hidden="1">#REF!</definedName>
    <definedName name="__123Graph_BCurrent" localSheetId="72" hidden="1">#REF!</definedName>
    <definedName name="__123Graph_BCurrent" localSheetId="74" hidden="1">#REF!</definedName>
    <definedName name="__123Graph_BCurrent" hidden="1">#REF!</definedName>
    <definedName name="__123Graph_C" localSheetId="19" hidden="1">#REF!</definedName>
    <definedName name="__123Graph_C" localSheetId="18" hidden="1">#REF!</definedName>
    <definedName name="__123Graph_C" localSheetId="64" hidden="1">#REF!</definedName>
    <definedName name="__123Graph_C" localSheetId="66" hidden="1">#REF!</definedName>
    <definedName name="__123Graph_C" localSheetId="68" hidden="1">#REF!</definedName>
    <definedName name="__123Graph_C" localSheetId="63" hidden="1">#REF!</definedName>
    <definedName name="__123Graph_C" localSheetId="65" hidden="1">#REF!</definedName>
    <definedName name="__123Graph_C" localSheetId="67" hidden="1">#REF!</definedName>
    <definedName name="__123Graph_C" localSheetId="75" hidden="1">#REF!</definedName>
    <definedName name="__123Graph_C" localSheetId="74" hidden="1">#REF!</definedName>
    <definedName name="__123Graph_C" hidden="1">#REF!</definedName>
    <definedName name="__123Graph_CChart1" localSheetId="13" hidden="1">#REF!</definedName>
    <definedName name="__123Graph_CChart1" localSheetId="15" hidden="1">#REF!</definedName>
    <definedName name="__123Graph_CChart1" localSheetId="17" hidden="1">#REF!</definedName>
    <definedName name="__123Graph_CChart1" localSheetId="19" hidden="1">#REF!</definedName>
    <definedName name="__123Graph_CChart1" localSheetId="21" hidden="1">#REF!</definedName>
    <definedName name="__123Graph_CChart1" localSheetId="23" hidden="1">#REF!</definedName>
    <definedName name="__123Graph_CChart1" localSheetId="25" hidden="1">#REF!</definedName>
    <definedName name="__123Graph_CChart1" localSheetId="27" hidden="1">#REF!</definedName>
    <definedName name="__123Graph_CChart1" localSheetId="11" hidden="1">#REF!</definedName>
    <definedName name="__123Graph_CChart1" localSheetId="12" hidden="1">#REF!</definedName>
    <definedName name="__123Graph_CChart1" localSheetId="14" hidden="1">#REF!</definedName>
    <definedName name="__123Graph_CChart1" localSheetId="16" hidden="1">#REF!</definedName>
    <definedName name="__123Graph_CChart1" localSheetId="18" hidden="1">#REF!</definedName>
    <definedName name="__123Graph_CChart1" localSheetId="20" hidden="1">#REF!</definedName>
    <definedName name="__123Graph_CChart1" localSheetId="22" hidden="1">#REF!</definedName>
    <definedName name="__123Graph_CChart1" localSheetId="24" hidden="1">#REF!</definedName>
    <definedName name="__123Graph_CChart1" localSheetId="26" hidden="1">#REF!</definedName>
    <definedName name="__123Graph_CChart1" localSheetId="10" hidden="1">#REF!</definedName>
    <definedName name="__123Graph_CChart1" localSheetId="40" hidden="1">#REF!</definedName>
    <definedName name="__123Graph_CChart1" localSheetId="42" hidden="1">#REF!</definedName>
    <definedName name="__123Graph_CChart1" localSheetId="46" hidden="1">#REF!</definedName>
    <definedName name="__123Graph_CChart1" localSheetId="49" hidden="1">#REF!</definedName>
    <definedName name="__123Graph_CChart1" localSheetId="39" hidden="1">#REF!</definedName>
    <definedName name="__123Graph_CChart1" localSheetId="41" hidden="1">#REF!</definedName>
    <definedName name="__123Graph_CChart1" localSheetId="43" hidden="1">#REF!</definedName>
    <definedName name="__123Graph_CChart1" localSheetId="47" hidden="1">#REF!</definedName>
    <definedName name="__123Graph_CChart1" localSheetId="58" hidden="1">#REF!</definedName>
    <definedName name="__123Graph_CChart1" localSheetId="60" hidden="1">#REF!</definedName>
    <definedName name="__123Graph_CChart1" localSheetId="64" hidden="1">#REF!</definedName>
    <definedName name="__123Graph_CChart1" localSheetId="66" hidden="1">#REF!</definedName>
    <definedName name="__123Graph_CChart1" localSheetId="68" hidden="1">#REF!</definedName>
    <definedName name="__123Graph_CChart1" localSheetId="56" hidden="1">#REF!</definedName>
    <definedName name="__123Graph_CChart1" localSheetId="57" hidden="1">#REF!</definedName>
    <definedName name="__123Graph_CChart1" localSheetId="59" hidden="1">#REF!</definedName>
    <definedName name="__123Graph_CChart1" localSheetId="63" hidden="1">#REF!</definedName>
    <definedName name="__123Graph_CChart1" localSheetId="65" hidden="1">#REF!</definedName>
    <definedName name="__123Graph_CChart1" localSheetId="67" hidden="1">#REF!</definedName>
    <definedName name="__123Graph_CChart1" localSheetId="55" hidden="1">#REF!</definedName>
    <definedName name="__123Graph_CChart1" localSheetId="83" hidden="1">#REF!</definedName>
    <definedName name="__123Graph_CChart1" localSheetId="85" hidden="1">#REF!</definedName>
    <definedName name="__123Graph_CChart1" localSheetId="71" hidden="1">#REF!</definedName>
    <definedName name="__123Graph_CChart1" localSheetId="73" hidden="1">#REF!</definedName>
    <definedName name="__123Graph_CChart1" localSheetId="75" hidden="1">#REF!</definedName>
    <definedName name="__123Graph_CChart1" localSheetId="82" hidden="1">#REF!</definedName>
    <definedName name="__123Graph_CChart1" localSheetId="84" hidden="1">#REF!</definedName>
    <definedName name="__123Graph_CChart1" localSheetId="70" hidden="1">#REF!</definedName>
    <definedName name="__123Graph_CChart1" localSheetId="72" hidden="1">#REF!</definedName>
    <definedName name="__123Graph_CChart1" localSheetId="74" hidden="1">#REF!</definedName>
    <definedName name="__123Graph_CChart1" hidden="1">#REF!</definedName>
    <definedName name="__123Graph_CCurrent" localSheetId="13" hidden="1">#REF!</definedName>
    <definedName name="__123Graph_CCurrent" localSheetId="15" hidden="1">#REF!</definedName>
    <definedName name="__123Graph_CCurrent" localSheetId="17" hidden="1">#REF!</definedName>
    <definedName name="__123Graph_CCurrent" localSheetId="19" hidden="1">#REF!</definedName>
    <definedName name="__123Graph_CCurrent" localSheetId="21" hidden="1">#REF!</definedName>
    <definedName name="__123Graph_CCurrent" localSheetId="23" hidden="1">#REF!</definedName>
    <definedName name="__123Graph_CCurrent" localSheetId="25" hidden="1">#REF!</definedName>
    <definedName name="__123Graph_CCurrent" localSheetId="27" hidden="1">#REF!</definedName>
    <definedName name="__123Graph_CCurrent" localSheetId="11" hidden="1">#REF!</definedName>
    <definedName name="__123Graph_CCurrent" localSheetId="12" hidden="1">#REF!</definedName>
    <definedName name="__123Graph_CCurrent" localSheetId="14" hidden="1">#REF!</definedName>
    <definedName name="__123Graph_CCurrent" localSheetId="16" hidden="1">#REF!</definedName>
    <definedName name="__123Graph_CCurrent" localSheetId="18" hidden="1">#REF!</definedName>
    <definedName name="__123Graph_CCurrent" localSheetId="20" hidden="1">#REF!</definedName>
    <definedName name="__123Graph_CCurrent" localSheetId="22" hidden="1">#REF!</definedName>
    <definedName name="__123Graph_CCurrent" localSheetId="24" hidden="1">#REF!</definedName>
    <definedName name="__123Graph_CCurrent" localSheetId="26" hidden="1">#REF!</definedName>
    <definedName name="__123Graph_CCurrent" localSheetId="10" hidden="1">#REF!</definedName>
    <definedName name="__123Graph_CCurrent" localSheetId="40" hidden="1">#REF!</definedName>
    <definedName name="__123Graph_CCurrent" localSheetId="42" hidden="1">#REF!</definedName>
    <definedName name="__123Graph_CCurrent" localSheetId="46" hidden="1">#REF!</definedName>
    <definedName name="__123Graph_CCurrent" localSheetId="49" hidden="1">#REF!</definedName>
    <definedName name="__123Graph_CCurrent" localSheetId="39" hidden="1">#REF!</definedName>
    <definedName name="__123Graph_CCurrent" localSheetId="41" hidden="1">#REF!</definedName>
    <definedName name="__123Graph_CCurrent" localSheetId="43" hidden="1">#REF!</definedName>
    <definedName name="__123Graph_CCurrent" localSheetId="47" hidden="1">#REF!</definedName>
    <definedName name="__123Graph_CCurrent" localSheetId="58" hidden="1">#REF!</definedName>
    <definedName name="__123Graph_CCurrent" localSheetId="60" hidden="1">#REF!</definedName>
    <definedName name="__123Graph_CCurrent" localSheetId="64" hidden="1">#REF!</definedName>
    <definedName name="__123Graph_CCurrent" localSheetId="66" hidden="1">#REF!</definedName>
    <definedName name="__123Graph_CCurrent" localSheetId="68" hidden="1">#REF!</definedName>
    <definedName name="__123Graph_CCurrent" localSheetId="56" hidden="1">#REF!</definedName>
    <definedName name="__123Graph_CCurrent" localSheetId="57" hidden="1">#REF!</definedName>
    <definedName name="__123Graph_CCurrent" localSheetId="59" hidden="1">#REF!</definedName>
    <definedName name="__123Graph_CCurrent" localSheetId="63" hidden="1">#REF!</definedName>
    <definedName name="__123Graph_CCurrent" localSheetId="65" hidden="1">#REF!</definedName>
    <definedName name="__123Graph_CCurrent" localSheetId="67" hidden="1">#REF!</definedName>
    <definedName name="__123Graph_CCurrent" localSheetId="55" hidden="1">#REF!</definedName>
    <definedName name="__123Graph_CCurrent" localSheetId="83" hidden="1">#REF!</definedName>
    <definedName name="__123Graph_CCurrent" localSheetId="85" hidden="1">#REF!</definedName>
    <definedName name="__123Graph_CCurrent" localSheetId="71" hidden="1">#REF!</definedName>
    <definedName name="__123Graph_CCurrent" localSheetId="73" hidden="1">#REF!</definedName>
    <definedName name="__123Graph_CCurrent" localSheetId="75" hidden="1">#REF!</definedName>
    <definedName name="__123Graph_CCurrent" localSheetId="82" hidden="1">#REF!</definedName>
    <definedName name="__123Graph_CCurrent" localSheetId="84" hidden="1">#REF!</definedName>
    <definedName name="__123Graph_CCurrent" localSheetId="70" hidden="1">#REF!</definedName>
    <definedName name="__123Graph_CCurrent" localSheetId="72" hidden="1">#REF!</definedName>
    <definedName name="__123Graph_CCurrent" localSheetId="74" hidden="1">#REF!</definedName>
    <definedName name="__123Graph_CCurrent" hidden="1">#REF!</definedName>
    <definedName name="__123Graph_D" localSheetId="19" hidden="1">#REF!</definedName>
    <definedName name="__123Graph_D" localSheetId="18" hidden="1">#REF!</definedName>
    <definedName name="__123Graph_D" localSheetId="64" hidden="1">#REF!</definedName>
    <definedName name="__123Graph_D" localSheetId="66" hidden="1">#REF!</definedName>
    <definedName name="__123Graph_D" localSheetId="68" hidden="1">#REF!</definedName>
    <definedName name="__123Graph_D" localSheetId="63" hidden="1">#REF!</definedName>
    <definedName name="__123Graph_D" localSheetId="65" hidden="1">#REF!</definedName>
    <definedName name="__123Graph_D" localSheetId="67" hidden="1">#REF!</definedName>
    <definedName name="__123Graph_D" localSheetId="75" hidden="1">#REF!</definedName>
    <definedName name="__123Graph_D" localSheetId="74" hidden="1">#REF!</definedName>
    <definedName name="__123Graph_D" hidden="1">#REF!</definedName>
    <definedName name="__123Graph_DChart1" localSheetId="13" hidden="1">#REF!</definedName>
    <definedName name="__123Graph_DChart1" localSheetId="15" hidden="1">#REF!</definedName>
    <definedName name="__123Graph_DChart1" localSheetId="17" hidden="1">#REF!</definedName>
    <definedName name="__123Graph_DChart1" localSheetId="19" hidden="1">#REF!</definedName>
    <definedName name="__123Graph_DChart1" localSheetId="21" hidden="1">#REF!</definedName>
    <definedName name="__123Graph_DChart1" localSheetId="23" hidden="1">#REF!</definedName>
    <definedName name="__123Graph_DChart1" localSheetId="25" hidden="1">#REF!</definedName>
    <definedName name="__123Graph_DChart1" localSheetId="27" hidden="1">#REF!</definedName>
    <definedName name="__123Graph_DChart1" localSheetId="11" hidden="1">#REF!</definedName>
    <definedName name="__123Graph_DChart1" localSheetId="12" hidden="1">#REF!</definedName>
    <definedName name="__123Graph_DChart1" localSheetId="14" hidden="1">#REF!</definedName>
    <definedName name="__123Graph_DChart1" localSheetId="16" hidden="1">#REF!</definedName>
    <definedName name="__123Graph_DChart1" localSheetId="18" hidden="1">#REF!</definedName>
    <definedName name="__123Graph_DChart1" localSheetId="20" hidden="1">#REF!</definedName>
    <definedName name="__123Graph_DChart1" localSheetId="22" hidden="1">#REF!</definedName>
    <definedName name="__123Graph_DChart1" localSheetId="24" hidden="1">#REF!</definedName>
    <definedName name="__123Graph_DChart1" localSheetId="26" hidden="1">#REF!</definedName>
    <definedName name="__123Graph_DChart1" localSheetId="10" hidden="1">#REF!</definedName>
    <definedName name="__123Graph_DChart1" localSheetId="40" hidden="1">#REF!</definedName>
    <definedName name="__123Graph_DChart1" localSheetId="42" hidden="1">#REF!</definedName>
    <definedName name="__123Graph_DChart1" localSheetId="46" hidden="1">#REF!</definedName>
    <definedName name="__123Graph_DChart1" localSheetId="49" hidden="1">#REF!</definedName>
    <definedName name="__123Graph_DChart1" localSheetId="39" hidden="1">#REF!</definedName>
    <definedName name="__123Graph_DChart1" localSheetId="41" hidden="1">#REF!</definedName>
    <definedName name="__123Graph_DChart1" localSheetId="43" hidden="1">#REF!</definedName>
    <definedName name="__123Graph_DChart1" localSheetId="47" hidden="1">#REF!</definedName>
    <definedName name="__123Graph_DChart1" localSheetId="58" hidden="1">#REF!</definedName>
    <definedName name="__123Graph_DChart1" localSheetId="60" hidden="1">#REF!</definedName>
    <definedName name="__123Graph_DChart1" localSheetId="64" hidden="1">#REF!</definedName>
    <definedName name="__123Graph_DChart1" localSheetId="66" hidden="1">#REF!</definedName>
    <definedName name="__123Graph_DChart1" localSheetId="68" hidden="1">#REF!</definedName>
    <definedName name="__123Graph_DChart1" localSheetId="56" hidden="1">#REF!</definedName>
    <definedName name="__123Graph_DChart1" localSheetId="57" hidden="1">#REF!</definedName>
    <definedName name="__123Graph_DChart1" localSheetId="59" hidden="1">#REF!</definedName>
    <definedName name="__123Graph_DChart1" localSheetId="63" hidden="1">#REF!</definedName>
    <definedName name="__123Graph_DChart1" localSheetId="65" hidden="1">#REF!</definedName>
    <definedName name="__123Graph_DChart1" localSheetId="67" hidden="1">#REF!</definedName>
    <definedName name="__123Graph_DChart1" localSheetId="55" hidden="1">#REF!</definedName>
    <definedName name="__123Graph_DChart1" localSheetId="83" hidden="1">#REF!</definedName>
    <definedName name="__123Graph_DChart1" localSheetId="85" hidden="1">#REF!</definedName>
    <definedName name="__123Graph_DChart1" localSheetId="71" hidden="1">#REF!</definedName>
    <definedName name="__123Graph_DChart1" localSheetId="73" hidden="1">#REF!</definedName>
    <definedName name="__123Graph_DChart1" localSheetId="75" hidden="1">#REF!</definedName>
    <definedName name="__123Graph_DChart1" localSheetId="82" hidden="1">#REF!</definedName>
    <definedName name="__123Graph_DChart1" localSheetId="84" hidden="1">#REF!</definedName>
    <definedName name="__123Graph_DChart1" localSheetId="70" hidden="1">#REF!</definedName>
    <definedName name="__123Graph_DChart1" localSheetId="72" hidden="1">#REF!</definedName>
    <definedName name="__123Graph_DChart1" localSheetId="74" hidden="1">#REF!</definedName>
    <definedName name="__123Graph_DChart1" hidden="1">#REF!</definedName>
    <definedName name="__123Graph_DCurrent" localSheetId="13" hidden="1">#REF!</definedName>
    <definedName name="__123Graph_DCurrent" localSheetId="15" hidden="1">#REF!</definedName>
    <definedName name="__123Graph_DCurrent" localSheetId="17" hidden="1">#REF!</definedName>
    <definedName name="__123Graph_DCurrent" localSheetId="19" hidden="1">#REF!</definedName>
    <definedName name="__123Graph_DCurrent" localSheetId="21" hidden="1">#REF!</definedName>
    <definedName name="__123Graph_DCurrent" localSheetId="23" hidden="1">#REF!</definedName>
    <definedName name="__123Graph_DCurrent" localSheetId="25" hidden="1">#REF!</definedName>
    <definedName name="__123Graph_DCurrent" localSheetId="27" hidden="1">#REF!</definedName>
    <definedName name="__123Graph_DCurrent" localSheetId="11" hidden="1">#REF!</definedName>
    <definedName name="__123Graph_DCurrent" localSheetId="12" hidden="1">#REF!</definedName>
    <definedName name="__123Graph_DCurrent" localSheetId="14" hidden="1">#REF!</definedName>
    <definedName name="__123Graph_DCurrent" localSheetId="16" hidden="1">#REF!</definedName>
    <definedName name="__123Graph_DCurrent" localSheetId="18" hidden="1">#REF!</definedName>
    <definedName name="__123Graph_DCurrent" localSheetId="20" hidden="1">#REF!</definedName>
    <definedName name="__123Graph_DCurrent" localSheetId="22" hidden="1">#REF!</definedName>
    <definedName name="__123Graph_DCurrent" localSheetId="24" hidden="1">#REF!</definedName>
    <definedName name="__123Graph_DCurrent" localSheetId="26" hidden="1">#REF!</definedName>
    <definedName name="__123Graph_DCurrent" localSheetId="10" hidden="1">#REF!</definedName>
    <definedName name="__123Graph_DCurrent" localSheetId="40" hidden="1">#REF!</definedName>
    <definedName name="__123Graph_DCurrent" localSheetId="42" hidden="1">#REF!</definedName>
    <definedName name="__123Graph_DCurrent" localSheetId="46" hidden="1">#REF!</definedName>
    <definedName name="__123Graph_DCurrent" localSheetId="49" hidden="1">#REF!</definedName>
    <definedName name="__123Graph_DCurrent" localSheetId="39" hidden="1">#REF!</definedName>
    <definedName name="__123Graph_DCurrent" localSheetId="41" hidden="1">#REF!</definedName>
    <definedName name="__123Graph_DCurrent" localSheetId="43" hidden="1">#REF!</definedName>
    <definedName name="__123Graph_DCurrent" localSheetId="47" hidden="1">#REF!</definedName>
    <definedName name="__123Graph_DCurrent" localSheetId="58" hidden="1">#REF!</definedName>
    <definedName name="__123Graph_DCurrent" localSheetId="60" hidden="1">#REF!</definedName>
    <definedName name="__123Graph_DCurrent" localSheetId="64" hidden="1">#REF!</definedName>
    <definedName name="__123Graph_DCurrent" localSheetId="66" hidden="1">#REF!</definedName>
    <definedName name="__123Graph_DCurrent" localSheetId="68" hidden="1">#REF!</definedName>
    <definedName name="__123Graph_DCurrent" localSheetId="56" hidden="1">#REF!</definedName>
    <definedName name="__123Graph_DCurrent" localSheetId="57" hidden="1">#REF!</definedName>
    <definedName name="__123Graph_DCurrent" localSheetId="59" hidden="1">#REF!</definedName>
    <definedName name="__123Graph_DCurrent" localSheetId="63" hidden="1">#REF!</definedName>
    <definedName name="__123Graph_DCurrent" localSheetId="65" hidden="1">#REF!</definedName>
    <definedName name="__123Graph_DCurrent" localSheetId="67" hidden="1">#REF!</definedName>
    <definedName name="__123Graph_DCurrent" localSheetId="55" hidden="1">#REF!</definedName>
    <definedName name="__123Graph_DCurrent" localSheetId="83" hidden="1">#REF!</definedName>
    <definedName name="__123Graph_DCurrent" localSheetId="85" hidden="1">#REF!</definedName>
    <definedName name="__123Graph_DCurrent" localSheetId="71" hidden="1">#REF!</definedName>
    <definedName name="__123Graph_DCurrent" localSheetId="73" hidden="1">#REF!</definedName>
    <definedName name="__123Graph_DCurrent" localSheetId="75" hidden="1">#REF!</definedName>
    <definedName name="__123Graph_DCurrent" localSheetId="82" hidden="1">#REF!</definedName>
    <definedName name="__123Graph_DCurrent" localSheetId="84" hidden="1">#REF!</definedName>
    <definedName name="__123Graph_DCurrent" localSheetId="70" hidden="1">#REF!</definedName>
    <definedName name="__123Graph_DCurrent" localSheetId="72" hidden="1">#REF!</definedName>
    <definedName name="__123Graph_DCurrent" localSheetId="74" hidden="1">#REF!</definedName>
    <definedName name="__123Graph_DCurrent" hidden="1">#REF!</definedName>
    <definedName name="__123Graph_E" localSheetId="19" hidden="1">#REF!</definedName>
    <definedName name="__123Graph_E" localSheetId="18" hidden="1">#REF!</definedName>
    <definedName name="__123Graph_E" localSheetId="64" hidden="1">#REF!</definedName>
    <definedName name="__123Graph_E" localSheetId="66" hidden="1">#REF!</definedName>
    <definedName name="__123Graph_E" localSheetId="68" hidden="1">#REF!</definedName>
    <definedName name="__123Graph_E" localSheetId="63" hidden="1">#REF!</definedName>
    <definedName name="__123Graph_E" localSheetId="65" hidden="1">#REF!</definedName>
    <definedName name="__123Graph_E" localSheetId="67" hidden="1">#REF!</definedName>
    <definedName name="__123Graph_E" localSheetId="75" hidden="1">#REF!</definedName>
    <definedName name="__123Graph_E" localSheetId="74" hidden="1">#REF!</definedName>
    <definedName name="__123Graph_E" hidden="1">#REF!</definedName>
    <definedName name="__123Graph_EChart1" localSheetId="13" hidden="1">#REF!</definedName>
    <definedName name="__123Graph_EChart1" localSheetId="15" hidden="1">#REF!</definedName>
    <definedName name="__123Graph_EChart1" localSheetId="17" hidden="1">#REF!</definedName>
    <definedName name="__123Graph_EChart1" localSheetId="19" hidden="1">#REF!</definedName>
    <definedName name="__123Graph_EChart1" localSheetId="21" hidden="1">#REF!</definedName>
    <definedName name="__123Graph_EChart1" localSheetId="23" hidden="1">#REF!</definedName>
    <definedName name="__123Graph_EChart1" localSheetId="25" hidden="1">#REF!</definedName>
    <definedName name="__123Graph_EChart1" localSheetId="27" hidden="1">#REF!</definedName>
    <definedName name="__123Graph_EChart1" localSheetId="11" hidden="1">#REF!</definedName>
    <definedName name="__123Graph_EChart1" localSheetId="12" hidden="1">#REF!</definedName>
    <definedName name="__123Graph_EChart1" localSheetId="14" hidden="1">#REF!</definedName>
    <definedName name="__123Graph_EChart1" localSheetId="16" hidden="1">#REF!</definedName>
    <definedName name="__123Graph_EChart1" localSheetId="18" hidden="1">#REF!</definedName>
    <definedName name="__123Graph_EChart1" localSheetId="20" hidden="1">#REF!</definedName>
    <definedName name="__123Graph_EChart1" localSheetId="22" hidden="1">#REF!</definedName>
    <definedName name="__123Graph_EChart1" localSheetId="24" hidden="1">#REF!</definedName>
    <definedName name="__123Graph_EChart1" localSheetId="26" hidden="1">#REF!</definedName>
    <definedName name="__123Graph_EChart1" localSheetId="10" hidden="1">#REF!</definedName>
    <definedName name="__123Graph_EChart1" localSheetId="40" hidden="1">#REF!</definedName>
    <definedName name="__123Graph_EChart1" localSheetId="42" hidden="1">#REF!</definedName>
    <definedName name="__123Graph_EChart1" localSheetId="46" hidden="1">#REF!</definedName>
    <definedName name="__123Graph_EChart1" localSheetId="49" hidden="1">#REF!</definedName>
    <definedName name="__123Graph_EChart1" localSheetId="39" hidden="1">#REF!</definedName>
    <definedName name="__123Graph_EChart1" localSheetId="41" hidden="1">#REF!</definedName>
    <definedName name="__123Graph_EChart1" localSheetId="43" hidden="1">#REF!</definedName>
    <definedName name="__123Graph_EChart1" localSheetId="47" hidden="1">#REF!</definedName>
    <definedName name="__123Graph_EChart1" localSheetId="58" hidden="1">#REF!</definedName>
    <definedName name="__123Graph_EChart1" localSheetId="60" hidden="1">#REF!</definedName>
    <definedName name="__123Graph_EChart1" localSheetId="64" hidden="1">#REF!</definedName>
    <definedName name="__123Graph_EChart1" localSheetId="66" hidden="1">#REF!</definedName>
    <definedName name="__123Graph_EChart1" localSheetId="68" hidden="1">#REF!</definedName>
    <definedName name="__123Graph_EChart1" localSheetId="56" hidden="1">#REF!</definedName>
    <definedName name="__123Graph_EChart1" localSheetId="57" hidden="1">#REF!</definedName>
    <definedName name="__123Graph_EChart1" localSheetId="59" hidden="1">#REF!</definedName>
    <definedName name="__123Graph_EChart1" localSheetId="63" hidden="1">#REF!</definedName>
    <definedName name="__123Graph_EChart1" localSheetId="65" hidden="1">#REF!</definedName>
    <definedName name="__123Graph_EChart1" localSheetId="67" hidden="1">#REF!</definedName>
    <definedName name="__123Graph_EChart1" localSheetId="55" hidden="1">#REF!</definedName>
    <definedName name="__123Graph_EChart1" localSheetId="83" hidden="1">#REF!</definedName>
    <definedName name="__123Graph_EChart1" localSheetId="85" hidden="1">#REF!</definedName>
    <definedName name="__123Graph_EChart1" localSheetId="71" hidden="1">#REF!</definedName>
    <definedName name="__123Graph_EChart1" localSheetId="73" hidden="1">#REF!</definedName>
    <definedName name="__123Graph_EChart1" localSheetId="75" hidden="1">#REF!</definedName>
    <definedName name="__123Graph_EChart1" localSheetId="82" hidden="1">#REF!</definedName>
    <definedName name="__123Graph_EChart1" localSheetId="84" hidden="1">#REF!</definedName>
    <definedName name="__123Graph_EChart1" localSheetId="70" hidden="1">#REF!</definedName>
    <definedName name="__123Graph_EChart1" localSheetId="72" hidden="1">#REF!</definedName>
    <definedName name="__123Graph_EChart1" localSheetId="74" hidden="1">#REF!</definedName>
    <definedName name="__123Graph_EChart1" hidden="1">#REF!</definedName>
    <definedName name="__123Graph_ECurrent" localSheetId="13" hidden="1">#REF!</definedName>
    <definedName name="__123Graph_ECurrent" localSheetId="15" hidden="1">#REF!</definedName>
    <definedName name="__123Graph_ECurrent" localSheetId="17" hidden="1">#REF!</definedName>
    <definedName name="__123Graph_ECurrent" localSheetId="19" hidden="1">#REF!</definedName>
    <definedName name="__123Graph_ECurrent" localSheetId="21" hidden="1">#REF!</definedName>
    <definedName name="__123Graph_ECurrent" localSheetId="23" hidden="1">#REF!</definedName>
    <definedName name="__123Graph_ECurrent" localSheetId="25" hidden="1">#REF!</definedName>
    <definedName name="__123Graph_ECurrent" localSheetId="27" hidden="1">#REF!</definedName>
    <definedName name="__123Graph_ECurrent" localSheetId="11" hidden="1">#REF!</definedName>
    <definedName name="__123Graph_ECurrent" localSheetId="12" hidden="1">#REF!</definedName>
    <definedName name="__123Graph_ECurrent" localSheetId="14" hidden="1">#REF!</definedName>
    <definedName name="__123Graph_ECurrent" localSheetId="16" hidden="1">#REF!</definedName>
    <definedName name="__123Graph_ECurrent" localSheetId="18" hidden="1">#REF!</definedName>
    <definedName name="__123Graph_ECurrent" localSheetId="20" hidden="1">#REF!</definedName>
    <definedName name="__123Graph_ECurrent" localSheetId="22" hidden="1">#REF!</definedName>
    <definedName name="__123Graph_ECurrent" localSheetId="24" hidden="1">#REF!</definedName>
    <definedName name="__123Graph_ECurrent" localSheetId="26" hidden="1">#REF!</definedName>
    <definedName name="__123Graph_ECurrent" localSheetId="10" hidden="1">#REF!</definedName>
    <definedName name="__123Graph_ECurrent" localSheetId="40" hidden="1">#REF!</definedName>
    <definedName name="__123Graph_ECurrent" localSheetId="42" hidden="1">#REF!</definedName>
    <definedName name="__123Graph_ECurrent" localSheetId="46" hidden="1">#REF!</definedName>
    <definedName name="__123Graph_ECurrent" localSheetId="49" hidden="1">#REF!</definedName>
    <definedName name="__123Graph_ECurrent" localSheetId="39" hidden="1">#REF!</definedName>
    <definedName name="__123Graph_ECurrent" localSheetId="41" hidden="1">#REF!</definedName>
    <definedName name="__123Graph_ECurrent" localSheetId="43" hidden="1">#REF!</definedName>
    <definedName name="__123Graph_ECurrent" localSheetId="47" hidden="1">#REF!</definedName>
    <definedName name="__123Graph_ECurrent" localSheetId="58" hidden="1">#REF!</definedName>
    <definedName name="__123Graph_ECurrent" localSheetId="60" hidden="1">#REF!</definedName>
    <definedName name="__123Graph_ECurrent" localSheetId="64" hidden="1">#REF!</definedName>
    <definedName name="__123Graph_ECurrent" localSheetId="66" hidden="1">#REF!</definedName>
    <definedName name="__123Graph_ECurrent" localSheetId="68" hidden="1">#REF!</definedName>
    <definedName name="__123Graph_ECurrent" localSheetId="56" hidden="1">#REF!</definedName>
    <definedName name="__123Graph_ECurrent" localSheetId="57" hidden="1">#REF!</definedName>
    <definedName name="__123Graph_ECurrent" localSheetId="59" hidden="1">#REF!</definedName>
    <definedName name="__123Graph_ECurrent" localSheetId="63" hidden="1">#REF!</definedName>
    <definedName name="__123Graph_ECurrent" localSheetId="65" hidden="1">#REF!</definedName>
    <definedName name="__123Graph_ECurrent" localSheetId="67" hidden="1">#REF!</definedName>
    <definedName name="__123Graph_ECurrent" localSheetId="55" hidden="1">#REF!</definedName>
    <definedName name="__123Graph_ECurrent" localSheetId="83" hidden="1">#REF!</definedName>
    <definedName name="__123Graph_ECurrent" localSheetId="85" hidden="1">#REF!</definedName>
    <definedName name="__123Graph_ECurrent" localSheetId="71" hidden="1">#REF!</definedName>
    <definedName name="__123Graph_ECurrent" localSheetId="73" hidden="1">#REF!</definedName>
    <definedName name="__123Graph_ECurrent" localSheetId="75" hidden="1">#REF!</definedName>
    <definedName name="__123Graph_ECurrent" localSheetId="82" hidden="1">#REF!</definedName>
    <definedName name="__123Graph_ECurrent" localSheetId="84" hidden="1">#REF!</definedName>
    <definedName name="__123Graph_ECurrent" localSheetId="70" hidden="1">#REF!</definedName>
    <definedName name="__123Graph_ECurrent" localSheetId="72" hidden="1">#REF!</definedName>
    <definedName name="__123Graph_ECurrent" localSheetId="74" hidden="1">#REF!</definedName>
    <definedName name="__123Graph_ECurrent" hidden="1">#REF!</definedName>
    <definedName name="__123Graph_F" localSheetId="19" hidden="1">#REF!</definedName>
    <definedName name="__123Graph_F" localSheetId="18" hidden="1">#REF!</definedName>
    <definedName name="__123Graph_F" localSheetId="64" hidden="1">#REF!</definedName>
    <definedName name="__123Graph_F" localSheetId="66" hidden="1">#REF!</definedName>
    <definedName name="__123Graph_F" localSheetId="68" hidden="1">#REF!</definedName>
    <definedName name="__123Graph_F" localSheetId="63" hidden="1">#REF!</definedName>
    <definedName name="__123Graph_F" localSheetId="65" hidden="1">#REF!</definedName>
    <definedName name="__123Graph_F" localSheetId="67" hidden="1">#REF!</definedName>
    <definedName name="__123Graph_F" localSheetId="75" hidden="1">#REF!</definedName>
    <definedName name="__123Graph_F" localSheetId="74" hidden="1">#REF!</definedName>
    <definedName name="__123Graph_F" hidden="1">#REF!</definedName>
    <definedName name="__123Graph_FChart1" localSheetId="13" hidden="1">#REF!</definedName>
    <definedName name="__123Graph_FChart1" localSheetId="15" hidden="1">#REF!</definedName>
    <definedName name="__123Graph_FChart1" localSheetId="17" hidden="1">#REF!</definedName>
    <definedName name="__123Graph_FChart1" localSheetId="19" hidden="1">#REF!</definedName>
    <definedName name="__123Graph_FChart1" localSheetId="21" hidden="1">#REF!</definedName>
    <definedName name="__123Graph_FChart1" localSheetId="23" hidden="1">#REF!</definedName>
    <definedName name="__123Graph_FChart1" localSheetId="25" hidden="1">#REF!</definedName>
    <definedName name="__123Graph_FChart1" localSheetId="27" hidden="1">#REF!</definedName>
    <definedName name="__123Graph_FChart1" localSheetId="11" hidden="1">#REF!</definedName>
    <definedName name="__123Graph_FChart1" localSheetId="12" hidden="1">#REF!</definedName>
    <definedName name="__123Graph_FChart1" localSheetId="14" hidden="1">#REF!</definedName>
    <definedName name="__123Graph_FChart1" localSheetId="16" hidden="1">#REF!</definedName>
    <definedName name="__123Graph_FChart1" localSheetId="18" hidden="1">#REF!</definedName>
    <definedName name="__123Graph_FChart1" localSheetId="20" hidden="1">#REF!</definedName>
    <definedName name="__123Graph_FChart1" localSheetId="22" hidden="1">#REF!</definedName>
    <definedName name="__123Graph_FChart1" localSheetId="24" hidden="1">#REF!</definedName>
    <definedName name="__123Graph_FChart1" localSheetId="26" hidden="1">#REF!</definedName>
    <definedName name="__123Graph_FChart1" localSheetId="10" hidden="1">#REF!</definedName>
    <definedName name="__123Graph_FChart1" localSheetId="40" hidden="1">#REF!</definedName>
    <definedName name="__123Graph_FChart1" localSheetId="42" hidden="1">#REF!</definedName>
    <definedName name="__123Graph_FChart1" localSheetId="46" hidden="1">#REF!</definedName>
    <definedName name="__123Graph_FChart1" localSheetId="49" hidden="1">#REF!</definedName>
    <definedName name="__123Graph_FChart1" localSheetId="39" hidden="1">#REF!</definedName>
    <definedName name="__123Graph_FChart1" localSheetId="41" hidden="1">#REF!</definedName>
    <definedName name="__123Graph_FChart1" localSheetId="43" hidden="1">#REF!</definedName>
    <definedName name="__123Graph_FChart1" localSheetId="47" hidden="1">#REF!</definedName>
    <definedName name="__123Graph_FChart1" localSheetId="58" hidden="1">#REF!</definedName>
    <definedName name="__123Graph_FChart1" localSheetId="60" hidden="1">#REF!</definedName>
    <definedName name="__123Graph_FChart1" localSheetId="64" hidden="1">#REF!</definedName>
    <definedName name="__123Graph_FChart1" localSheetId="66" hidden="1">#REF!</definedName>
    <definedName name="__123Graph_FChart1" localSheetId="68" hidden="1">#REF!</definedName>
    <definedName name="__123Graph_FChart1" localSheetId="56" hidden="1">#REF!</definedName>
    <definedName name="__123Graph_FChart1" localSheetId="57" hidden="1">#REF!</definedName>
    <definedName name="__123Graph_FChart1" localSheetId="59" hidden="1">#REF!</definedName>
    <definedName name="__123Graph_FChart1" localSheetId="63" hidden="1">#REF!</definedName>
    <definedName name="__123Graph_FChart1" localSheetId="65" hidden="1">#REF!</definedName>
    <definedName name="__123Graph_FChart1" localSheetId="67" hidden="1">#REF!</definedName>
    <definedName name="__123Graph_FChart1" localSheetId="55" hidden="1">#REF!</definedName>
    <definedName name="__123Graph_FChart1" localSheetId="83" hidden="1">#REF!</definedName>
    <definedName name="__123Graph_FChart1" localSheetId="85" hidden="1">#REF!</definedName>
    <definedName name="__123Graph_FChart1" localSheetId="71" hidden="1">#REF!</definedName>
    <definedName name="__123Graph_FChart1" localSheetId="73" hidden="1">#REF!</definedName>
    <definedName name="__123Graph_FChart1" localSheetId="75" hidden="1">#REF!</definedName>
    <definedName name="__123Graph_FChart1" localSheetId="82" hidden="1">#REF!</definedName>
    <definedName name="__123Graph_FChart1" localSheetId="84" hidden="1">#REF!</definedName>
    <definedName name="__123Graph_FChart1" localSheetId="70" hidden="1">#REF!</definedName>
    <definedName name="__123Graph_FChart1" localSheetId="72" hidden="1">#REF!</definedName>
    <definedName name="__123Graph_FChart1" localSheetId="74" hidden="1">#REF!</definedName>
    <definedName name="__123Graph_FChart1" hidden="1">#REF!</definedName>
    <definedName name="__123Graph_FCurrent" localSheetId="13" hidden="1">#REF!</definedName>
    <definedName name="__123Graph_FCurrent" localSheetId="15" hidden="1">#REF!</definedName>
    <definedName name="__123Graph_FCurrent" localSheetId="17" hidden="1">#REF!</definedName>
    <definedName name="__123Graph_FCurrent" localSheetId="19" hidden="1">#REF!</definedName>
    <definedName name="__123Graph_FCurrent" localSheetId="21" hidden="1">#REF!</definedName>
    <definedName name="__123Graph_FCurrent" localSheetId="23" hidden="1">#REF!</definedName>
    <definedName name="__123Graph_FCurrent" localSheetId="25" hidden="1">#REF!</definedName>
    <definedName name="__123Graph_FCurrent" localSheetId="27" hidden="1">#REF!</definedName>
    <definedName name="__123Graph_FCurrent" localSheetId="11" hidden="1">#REF!</definedName>
    <definedName name="__123Graph_FCurrent" localSheetId="12" hidden="1">#REF!</definedName>
    <definedName name="__123Graph_FCurrent" localSheetId="14" hidden="1">#REF!</definedName>
    <definedName name="__123Graph_FCurrent" localSheetId="16" hidden="1">#REF!</definedName>
    <definedName name="__123Graph_FCurrent" localSheetId="18" hidden="1">#REF!</definedName>
    <definedName name="__123Graph_FCurrent" localSheetId="20" hidden="1">#REF!</definedName>
    <definedName name="__123Graph_FCurrent" localSheetId="22" hidden="1">#REF!</definedName>
    <definedName name="__123Graph_FCurrent" localSheetId="24" hidden="1">#REF!</definedName>
    <definedName name="__123Graph_FCurrent" localSheetId="26" hidden="1">#REF!</definedName>
    <definedName name="__123Graph_FCurrent" localSheetId="10" hidden="1">#REF!</definedName>
    <definedName name="__123Graph_FCurrent" localSheetId="40" hidden="1">#REF!</definedName>
    <definedName name="__123Graph_FCurrent" localSheetId="42" hidden="1">#REF!</definedName>
    <definedName name="__123Graph_FCurrent" localSheetId="46" hidden="1">#REF!</definedName>
    <definedName name="__123Graph_FCurrent" localSheetId="49" hidden="1">#REF!</definedName>
    <definedName name="__123Graph_FCurrent" localSheetId="39" hidden="1">#REF!</definedName>
    <definedName name="__123Graph_FCurrent" localSheetId="41" hidden="1">#REF!</definedName>
    <definedName name="__123Graph_FCurrent" localSheetId="43" hidden="1">#REF!</definedName>
    <definedName name="__123Graph_FCurrent" localSheetId="47" hidden="1">#REF!</definedName>
    <definedName name="__123Graph_FCurrent" localSheetId="58" hidden="1">#REF!</definedName>
    <definedName name="__123Graph_FCurrent" localSheetId="60" hidden="1">#REF!</definedName>
    <definedName name="__123Graph_FCurrent" localSheetId="64" hidden="1">#REF!</definedName>
    <definedName name="__123Graph_FCurrent" localSheetId="66" hidden="1">#REF!</definedName>
    <definedName name="__123Graph_FCurrent" localSheetId="68" hidden="1">#REF!</definedName>
    <definedName name="__123Graph_FCurrent" localSheetId="56" hidden="1">#REF!</definedName>
    <definedName name="__123Graph_FCurrent" localSheetId="57" hidden="1">#REF!</definedName>
    <definedName name="__123Graph_FCurrent" localSheetId="59" hidden="1">#REF!</definedName>
    <definedName name="__123Graph_FCurrent" localSheetId="63" hidden="1">#REF!</definedName>
    <definedName name="__123Graph_FCurrent" localSheetId="65" hidden="1">#REF!</definedName>
    <definedName name="__123Graph_FCurrent" localSheetId="67" hidden="1">#REF!</definedName>
    <definedName name="__123Graph_FCurrent" localSheetId="55" hidden="1">#REF!</definedName>
    <definedName name="__123Graph_FCurrent" localSheetId="83" hidden="1">#REF!</definedName>
    <definedName name="__123Graph_FCurrent" localSheetId="85" hidden="1">#REF!</definedName>
    <definedName name="__123Graph_FCurrent" localSheetId="71" hidden="1">#REF!</definedName>
    <definedName name="__123Graph_FCurrent" localSheetId="73" hidden="1">#REF!</definedName>
    <definedName name="__123Graph_FCurrent" localSheetId="75" hidden="1">#REF!</definedName>
    <definedName name="__123Graph_FCurrent" localSheetId="82" hidden="1">#REF!</definedName>
    <definedName name="__123Graph_FCurrent" localSheetId="84" hidden="1">#REF!</definedName>
    <definedName name="__123Graph_FCurrent" localSheetId="70" hidden="1">#REF!</definedName>
    <definedName name="__123Graph_FCurrent" localSheetId="72" hidden="1">#REF!</definedName>
    <definedName name="__123Graph_FCurrent" localSheetId="74" hidden="1">#REF!</definedName>
    <definedName name="__123Graph_FCurrent" hidden="1">#REF!</definedName>
    <definedName name="__123Graph_X" localSheetId="19" hidden="1">#REF!</definedName>
    <definedName name="__123Graph_X" localSheetId="18" hidden="1">#REF!</definedName>
    <definedName name="__123Graph_X" localSheetId="64" hidden="1">#REF!</definedName>
    <definedName name="__123Graph_X" localSheetId="66" hidden="1">#REF!</definedName>
    <definedName name="__123Graph_X" localSheetId="68" hidden="1">#REF!</definedName>
    <definedName name="__123Graph_X" localSheetId="63" hidden="1">#REF!</definedName>
    <definedName name="__123Graph_X" localSheetId="65" hidden="1">#REF!</definedName>
    <definedName name="__123Graph_X" localSheetId="67" hidden="1">#REF!</definedName>
    <definedName name="__123Graph_X" localSheetId="75" hidden="1">#REF!</definedName>
    <definedName name="__123Graph_X" localSheetId="74" hidden="1">#REF!</definedName>
    <definedName name="__123Graph_X" hidden="1">#REF!</definedName>
    <definedName name="__CPD012" localSheetId="25">#REF!</definedName>
    <definedName name="__CPD012" localSheetId="27">#REF!</definedName>
    <definedName name="__CPD012" localSheetId="24">#REF!</definedName>
    <definedName name="__CPD012" localSheetId="26">#REF!</definedName>
    <definedName name="__CPD012" localSheetId="46">#REF!</definedName>
    <definedName name="__CPD012" localSheetId="49">#REF!</definedName>
    <definedName name="__CPD012" localSheetId="43">#REF!</definedName>
    <definedName name="__CPD012" localSheetId="47">#REF!</definedName>
    <definedName name="__CPD012" localSheetId="66">#REF!</definedName>
    <definedName name="__CPD012" localSheetId="68">#REF!</definedName>
    <definedName name="__CPD012" localSheetId="65">#REF!</definedName>
    <definedName name="__CPD012" localSheetId="67">#REF!</definedName>
    <definedName name="__CPD012">#REF!</definedName>
    <definedName name="__CPD013" localSheetId="66">#REF!</definedName>
    <definedName name="__CPD013" localSheetId="68">#REF!</definedName>
    <definedName name="__CPD013" localSheetId="65">#REF!</definedName>
    <definedName name="__CPD013" localSheetId="67">#REF!</definedName>
    <definedName name="__CPD013">#REF!</definedName>
    <definedName name="__PGF1" localSheetId="25">#REF!</definedName>
    <definedName name="__PGF1" localSheetId="27">#REF!</definedName>
    <definedName name="__PGF1" localSheetId="24">#REF!</definedName>
    <definedName name="__PGF1" localSheetId="26">#REF!</definedName>
    <definedName name="__PGF1" localSheetId="46">#REF!</definedName>
    <definedName name="__PGF1" localSheetId="49">#REF!</definedName>
    <definedName name="__PGF1" localSheetId="43">#REF!</definedName>
    <definedName name="__PGF1" localSheetId="47">#REF!</definedName>
    <definedName name="__PGF1" localSheetId="66">#REF!</definedName>
    <definedName name="__PGF1" localSheetId="68">#REF!</definedName>
    <definedName name="__PGF1" localSheetId="65">#REF!</definedName>
    <definedName name="__PGF1" localSheetId="67">#REF!</definedName>
    <definedName name="__PGF1">#REF!</definedName>
    <definedName name="__PGF2">#REF!</definedName>
    <definedName name="__PGG1" localSheetId="66">#REF!</definedName>
    <definedName name="__PGG1" localSheetId="68">#REF!</definedName>
    <definedName name="__PGG1" localSheetId="65">#REF!</definedName>
    <definedName name="__PGG1" localSheetId="67">#REF!</definedName>
    <definedName name="__PGG1">#REF!</definedName>
    <definedName name="__PGG2" localSheetId="66">#REF!</definedName>
    <definedName name="__PGG2" localSheetId="68">#REF!</definedName>
    <definedName name="__PGG2" localSheetId="65">#REF!</definedName>
    <definedName name="__PGG2" localSheetId="67">#REF!</definedName>
    <definedName name="__PGG2">#REF!</definedName>
    <definedName name="__PGJ1" localSheetId="66">#REF!</definedName>
    <definedName name="__PGJ1" localSheetId="68">#REF!</definedName>
    <definedName name="__PGJ1" localSheetId="65">#REF!</definedName>
    <definedName name="__PGJ1" localSheetId="67">#REF!</definedName>
    <definedName name="__PGJ1">#REF!</definedName>
    <definedName name="__RX1" localSheetId="66">#REF!</definedName>
    <definedName name="__RX1" localSheetId="68">#REF!</definedName>
    <definedName name="__RX1" localSheetId="65">#REF!</definedName>
    <definedName name="__RX1" localSheetId="67">#REF!</definedName>
    <definedName name="__RX1">#REF!</definedName>
    <definedName name="__RX2" localSheetId="66">#REF!</definedName>
    <definedName name="__RX2" localSheetId="68">#REF!</definedName>
    <definedName name="__RX2" localSheetId="65">#REF!</definedName>
    <definedName name="__RX2" localSheetId="67">#REF!</definedName>
    <definedName name="__RX2">#REF!</definedName>
    <definedName name="__RX3" localSheetId="66">#REF!</definedName>
    <definedName name="__RX3" localSheetId="68">#REF!</definedName>
    <definedName name="__RX3" localSheetId="65">#REF!</definedName>
    <definedName name="__RX3" localSheetId="67">#REF!</definedName>
    <definedName name="__RX3">#REF!</definedName>
    <definedName name="__RX4" localSheetId="66">#REF!</definedName>
    <definedName name="__RX4" localSheetId="68">#REF!</definedName>
    <definedName name="__RX4" localSheetId="65">#REF!</definedName>
    <definedName name="__RX4" localSheetId="67">#REF!</definedName>
    <definedName name="__RX4">#REF!</definedName>
    <definedName name="__SUM1" localSheetId="66">#REF!</definedName>
    <definedName name="__SUM1" localSheetId="68">#REF!</definedName>
    <definedName name="__SUM1" localSheetId="65">#REF!</definedName>
    <definedName name="__SUM1" localSheetId="67">#REF!</definedName>
    <definedName name="__SUM1">#REF!</definedName>
    <definedName name="_0_MemberList1" localSheetId="66">#REF!</definedName>
    <definedName name="_0_MemberList1" localSheetId="68">#REF!</definedName>
    <definedName name="_0_MemberList1" localSheetId="65">#REF!</definedName>
    <definedName name="_0_MemberList1" localSheetId="67">#REF!</definedName>
    <definedName name="_0_MemberList1">#REF!</definedName>
    <definedName name="_0_MemberList2" localSheetId="66">#REF!</definedName>
    <definedName name="_0_MemberList2" localSheetId="68">#REF!</definedName>
    <definedName name="_0_MemberList2" localSheetId="65">#REF!</definedName>
    <definedName name="_0_MemberList2" localSheetId="67">#REF!</definedName>
    <definedName name="_0_MemberList2">#REF!</definedName>
    <definedName name="_1_0_MemberList1" localSheetId="66">#REF!</definedName>
    <definedName name="_1_0_MemberList1" localSheetId="68">#REF!</definedName>
    <definedName name="_1_0_MemberList1" localSheetId="65">#REF!</definedName>
    <definedName name="_1_0_MemberList1" localSheetId="67">#REF!</definedName>
    <definedName name="_1_0_MemberList1">#REF!</definedName>
    <definedName name="_1_99" localSheetId="66">#REF!</definedName>
    <definedName name="_1_99" localSheetId="68">#REF!</definedName>
    <definedName name="_1_99" localSheetId="65">#REF!</definedName>
    <definedName name="_1_99" localSheetId="67">#REF!</definedName>
    <definedName name="_1_99">#REF!</definedName>
    <definedName name="_11_1_1998" localSheetId="66">#REF!</definedName>
    <definedName name="_11_1_1998" localSheetId="68">#REF!</definedName>
    <definedName name="_11_1_1998" localSheetId="65">#REF!</definedName>
    <definedName name="_11_1_1998" localSheetId="67">#REF!</definedName>
    <definedName name="_11_1_1998">#REF!</definedName>
    <definedName name="_16_LOB_RATINGS" localSheetId="66">#REF!</definedName>
    <definedName name="_16_LOB_RATINGS" localSheetId="68">#REF!</definedName>
    <definedName name="_16_LOB_RATINGS" localSheetId="65">#REF!</definedName>
    <definedName name="_16_LOB_RATINGS" localSheetId="67">#REF!</definedName>
    <definedName name="_16_LOB_RATINGS">#REF!</definedName>
    <definedName name="_2_0_MemberList2" localSheetId="66">#REF!</definedName>
    <definedName name="_2_0_MemberList2" localSheetId="68">#REF!</definedName>
    <definedName name="_2_0_MemberList2" localSheetId="65">#REF!</definedName>
    <definedName name="_2_0_MemberList2" localSheetId="67">#REF!</definedName>
    <definedName name="_2_0_MemberList2">#REF!</definedName>
    <definedName name="_3ULT_TERM_RATES" localSheetId="25">#REF!</definedName>
    <definedName name="_3ULT_TERM_RATES" localSheetId="27">#REF!</definedName>
    <definedName name="_3ULT_TERM_RATES" localSheetId="24">#REF!</definedName>
    <definedName name="_3ULT_TERM_RATES" localSheetId="26">#REF!</definedName>
    <definedName name="_3ULT_TERM_RATES" localSheetId="46">#REF!</definedName>
    <definedName name="_3ULT_TERM_RATES" localSheetId="49">#REF!</definedName>
    <definedName name="_3ULT_TERM_RATES" localSheetId="43">#REF!</definedName>
    <definedName name="_3ULT_TERM_RATES" localSheetId="47">#REF!</definedName>
    <definedName name="_3ULT_TERM_RATES" localSheetId="66">#REF!</definedName>
    <definedName name="_3ULT_TERM_RATES" localSheetId="68">#REF!</definedName>
    <definedName name="_3ULT_TERM_RATES" localSheetId="65">#REF!</definedName>
    <definedName name="_3ULT_TERM_RATES" localSheetId="67">#REF!</definedName>
    <definedName name="_3ULT_TERM_RATES">#REF!</definedName>
    <definedName name="_4ULT_TERM_RATES" localSheetId="25">#REF!</definedName>
    <definedName name="_4ULT_TERM_RATES" localSheetId="27">#REF!</definedName>
    <definedName name="_4ULT_TERM_RATES" localSheetId="24">#REF!</definedName>
    <definedName name="_4ULT_TERM_RATES" localSheetId="26">#REF!</definedName>
    <definedName name="_4ULT_TERM_RATES" localSheetId="46">#REF!</definedName>
    <definedName name="_4ULT_TERM_RATES" localSheetId="49">#REF!</definedName>
    <definedName name="_4ULT_TERM_RATES" localSheetId="43">#REF!</definedName>
    <definedName name="_4ULT_TERM_RATES" localSheetId="47">#REF!</definedName>
    <definedName name="_4ULT_TERM_RATES" localSheetId="66">#REF!</definedName>
    <definedName name="_4ULT_TERM_RATES" localSheetId="68">#REF!</definedName>
    <definedName name="_4ULT_TERM_RATES" localSheetId="65">#REF!</definedName>
    <definedName name="_4ULT_TERM_RATES" localSheetId="67">#REF!</definedName>
    <definedName name="_4ULT_TERM_RATES">#REF!</definedName>
    <definedName name="_C1A" localSheetId="66">#REF!</definedName>
    <definedName name="_C1A" localSheetId="68">#REF!</definedName>
    <definedName name="_C1A" localSheetId="65">#REF!</definedName>
    <definedName name="_C1A" localSheetId="67">#REF!</definedName>
    <definedName name="_C1A">#REF!</definedName>
    <definedName name="_C4B2">#REF!</definedName>
    <definedName name="_CPD012" localSheetId="25">#REF!</definedName>
    <definedName name="_CPD012" localSheetId="27">#REF!</definedName>
    <definedName name="_CPD012" localSheetId="24">#REF!</definedName>
    <definedName name="_CPD012" localSheetId="26">#REF!</definedName>
    <definedName name="_CPD012" localSheetId="46">#REF!</definedName>
    <definedName name="_CPD012" localSheetId="49">#REF!</definedName>
    <definedName name="_CPD012" localSheetId="43">#REF!</definedName>
    <definedName name="_CPD012" localSheetId="47">#REF!</definedName>
    <definedName name="_CPD012" localSheetId="66">#REF!</definedName>
    <definedName name="_CPD012" localSheetId="68">#REF!</definedName>
    <definedName name="_CPD012" localSheetId="65">#REF!</definedName>
    <definedName name="_CPD012" localSheetId="67">#REF!</definedName>
    <definedName name="_CPD012">#REF!</definedName>
    <definedName name="_CPD013" localSheetId="66">#REF!</definedName>
    <definedName name="_CPD013" localSheetId="68">#REF!</definedName>
    <definedName name="_CPD013" localSheetId="65">#REF!</definedName>
    <definedName name="_CPD013" localSheetId="67">#REF!</definedName>
    <definedName name="_CPD013">#REF!</definedName>
    <definedName name="_CS1" localSheetId="66">#REF!</definedName>
    <definedName name="_CS1" localSheetId="68">#REF!</definedName>
    <definedName name="_CS1" localSheetId="65">#REF!</definedName>
    <definedName name="_CS1" localSheetId="67">#REF!</definedName>
    <definedName name="_CS1">#REF!</definedName>
    <definedName name="_CS2" localSheetId="66">#REF!</definedName>
    <definedName name="_CS2" localSheetId="68">#REF!</definedName>
    <definedName name="_CS2" localSheetId="65">#REF!</definedName>
    <definedName name="_CS2" localSheetId="67">#REF!</definedName>
    <definedName name="_CS2">#REF!</definedName>
    <definedName name="_EI3" localSheetId="66">#REF!</definedName>
    <definedName name="_EI3" localSheetId="68">#REF!</definedName>
    <definedName name="_EI3" localSheetId="65">#REF!</definedName>
    <definedName name="_EI3" localSheetId="67">#REF!</definedName>
    <definedName name="_EI3">#REF!</definedName>
    <definedName name="_xlnm._FilterDatabase" localSheetId="21" hidden="1">'LO1 A14'!$S$189:$AG$208</definedName>
    <definedName name="_xlnm._FilterDatabase" localSheetId="20" hidden="1">'LO1 Q14'!#REF!</definedName>
    <definedName name="_xlnm._FilterDatabase" localSheetId="51" hidden="1">'LO2 Q21 - Data Tab 1'!$A$2:$G$5842</definedName>
    <definedName name="_xlnm._FilterDatabase" localSheetId="66">#REF!</definedName>
    <definedName name="_xlnm._FilterDatabase" localSheetId="68">#REF!</definedName>
    <definedName name="_xlnm._FilterDatabase" localSheetId="65">#REF!</definedName>
    <definedName name="_xlnm._FilterDatabase" localSheetId="67">#REF!</definedName>
    <definedName name="_xlnm._FilterDatabase" localSheetId="83" hidden="1">'LO4 A12'!$Z$46:$AA$52</definedName>
    <definedName name="_xlnm._FilterDatabase" localSheetId="82" hidden="1">'LO4 Q12'!#REF!</definedName>
    <definedName name="_xlnm._FilterDatabase">#REF!</definedName>
    <definedName name="_Hlk75700098" localSheetId="36">'LO2 A5'!#REF!</definedName>
    <definedName name="_Hlk75700098" localSheetId="35">'LO2 Q5'!#REF!</definedName>
    <definedName name="_Key1" localSheetId="19" hidden="1">#REF!</definedName>
    <definedName name="_Key1" localSheetId="18" hidden="1">#REF!</definedName>
    <definedName name="_Key1" localSheetId="64" hidden="1">#REF!</definedName>
    <definedName name="_Key1" localSheetId="66" hidden="1">#REF!</definedName>
    <definedName name="_Key1" localSheetId="68" hidden="1">#REF!</definedName>
    <definedName name="_Key1" localSheetId="63" hidden="1">#REF!</definedName>
    <definedName name="_Key1" localSheetId="65" hidden="1">#REF!</definedName>
    <definedName name="_Key1" localSheetId="67" hidden="1">#REF!</definedName>
    <definedName name="_Key1" localSheetId="75" hidden="1">#REF!</definedName>
    <definedName name="_Key1" localSheetId="74" hidden="1">#REF!</definedName>
    <definedName name="_Key1" hidden="1">#REF!</definedName>
    <definedName name="_new1">#REF!</definedName>
    <definedName name="_Order1" hidden="1">255</definedName>
    <definedName name="_Order2" hidden="1">255</definedName>
    <definedName name="_P1" localSheetId="66">#REF!</definedName>
    <definedName name="_P1" localSheetId="68">#REF!</definedName>
    <definedName name="_P1" localSheetId="65">#REF!</definedName>
    <definedName name="_P1" localSheetId="67">#REF!</definedName>
    <definedName name="_P1">#REF!</definedName>
    <definedName name="_PGF1" localSheetId="25">#REF!</definedName>
    <definedName name="_PGF1" localSheetId="27">#REF!</definedName>
    <definedName name="_PGF1" localSheetId="24">#REF!</definedName>
    <definedName name="_PGF1" localSheetId="26">#REF!</definedName>
    <definedName name="_PGF1" localSheetId="46">#REF!</definedName>
    <definedName name="_PGF1" localSheetId="49">#REF!</definedName>
    <definedName name="_PGF1" localSheetId="43">#REF!</definedName>
    <definedName name="_PGF1" localSheetId="47">#REF!</definedName>
    <definedName name="_PGF1" localSheetId="66">#REF!</definedName>
    <definedName name="_PGF1" localSheetId="68">#REF!</definedName>
    <definedName name="_PGF1" localSheetId="65">#REF!</definedName>
    <definedName name="_PGF1" localSheetId="67">#REF!</definedName>
    <definedName name="_PGF1">#REF!</definedName>
    <definedName name="_PGF2" localSheetId="25">#REF!</definedName>
    <definedName name="_PGF2" localSheetId="27">#REF!</definedName>
    <definedName name="_PGF2" localSheetId="24">#REF!</definedName>
    <definedName name="_PGF2" localSheetId="26">#REF!</definedName>
    <definedName name="_PGF2" localSheetId="46">#REF!</definedName>
    <definedName name="_PGF2" localSheetId="49">#REF!</definedName>
    <definedName name="_PGF2" localSheetId="43">#REF!</definedName>
    <definedName name="_PGF2" localSheetId="47">#REF!</definedName>
    <definedName name="_PGF2" localSheetId="66">#REF!</definedName>
    <definedName name="_PGF2" localSheetId="68">#REF!</definedName>
    <definedName name="_PGF2" localSheetId="65">#REF!</definedName>
    <definedName name="_PGF2" localSheetId="67">#REF!</definedName>
    <definedName name="_PGF2">#REF!</definedName>
    <definedName name="_PGG1" localSheetId="25">#REF!</definedName>
    <definedName name="_PGG1" localSheetId="27">#REF!</definedName>
    <definedName name="_PGG1" localSheetId="24">#REF!</definedName>
    <definedName name="_PGG1" localSheetId="26">#REF!</definedName>
    <definedName name="_PGG1" localSheetId="46">#REF!</definedName>
    <definedName name="_PGG1" localSheetId="49">#REF!</definedName>
    <definedName name="_PGG1" localSheetId="43">#REF!</definedName>
    <definedName name="_PGG1" localSheetId="47">#REF!</definedName>
    <definedName name="_PGG1" localSheetId="66">#REF!</definedName>
    <definedName name="_PGG1" localSheetId="68">#REF!</definedName>
    <definedName name="_PGG1" localSheetId="65">#REF!</definedName>
    <definedName name="_PGG1" localSheetId="67">#REF!</definedName>
    <definedName name="_PGG1">#REF!</definedName>
    <definedName name="_PGG2" localSheetId="25">#REF!</definedName>
    <definedName name="_PGG2" localSheetId="27">#REF!</definedName>
    <definedName name="_PGG2" localSheetId="24">#REF!</definedName>
    <definedName name="_PGG2" localSheetId="26">#REF!</definedName>
    <definedName name="_PGG2" localSheetId="46">#REF!</definedName>
    <definedName name="_PGG2" localSheetId="49">#REF!</definedName>
    <definedName name="_PGG2" localSheetId="43">#REF!</definedName>
    <definedName name="_PGG2" localSheetId="47">#REF!</definedName>
    <definedName name="_PGG2" localSheetId="66">#REF!</definedName>
    <definedName name="_PGG2" localSheetId="68">#REF!</definedName>
    <definedName name="_PGG2" localSheetId="65">#REF!</definedName>
    <definedName name="_PGG2" localSheetId="67">#REF!</definedName>
    <definedName name="_PGG2">#REF!</definedName>
    <definedName name="_PGJ1" localSheetId="25">#REF!</definedName>
    <definedName name="_PGJ1" localSheetId="27">#REF!</definedName>
    <definedName name="_PGJ1" localSheetId="24">#REF!</definedName>
    <definedName name="_PGJ1" localSheetId="26">#REF!</definedName>
    <definedName name="_PGJ1" localSheetId="46">#REF!</definedName>
    <definedName name="_PGJ1" localSheetId="49">#REF!</definedName>
    <definedName name="_PGJ1" localSheetId="43">#REF!</definedName>
    <definedName name="_PGJ1" localSheetId="47">#REF!</definedName>
    <definedName name="_PGJ1" localSheetId="66">#REF!</definedName>
    <definedName name="_PGJ1" localSheetId="68">#REF!</definedName>
    <definedName name="_PGJ1" localSheetId="65">#REF!</definedName>
    <definedName name="_PGJ1" localSheetId="67">#REF!</definedName>
    <definedName name="_PGJ1">#REF!</definedName>
    <definedName name="_RX1" localSheetId="66">#REF!</definedName>
    <definedName name="_RX1" localSheetId="68">#REF!</definedName>
    <definedName name="_RX1" localSheetId="65">#REF!</definedName>
    <definedName name="_RX1" localSheetId="67">#REF!</definedName>
    <definedName name="_RX1">#REF!</definedName>
    <definedName name="_RX2" localSheetId="66">#REF!</definedName>
    <definedName name="_RX2" localSheetId="68">#REF!</definedName>
    <definedName name="_RX2" localSheetId="65">#REF!</definedName>
    <definedName name="_RX2" localSheetId="67">#REF!</definedName>
    <definedName name="_RX2">#REF!</definedName>
    <definedName name="_RX3" localSheetId="66">#REF!</definedName>
    <definedName name="_RX3" localSheetId="68">#REF!</definedName>
    <definedName name="_RX3" localSheetId="65">#REF!</definedName>
    <definedName name="_RX3" localSheetId="67">#REF!</definedName>
    <definedName name="_RX3">#REF!</definedName>
    <definedName name="_RX4" localSheetId="66">#REF!</definedName>
    <definedName name="_RX4" localSheetId="68">#REF!</definedName>
    <definedName name="_RX4" localSheetId="65">#REF!</definedName>
    <definedName name="_RX4" localSheetId="67">#REF!</definedName>
    <definedName name="_RX4">#REF!</definedName>
    <definedName name="_Sort" localSheetId="19" hidden="1">#REF!</definedName>
    <definedName name="_Sort" localSheetId="18" hidden="1">#REF!</definedName>
    <definedName name="_Sort" localSheetId="64" hidden="1">#REF!</definedName>
    <definedName name="_Sort" localSheetId="66" hidden="1">#REF!</definedName>
    <definedName name="_Sort" localSheetId="68" hidden="1">#REF!</definedName>
    <definedName name="_Sort" localSheetId="63" hidden="1">#REF!</definedName>
    <definedName name="_Sort" localSheetId="65" hidden="1">#REF!</definedName>
    <definedName name="_Sort" localSheetId="67" hidden="1">#REF!</definedName>
    <definedName name="_Sort" localSheetId="75" hidden="1">#REF!</definedName>
    <definedName name="_Sort" localSheetId="74" hidden="1">#REF!</definedName>
    <definedName name="_Sort" hidden="1">#REF!</definedName>
    <definedName name="_SUM1" localSheetId="66">#REF!</definedName>
    <definedName name="_SUM1" localSheetId="68">#REF!</definedName>
    <definedName name="_SUM1" localSheetId="65">#REF!</definedName>
    <definedName name="_SUM1" localSheetId="67">#REF!</definedName>
    <definedName name="_SUM1">#REF!</definedName>
    <definedName name="_Table1_Out" localSheetId="19" hidden="1">#REF!</definedName>
    <definedName name="_Table1_Out" localSheetId="18" hidden="1">#REF!</definedName>
    <definedName name="_Table1_Out" localSheetId="64" hidden="1">#REF!</definedName>
    <definedName name="_Table1_Out" localSheetId="66" hidden="1">#REF!</definedName>
    <definedName name="_Table1_Out" localSheetId="68" hidden="1">#REF!</definedName>
    <definedName name="_Table1_Out" localSheetId="63" hidden="1">#REF!</definedName>
    <definedName name="_Table1_Out" localSheetId="65" hidden="1">#REF!</definedName>
    <definedName name="_Table1_Out" localSheetId="67" hidden="1">#REF!</definedName>
    <definedName name="_Table1_Out" localSheetId="75" hidden="1">#REF!</definedName>
    <definedName name="_Table1_Out" localSheetId="74" hidden="1">#REF!</definedName>
    <definedName name="_Table1_Out" hidden="1">#REF!</definedName>
    <definedName name="a" localSheetId="66">#REF!</definedName>
    <definedName name="a" localSheetId="68">#REF!</definedName>
    <definedName name="a" localSheetId="65">#REF!</definedName>
    <definedName name="a" localSheetId="67">#REF!</definedName>
    <definedName name="a">#REF!</definedName>
    <definedName name="A1A" localSheetId="66">#REF!</definedName>
    <definedName name="A1A" localSheetId="68">#REF!</definedName>
    <definedName name="A1A" localSheetId="65">#REF!</definedName>
    <definedName name="A1A" localSheetId="67">#REF!</definedName>
    <definedName name="A1A">#REF!</definedName>
    <definedName name="A4B2">#REF!</definedName>
    <definedName name="aaa" localSheetId="66">#REF!</definedName>
    <definedName name="aaa" localSheetId="68">#REF!</definedName>
    <definedName name="aaa" localSheetId="65">#REF!</definedName>
    <definedName name="aaa" localSheetId="67">#REF!</definedName>
    <definedName name="aaa">#REF!</definedName>
    <definedName name="acct_size" localSheetId="66">#REF!</definedName>
    <definedName name="acct_size" localSheetId="68">#REF!</definedName>
    <definedName name="acct_size" localSheetId="65">#REF!</definedName>
    <definedName name="acct_size" localSheetId="67">#REF!</definedName>
    <definedName name="acct_size">#REF!</definedName>
    <definedName name="acctlisdt" localSheetId="66">#REF!</definedName>
    <definedName name="acctlisdt" localSheetId="68">#REF!</definedName>
    <definedName name="acctlisdt" localSheetId="65">#REF!</definedName>
    <definedName name="acctlisdt" localSheetId="67">#REF!</definedName>
    <definedName name="acctlisdt">#REF!</definedName>
    <definedName name="acctlist" localSheetId="25">#REF!</definedName>
    <definedName name="acctlist" localSheetId="27">#REF!</definedName>
    <definedName name="acctlist" localSheetId="24">#REF!</definedName>
    <definedName name="acctlist" localSheetId="26">#REF!</definedName>
    <definedName name="acctlist" localSheetId="46">#REF!</definedName>
    <definedName name="acctlist" localSheetId="49">#REF!</definedName>
    <definedName name="acctlist" localSheetId="43">#REF!</definedName>
    <definedName name="acctlist" localSheetId="47">#REF!</definedName>
    <definedName name="acctlist" localSheetId="66">#REF!</definedName>
    <definedName name="acctlist" localSheetId="68">#REF!</definedName>
    <definedName name="acctlist" localSheetId="65">#REF!</definedName>
    <definedName name="acctlist" localSheetId="67">#REF!</definedName>
    <definedName name="acctlist">#REF!</definedName>
    <definedName name="acctlistn" localSheetId="66">#REF!</definedName>
    <definedName name="acctlistn" localSheetId="68">#REF!</definedName>
    <definedName name="acctlistn" localSheetId="65">#REF!</definedName>
    <definedName name="acctlistn" localSheetId="67">#REF!</definedName>
    <definedName name="acctlistn">#REF!</definedName>
    <definedName name="acctlistx" localSheetId="66">#REF!</definedName>
    <definedName name="acctlistx" localSheetId="68">#REF!</definedName>
    <definedName name="acctlistx" localSheetId="65">#REF!</definedName>
    <definedName name="acctlistx" localSheetId="67">#REF!</definedName>
    <definedName name="acctlistx">#REF!</definedName>
    <definedName name="Actual_Calendar_Figures">#N/A</definedName>
    <definedName name="Actual_Fiscal_Figures">#N/A</definedName>
    <definedName name="Actual_Member_Months_ASO" localSheetId="66">#REF!</definedName>
    <definedName name="Actual_Member_Months_ASO" localSheetId="68">#REF!</definedName>
    <definedName name="Actual_Member_Months_ASO" localSheetId="65">#REF!</definedName>
    <definedName name="Actual_Member_Months_ASO" localSheetId="67">#REF!</definedName>
    <definedName name="Actual_Member_Months_ASO">#REF!</definedName>
    <definedName name="Actual_Member_Months_Risk" localSheetId="66">#REF!</definedName>
    <definedName name="Actual_Member_Months_Risk" localSheetId="68">#REF!</definedName>
    <definedName name="Actual_Member_Months_Risk" localSheetId="65">#REF!</definedName>
    <definedName name="Actual_Member_Months_Risk" localSheetId="67">#REF!</definedName>
    <definedName name="Actual_Member_Months_Risk">#REF!</definedName>
    <definedName name="ActuarialAssumptionSAS" localSheetId="66">#REF!</definedName>
    <definedName name="ActuarialAssumptionSAS" localSheetId="68">#REF!</definedName>
    <definedName name="ActuarialAssumptionSAS" localSheetId="65">#REF!</definedName>
    <definedName name="ActuarialAssumptionSAS" localSheetId="67">#REF!</definedName>
    <definedName name="ActuarialAssumptionSAS">#REF!</definedName>
    <definedName name="Adj" localSheetId="66">#REF!</definedName>
    <definedName name="Adj" localSheetId="68">#REF!</definedName>
    <definedName name="Adj" localSheetId="65">#REF!</definedName>
    <definedName name="Adj" localSheetId="67">#REF!</definedName>
    <definedName name="Adj">#REF!</definedName>
    <definedName name="AdjustmentPMPMs">#REF!</definedName>
    <definedName name="AdjustWellcare" localSheetId="25">#REF!</definedName>
    <definedName name="AdjustWellcare" localSheetId="27">#REF!</definedName>
    <definedName name="AdjustWellcare" localSheetId="24">#REF!</definedName>
    <definedName name="AdjustWellcare" localSheetId="26">#REF!</definedName>
    <definedName name="AdjustWellcare" localSheetId="46">#REF!</definedName>
    <definedName name="AdjustWellcare" localSheetId="49">#REF!</definedName>
    <definedName name="AdjustWellcare" localSheetId="43">#REF!</definedName>
    <definedName name="AdjustWellcare" localSheetId="47">#REF!</definedName>
    <definedName name="AdjustWellcare" localSheetId="66">#REF!</definedName>
    <definedName name="AdjustWellcare" localSheetId="68">#REF!</definedName>
    <definedName name="AdjustWellcare" localSheetId="65">#REF!</definedName>
    <definedName name="AdjustWellcare" localSheetId="67">#REF!</definedName>
    <definedName name="AdjustWellcare">#REF!</definedName>
    <definedName name="AGESEX" localSheetId="66">#REF!</definedName>
    <definedName name="AGESEX" localSheetId="68">#REF!</definedName>
    <definedName name="AGESEX" localSheetId="65">#REF!</definedName>
    <definedName name="AGESEX" localSheetId="67">#REF!</definedName>
    <definedName name="AGESEX">#REF!</definedName>
    <definedName name="AGSXFLAG" localSheetId="25">#REF!</definedName>
    <definedName name="AGSXFLAG" localSheetId="27">#REF!</definedName>
    <definedName name="AGSXFLAG" localSheetId="24">#REF!</definedName>
    <definedName name="AGSXFLAG" localSheetId="26">#REF!</definedName>
    <definedName name="AGSXFLAG" localSheetId="46">#REF!</definedName>
    <definedName name="AGSXFLAG" localSheetId="49">#REF!</definedName>
    <definedName name="AGSXFLAG" localSheetId="43">#REF!</definedName>
    <definedName name="AGSXFLAG" localSheetId="47">#REF!</definedName>
    <definedName name="AGSXFLAG" localSheetId="66">#REF!</definedName>
    <definedName name="AGSXFLAG" localSheetId="68">#REF!</definedName>
    <definedName name="AGSXFLAG" localSheetId="65">#REF!</definedName>
    <definedName name="AGSXFLAG" localSheetId="67">#REF!</definedName>
    <definedName name="AGSXFLAG">#REF!</definedName>
    <definedName name="ALEX" localSheetId="25">#REF!</definedName>
    <definedName name="ALEX" localSheetId="27">#REF!</definedName>
    <definedName name="ALEX" localSheetId="24">#REF!</definedName>
    <definedName name="ALEX" localSheetId="26">#REF!</definedName>
    <definedName name="ALEX" localSheetId="46">#REF!</definedName>
    <definedName name="ALEX" localSheetId="49">#REF!</definedName>
    <definedName name="ALEX" localSheetId="43">#REF!</definedName>
    <definedName name="ALEX" localSheetId="47">#REF!</definedName>
    <definedName name="ALEX" localSheetId="66">#REF!</definedName>
    <definedName name="ALEX" localSheetId="68">#REF!</definedName>
    <definedName name="ALEX" localSheetId="65">#REF!</definedName>
    <definedName name="ALEX" localSheetId="67">#REF!</definedName>
    <definedName name="ALEX">#REF!</definedName>
    <definedName name="All_Other" localSheetId="66">#REF!</definedName>
    <definedName name="All_Other" localSheetId="68">#REF!</definedName>
    <definedName name="All_Other" localSheetId="65">#REF!</definedName>
    <definedName name="All_Other" localSheetId="67">#REF!</definedName>
    <definedName name="All_Other">#REF!</definedName>
    <definedName name="ALL_premmatrix" localSheetId="66">#REF!</definedName>
    <definedName name="ALL_premmatrix" localSheetId="68">#REF!</definedName>
    <definedName name="ALL_premmatrix" localSheetId="65">#REF!</definedName>
    <definedName name="ALL_premmatrix" localSheetId="67">#REF!</definedName>
    <definedName name="ALL_premmatrix">#REF!</definedName>
    <definedName name="All_Procedure_Codes" localSheetId="66">#REF!</definedName>
    <definedName name="All_Procedure_Codes" localSheetId="68">#REF!</definedName>
    <definedName name="All_Procedure_Codes" localSheetId="65">#REF!</definedName>
    <definedName name="All_Procedure_Codes" localSheetId="67">#REF!</definedName>
    <definedName name="All_Procedure_Codes">#REF!</definedName>
    <definedName name="ALL_SUMMARY" localSheetId="66">#REF!</definedName>
    <definedName name="ALL_SUMMARY" localSheetId="68">#REF!</definedName>
    <definedName name="ALL_SUMMARY" localSheetId="65">#REF!</definedName>
    <definedName name="ALL_SUMMARY" localSheetId="67">#REF!</definedName>
    <definedName name="ALL_SUMMARY">#REF!</definedName>
    <definedName name="Allocations">#REF!</definedName>
    <definedName name="AllocSheets" localSheetId="25">#REF!</definedName>
    <definedName name="AllocSheets" localSheetId="27">#REF!</definedName>
    <definedName name="AllocSheets" localSheetId="24">#REF!</definedName>
    <definedName name="AllocSheets" localSheetId="26">#REF!</definedName>
    <definedName name="AllocSheets" localSheetId="46">#REF!</definedName>
    <definedName name="AllocSheets" localSheetId="49">#REF!</definedName>
    <definedName name="AllocSheets" localSheetId="43">#REF!</definedName>
    <definedName name="AllocSheets" localSheetId="47">#REF!</definedName>
    <definedName name="AllocSheets" localSheetId="66">#REF!</definedName>
    <definedName name="AllocSheets" localSheetId="68">#REF!</definedName>
    <definedName name="AllocSheets" localSheetId="65">#REF!</definedName>
    <definedName name="AllocSheets" localSheetId="67">#REF!</definedName>
    <definedName name="AllocSheets">#REF!</definedName>
    <definedName name="AllwdPMPM">#REF!</definedName>
    <definedName name="AnnDate">#REF!</definedName>
    <definedName name="aPLagPrint_Buttons" localSheetId="25">Paid #REF!</definedName>
    <definedName name="aPLagPrint_Buttons" localSheetId="27">Paid #REF!</definedName>
    <definedName name="aPLagPrint_Buttons" localSheetId="8">Paid #REF!</definedName>
    <definedName name="aPLagPrint_Buttons" localSheetId="24">Paid #REF!</definedName>
    <definedName name="aPLagPrint_Buttons" localSheetId="26">Paid #REF!</definedName>
    <definedName name="aPLagPrint_Buttons" localSheetId="6">Paid #REF!</definedName>
    <definedName name="aPLagPrint_Buttons" localSheetId="7">Paid #REF!</definedName>
    <definedName name="aPLagPrint_Buttons" localSheetId="9">Paid #REF!</definedName>
    <definedName name="aPLagPrint_Buttons" localSheetId="46">Paid #REF!</definedName>
    <definedName name="aPLagPrint_Buttons" localSheetId="49">Paid #REF!</definedName>
    <definedName name="aPLagPrint_Buttons" localSheetId="34">Paid #REF!</definedName>
    <definedName name="aPLagPrint_Buttons" localSheetId="36">Paid #REF!</definedName>
    <definedName name="aPLagPrint_Buttons" localSheetId="38">Paid #REF!</definedName>
    <definedName name="aPLagPrint_Buttons" localSheetId="43">Paid #REF!</definedName>
    <definedName name="aPLagPrint_Buttons" localSheetId="47">Paid #REF!</definedName>
    <definedName name="aPLagPrint_Buttons" localSheetId="33">Paid #REF!</definedName>
    <definedName name="aPLagPrint_Buttons" localSheetId="35">Paid #REF!</definedName>
    <definedName name="aPLagPrint_Buttons" localSheetId="37">Paid #REF!</definedName>
    <definedName name="aPLagPrint_Buttons" localSheetId="66">Paid #REF!</definedName>
    <definedName name="aPLagPrint_Buttons" localSheetId="68">Paid #REF!</definedName>
    <definedName name="aPLagPrint_Buttons" localSheetId="56">Paid #REF!</definedName>
    <definedName name="aPLagPrint_Buttons" localSheetId="65">Paid #REF!</definedName>
    <definedName name="aPLagPrint_Buttons" localSheetId="67">Paid #REF!</definedName>
    <definedName name="aPLagPrint_Buttons" localSheetId="55">Paid #REF!</definedName>
    <definedName name="aPLagPrint_Buttons" localSheetId="81">Paid #REF!</definedName>
    <definedName name="aPLagPrint_Buttons" localSheetId="80">Paid #REF!</definedName>
    <definedName name="aPLagPrint_Buttons">Paid #REF!</definedName>
    <definedName name="aRLagPrint_Buttons" localSheetId="25">Receipt #REF!</definedName>
    <definedName name="aRLagPrint_Buttons" localSheetId="27">Receipt #REF!</definedName>
    <definedName name="aRLagPrint_Buttons" localSheetId="8">Receipt #REF!</definedName>
    <definedName name="aRLagPrint_Buttons" localSheetId="24">Receipt #REF!</definedName>
    <definedName name="aRLagPrint_Buttons" localSheetId="26">Receipt #REF!</definedName>
    <definedName name="aRLagPrint_Buttons" localSheetId="6">Receipt #REF!</definedName>
    <definedName name="aRLagPrint_Buttons" localSheetId="7">Receipt #REF!</definedName>
    <definedName name="aRLagPrint_Buttons" localSheetId="9">Receipt #REF!</definedName>
    <definedName name="aRLagPrint_Buttons" localSheetId="46">Receipt #REF!</definedName>
    <definedName name="aRLagPrint_Buttons" localSheetId="49">Receipt #REF!</definedName>
    <definedName name="aRLagPrint_Buttons" localSheetId="34">Receipt #REF!</definedName>
    <definedName name="aRLagPrint_Buttons" localSheetId="36">Receipt #REF!</definedName>
    <definedName name="aRLagPrint_Buttons" localSheetId="38">Receipt #REF!</definedName>
    <definedName name="aRLagPrint_Buttons" localSheetId="43">Receipt #REF!</definedName>
    <definedName name="aRLagPrint_Buttons" localSheetId="47">Receipt #REF!</definedName>
    <definedName name="aRLagPrint_Buttons" localSheetId="33">Receipt #REF!</definedName>
    <definedName name="aRLagPrint_Buttons" localSheetId="35">Receipt #REF!</definedName>
    <definedName name="aRLagPrint_Buttons" localSheetId="37">Receipt #REF!</definedName>
    <definedName name="aRLagPrint_Buttons" localSheetId="66">Receipt #REF!</definedName>
    <definedName name="aRLagPrint_Buttons" localSheetId="68">Receipt #REF!</definedName>
    <definedName name="aRLagPrint_Buttons" localSheetId="56">Receipt #REF!</definedName>
    <definedName name="aRLagPrint_Buttons" localSheetId="65">Receipt #REF!</definedName>
    <definedName name="aRLagPrint_Buttons" localSheetId="67">Receipt #REF!</definedName>
    <definedName name="aRLagPrint_Buttons" localSheetId="55">Receipt #REF!</definedName>
    <definedName name="aRLagPrint_Buttons" localSheetId="81">Receipt #REF!</definedName>
    <definedName name="aRLagPrint_Buttons" localSheetId="80">Receipt #REF!</definedName>
    <definedName name="aRLagPrint_Buttons">Receipt #REF!</definedName>
    <definedName name="asd" localSheetId="13" hidden="1">#REF!</definedName>
    <definedName name="asd" localSheetId="15" hidden="1">#REF!</definedName>
    <definedName name="asd" localSheetId="17" hidden="1">#REF!</definedName>
    <definedName name="asd" localSheetId="19" hidden="1">#REF!</definedName>
    <definedName name="asd" localSheetId="21" hidden="1">#REF!</definedName>
    <definedName name="asd" localSheetId="23" hidden="1">#REF!</definedName>
    <definedName name="asd" localSheetId="25" hidden="1">#REF!</definedName>
    <definedName name="asd" localSheetId="27" hidden="1">#REF!</definedName>
    <definedName name="asd" localSheetId="11" hidden="1">#REF!</definedName>
    <definedName name="asd" localSheetId="12" hidden="1">#REF!</definedName>
    <definedName name="asd" localSheetId="14" hidden="1">#REF!</definedName>
    <definedName name="asd" localSheetId="16" hidden="1">#REF!</definedName>
    <definedName name="asd" localSheetId="18" hidden="1">#REF!</definedName>
    <definedName name="asd" localSheetId="20" hidden="1">#REF!</definedName>
    <definedName name="asd" localSheetId="22" hidden="1">#REF!</definedName>
    <definedName name="asd" localSheetId="24" hidden="1">#REF!</definedName>
    <definedName name="asd" localSheetId="26" hidden="1">#REF!</definedName>
    <definedName name="asd" localSheetId="10" hidden="1">#REF!</definedName>
    <definedName name="asd" localSheetId="40" hidden="1">#REF!</definedName>
    <definedName name="asd" localSheetId="42" hidden="1">#REF!</definedName>
    <definedName name="asd" localSheetId="46" hidden="1">#REF!</definedName>
    <definedName name="asd" localSheetId="49" hidden="1">#REF!</definedName>
    <definedName name="asd" localSheetId="39" hidden="1">#REF!</definedName>
    <definedName name="asd" localSheetId="41" hidden="1">#REF!</definedName>
    <definedName name="asd" localSheetId="43" hidden="1">#REF!</definedName>
    <definedName name="asd" localSheetId="47" hidden="1">#REF!</definedName>
    <definedName name="asd" localSheetId="58" hidden="1">#REF!</definedName>
    <definedName name="asd" localSheetId="60" hidden="1">#REF!</definedName>
    <definedName name="asd" localSheetId="64" hidden="1">#REF!</definedName>
    <definedName name="asd" localSheetId="66" hidden="1">#REF!</definedName>
    <definedName name="asd" localSheetId="68" hidden="1">#REF!</definedName>
    <definedName name="asd" localSheetId="56" hidden="1">#REF!</definedName>
    <definedName name="asd" localSheetId="57" hidden="1">#REF!</definedName>
    <definedName name="asd" localSheetId="59" hidden="1">#REF!</definedName>
    <definedName name="asd" localSheetId="63" hidden="1">#REF!</definedName>
    <definedName name="asd" localSheetId="65" hidden="1">#REF!</definedName>
    <definedName name="asd" localSheetId="67" hidden="1">#REF!</definedName>
    <definedName name="asd" localSheetId="55" hidden="1">#REF!</definedName>
    <definedName name="asd" localSheetId="83" hidden="1">#REF!</definedName>
    <definedName name="asd" localSheetId="85" hidden="1">#REF!</definedName>
    <definedName name="asd" localSheetId="71" hidden="1">#REF!</definedName>
    <definedName name="asd" localSheetId="73" hidden="1">#REF!</definedName>
    <definedName name="asd" localSheetId="75" hidden="1">#REF!</definedName>
    <definedName name="asd" localSheetId="82" hidden="1">#REF!</definedName>
    <definedName name="asd" localSheetId="84" hidden="1">#REF!</definedName>
    <definedName name="asd" localSheetId="70" hidden="1">#REF!</definedName>
    <definedName name="asd" localSheetId="72" hidden="1">#REF!</definedName>
    <definedName name="asd" localSheetId="74" hidden="1">#REF!</definedName>
    <definedName name="asd" hidden="1">#REF!</definedName>
    <definedName name="asda" localSheetId="13" hidden="1">#REF!</definedName>
    <definedName name="asda" localSheetId="15" hidden="1">#REF!</definedName>
    <definedName name="asda" localSheetId="17" hidden="1">#REF!</definedName>
    <definedName name="asda" localSheetId="19" hidden="1">#REF!</definedName>
    <definedName name="asda" localSheetId="21" hidden="1">#REF!</definedName>
    <definedName name="asda" localSheetId="23" hidden="1">#REF!</definedName>
    <definedName name="asda" localSheetId="25" hidden="1">#REF!</definedName>
    <definedName name="asda" localSheetId="27" hidden="1">#REF!</definedName>
    <definedName name="asda" localSheetId="11" hidden="1">#REF!</definedName>
    <definedName name="asda" localSheetId="12" hidden="1">#REF!</definedName>
    <definedName name="asda" localSheetId="14" hidden="1">#REF!</definedName>
    <definedName name="asda" localSheetId="16" hidden="1">#REF!</definedName>
    <definedName name="asda" localSheetId="18" hidden="1">#REF!</definedName>
    <definedName name="asda" localSheetId="20" hidden="1">#REF!</definedName>
    <definedName name="asda" localSheetId="22" hidden="1">#REF!</definedName>
    <definedName name="asda" localSheetId="24" hidden="1">#REF!</definedName>
    <definedName name="asda" localSheetId="26" hidden="1">#REF!</definedName>
    <definedName name="asda" localSheetId="10" hidden="1">#REF!</definedName>
    <definedName name="asda" localSheetId="40" hidden="1">#REF!</definedName>
    <definedName name="asda" localSheetId="42" hidden="1">#REF!</definedName>
    <definedName name="asda" localSheetId="46" hidden="1">#REF!</definedName>
    <definedName name="asda" localSheetId="49" hidden="1">#REF!</definedName>
    <definedName name="asda" localSheetId="39" hidden="1">#REF!</definedName>
    <definedName name="asda" localSheetId="41" hidden="1">#REF!</definedName>
    <definedName name="asda" localSheetId="43" hidden="1">#REF!</definedName>
    <definedName name="asda" localSheetId="47" hidden="1">#REF!</definedName>
    <definedName name="asda" localSheetId="58" hidden="1">#REF!</definedName>
    <definedName name="asda" localSheetId="60" hidden="1">#REF!</definedName>
    <definedName name="asda" localSheetId="64" hidden="1">#REF!</definedName>
    <definedName name="asda" localSheetId="66" hidden="1">#REF!</definedName>
    <definedName name="asda" localSheetId="68" hidden="1">#REF!</definedName>
    <definedName name="asda" localSheetId="56" hidden="1">#REF!</definedName>
    <definedName name="asda" localSheetId="57" hidden="1">#REF!</definedName>
    <definedName name="asda" localSheetId="59" hidden="1">#REF!</definedName>
    <definedName name="asda" localSheetId="63" hidden="1">#REF!</definedName>
    <definedName name="asda" localSheetId="65" hidden="1">#REF!</definedName>
    <definedName name="asda" localSheetId="67" hidden="1">#REF!</definedName>
    <definedName name="asda" localSheetId="55" hidden="1">#REF!</definedName>
    <definedName name="asda" localSheetId="83" hidden="1">#REF!</definedName>
    <definedName name="asda" localSheetId="85" hidden="1">#REF!</definedName>
    <definedName name="asda" localSheetId="71" hidden="1">#REF!</definedName>
    <definedName name="asda" localSheetId="73" hidden="1">#REF!</definedName>
    <definedName name="asda" localSheetId="75" hidden="1">#REF!</definedName>
    <definedName name="asda" localSheetId="82" hidden="1">#REF!</definedName>
    <definedName name="asda" localSheetId="84" hidden="1">#REF!</definedName>
    <definedName name="asda" localSheetId="70" hidden="1">#REF!</definedName>
    <definedName name="asda" localSheetId="72" hidden="1">#REF!</definedName>
    <definedName name="asda" localSheetId="74" hidden="1">#REF!</definedName>
    <definedName name="asda" hidden="1">#REF!</definedName>
    <definedName name="asdad" localSheetId="25">#REF!</definedName>
    <definedName name="asdad" localSheetId="27">#REF!</definedName>
    <definedName name="asdad" localSheetId="24">#REF!</definedName>
    <definedName name="asdad" localSheetId="26">#REF!</definedName>
    <definedName name="asdad" localSheetId="46">#REF!</definedName>
    <definedName name="asdad" localSheetId="49">#REF!</definedName>
    <definedName name="asdad" localSheetId="43">#REF!</definedName>
    <definedName name="asdad" localSheetId="47">#REF!</definedName>
    <definedName name="asdad" localSheetId="66">#REF!</definedName>
    <definedName name="asdad" localSheetId="68">#REF!</definedName>
    <definedName name="asdad" localSheetId="65">#REF!</definedName>
    <definedName name="asdad" localSheetId="67">#REF!</definedName>
    <definedName name="asdad">#REF!</definedName>
    <definedName name="asdasd" localSheetId="25">#REF!</definedName>
    <definedName name="asdasd" localSheetId="27">#REF!</definedName>
    <definedName name="asdasd" localSheetId="24">#REF!</definedName>
    <definedName name="asdasd" localSheetId="26">#REF!</definedName>
    <definedName name="asdasd" localSheetId="46">#REF!</definedName>
    <definedName name="asdasd" localSheetId="49">#REF!</definedName>
    <definedName name="asdasd" localSheetId="43">#REF!</definedName>
    <definedName name="asdasd" localSheetId="47">#REF!</definedName>
    <definedName name="asdasd" localSheetId="66">#REF!</definedName>
    <definedName name="asdasd" localSheetId="68">#REF!</definedName>
    <definedName name="asdasd" localSheetId="65">#REF!</definedName>
    <definedName name="asdasd" localSheetId="67">#REF!</definedName>
    <definedName name="asdasd">#REF!</definedName>
    <definedName name="asdf" localSheetId="25">#REF!</definedName>
    <definedName name="asdf" localSheetId="27">#REF!</definedName>
    <definedName name="asdf" localSheetId="24">#REF!</definedName>
    <definedName name="asdf" localSheetId="26">#REF!</definedName>
    <definedName name="asdf" localSheetId="46">#REF!</definedName>
    <definedName name="asdf" localSheetId="49">#REF!</definedName>
    <definedName name="asdf" localSheetId="43">#REF!</definedName>
    <definedName name="asdf" localSheetId="47">#REF!</definedName>
    <definedName name="asdf" localSheetId="66">#REF!</definedName>
    <definedName name="asdf" localSheetId="68">#REF!</definedName>
    <definedName name="asdf" localSheetId="65">#REF!</definedName>
    <definedName name="asdf" localSheetId="67">#REF!</definedName>
    <definedName name="asdf">#REF!</definedName>
    <definedName name="asdgf" localSheetId="66">#REF!</definedName>
    <definedName name="asdgf" localSheetId="68">#REF!</definedName>
    <definedName name="asdgf" localSheetId="65">#REF!</definedName>
    <definedName name="asdgf" localSheetId="67">#REF!</definedName>
    <definedName name="asdgf">#REF!</definedName>
    <definedName name="ASO" localSheetId="66">#REF!</definedName>
    <definedName name="ASO" localSheetId="68">#REF!</definedName>
    <definedName name="ASO" localSheetId="65">#REF!</definedName>
    <definedName name="ASO" localSheetId="67">#REF!</definedName>
    <definedName name="ASO">#REF!</definedName>
    <definedName name="AssociationAdj">#REF!</definedName>
    <definedName name="Assumed_LR" localSheetId="25">#REF!</definedName>
    <definedName name="Assumed_LR" localSheetId="27">#REF!</definedName>
    <definedName name="Assumed_LR" localSheetId="24">#REF!</definedName>
    <definedName name="Assumed_LR" localSheetId="26">#REF!</definedName>
    <definedName name="Assumed_LR" localSheetId="46">#REF!</definedName>
    <definedName name="Assumed_LR" localSheetId="49">#REF!</definedName>
    <definedName name="Assumed_LR" localSheetId="43">#REF!</definedName>
    <definedName name="Assumed_LR" localSheetId="47">#REF!</definedName>
    <definedName name="Assumed_LR" localSheetId="66">#REF!</definedName>
    <definedName name="Assumed_LR" localSheetId="68">#REF!</definedName>
    <definedName name="Assumed_LR" localSheetId="65">#REF!</definedName>
    <definedName name="Assumed_LR" localSheetId="67">#REF!</definedName>
    <definedName name="Assumed_LR">#REF!</definedName>
    <definedName name="ATRIUS_ALL" localSheetId="66">#REF!</definedName>
    <definedName name="ATRIUS_ALL" localSheetId="68">#REF!</definedName>
    <definedName name="ATRIUS_ALL" localSheetId="65">#REF!</definedName>
    <definedName name="ATRIUS_ALL" localSheetId="67">#REF!</definedName>
    <definedName name="ATRIUS_ALL">#REF!</definedName>
    <definedName name="AtriusMembers">#REF!</definedName>
    <definedName name="autoExcelStatus" localSheetId="66">#REF!</definedName>
    <definedName name="autoExcelStatus" localSheetId="68">#REF!</definedName>
    <definedName name="autoExcelStatus" localSheetId="65">#REF!</definedName>
    <definedName name="autoExcelStatus" localSheetId="67">#REF!</definedName>
    <definedName name="autoExcelStatus">#REF!</definedName>
    <definedName name="AverageFees" localSheetId="25">#REF!</definedName>
    <definedName name="AverageFees" localSheetId="27">#REF!</definedName>
    <definedName name="AverageFees" localSheetId="24">#REF!</definedName>
    <definedName name="AverageFees" localSheetId="26">#REF!</definedName>
    <definedName name="AverageFees" localSheetId="46">#REF!</definedName>
    <definedName name="AverageFees" localSheetId="49">#REF!</definedName>
    <definedName name="AverageFees" localSheetId="43">#REF!</definedName>
    <definedName name="AverageFees" localSheetId="47">#REF!</definedName>
    <definedName name="AverageFees" localSheetId="66">#REF!</definedName>
    <definedName name="AverageFees" localSheetId="68">#REF!</definedName>
    <definedName name="AverageFees" localSheetId="65">#REF!</definedName>
    <definedName name="AverageFees" localSheetId="67">#REF!</definedName>
    <definedName name="AverageFees">#REF!</definedName>
    <definedName name="avg_copay" localSheetId="66">#REF!</definedName>
    <definedName name="avg_copay" localSheetId="68">#REF!</definedName>
    <definedName name="avg_copay" localSheetId="65">#REF!</definedName>
    <definedName name="avg_copay" localSheetId="67">#REF!</definedName>
    <definedName name="avg_copay">#REF!</definedName>
    <definedName name="avg_copay1" localSheetId="66">#REF!</definedName>
    <definedName name="avg_copay1" localSheetId="68">#REF!</definedName>
    <definedName name="avg_copay1" localSheetId="65">#REF!</definedName>
    <definedName name="avg_copay1" localSheetId="67">#REF!</definedName>
    <definedName name="avg_copay1">#REF!</definedName>
    <definedName name="avg_copay2" localSheetId="66">#REF!</definedName>
    <definedName name="avg_copay2" localSheetId="68">#REF!</definedName>
    <definedName name="avg_copay2" localSheetId="65">#REF!</definedName>
    <definedName name="avg_copay2" localSheetId="67">#REF!</definedName>
    <definedName name="avg_copay2">#REF!</definedName>
    <definedName name="BAND1_00009" localSheetId="66">#REF!</definedName>
    <definedName name="BAND1_00009" localSheetId="68">#REF!</definedName>
    <definedName name="BAND1_00009" localSheetId="65">#REF!</definedName>
    <definedName name="BAND1_00009" localSheetId="67">#REF!</definedName>
    <definedName name="BAND1_00009">#REF!</definedName>
    <definedName name="BAND2_00024" localSheetId="66">#REF!</definedName>
    <definedName name="BAND2_00024" localSheetId="68">#REF!</definedName>
    <definedName name="BAND2_00024" localSheetId="65">#REF!</definedName>
    <definedName name="BAND2_00024" localSheetId="67">#REF!</definedName>
    <definedName name="BAND2_00024">#REF!</definedName>
    <definedName name="BAND3_00099" localSheetId="66">#REF!</definedName>
    <definedName name="BAND3_00099" localSheetId="68">#REF!</definedName>
    <definedName name="BAND3_00099" localSheetId="65">#REF!</definedName>
    <definedName name="BAND3_00099" localSheetId="67">#REF!</definedName>
    <definedName name="BAND3_00099">#REF!</definedName>
    <definedName name="BAND4_00999" localSheetId="66">#REF!</definedName>
    <definedName name="BAND4_00999" localSheetId="68">#REF!</definedName>
    <definedName name="BAND4_00999" localSheetId="65">#REF!</definedName>
    <definedName name="BAND4_00999" localSheetId="67">#REF!</definedName>
    <definedName name="BAND4_00999">#REF!</definedName>
    <definedName name="BAND5_99999" localSheetId="66">#REF!</definedName>
    <definedName name="BAND5_99999" localSheetId="68">#REF!</definedName>
    <definedName name="BAND5_99999" localSheetId="65">#REF!</definedName>
    <definedName name="BAND5_99999" localSheetId="67">#REF!</definedName>
    <definedName name="BAND5_99999">#REF!</definedName>
    <definedName name="BAND7_MCARE" localSheetId="66">#REF!</definedName>
    <definedName name="BAND7_MCARE" localSheetId="68">#REF!</definedName>
    <definedName name="BAND7_MCARE" localSheetId="65">#REF!</definedName>
    <definedName name="BAND7_MCARE" localSheetId="67">#REF!</definedName>
    <definedName name="BAND7_MCARE">#REF!</definedName>
    <definedName name="BAND8_NGRP" localSheetId="66">#REF!</definedName>
    <definedName name="BAND8_NGRP" localSheetId="68">#REF!</definedName>
    <definedName name="BAND8_NGRP" localSheetId="65">#REF!</definedName>
    <definedName name="BAND8_NGRP" localSheetId="67">#REF!</definedName>
    <definedName name="BAND8_NGRP">#REF!</definedName>
    <definedName name="base_Year" localSheetId="25">#REF!</definedName>
    <definedName name="base_Year" localSheetId="27">#REF!</definedName>
    <definedName name="base_Year" localSheetId="24">#REF!</definedName>
    <definedName name="base_Year" localSheetId="26">#REF!</definedName>
    <definedName name="base_Year" localSheetId="46">#REF!</definedName>
    <definedName name="base_Year" localSheetId="49">#REF!</definedName>
    <definedName name="base_Year" localSheetId="43">#REF!</definedName>
    <definedName name="base_Year" localSheetId="47">#REF!</definedName>
    <definedName name="base_Year" localSheetId="66">#REF!</definedName>
    <definedName name="base_Year" localSheetId="68">#REF!</definedName>
    <definedName name="base_Year" localSheetId="65">#REF!</definedName>
    <definedName name="base_Year" localSheetId="67">#REF!</definedName>
    <definedName name="base_Year">#REF!</definedName>
    <definedName name="BaseCapMMS">#REF!</definedName>
    <definedName name="BaseIPClaims">#REF!</definedName>
    <definedName name="BaseNonCapMMS">#REF!</definedName>
    <definedName name="BaseOPClaims">#REF!</definedName>
    <definedName name="BaseOVClaims">#REF!</definedName>
    <definedName name="BaseRxClaims">#REF!</definedName>
    <definedName name="BaseYear" localSheetId="66">#REF!</definedName>
    <definedName name="BaseYear" localSheetId="68">#REF!</definedName>
    <definedName name="BaseYear" localSheetId="65">#REF!</definedName>
    <definedName name="BaseYear" localSheetId="67">#REF!</definedName>
    <definedName name="BaseYear">#REF!</definedName>
    <definedName name="BenDropDownList" localSheetId="66">#REF!</definedName>
    <definedName name="BenDropDownList" localSheetId="68">#REF!</definedName>
    <definedName name="BenDropDownList" localSheetId="65">#REF!</definedName>
    <definedName name="BenDropDownList" localSheetId="67">#REF!</definedName>
    <definedName name="BenDropDownList">#REF!</definedName>
    <definedName name="BestBuyOOP" localSheetId="66">#REF!</definedName>
    <definedName name="BestBuyOOP" localSheetId="68">#REF!</definedName>
    <definedName name="BestBuyOOP" localSheetId="65">#REF!</definedName>
    <definedName name="BestBuyOOP" localSheetId="67">#REF!</definedName>
    <definedName name="BestBuyOOP">#REF!</definedName>
    <definedName name="BLDGLIB" localSheetId="66">#REF!</definedName>
    <definedName name="BLDGLIB" localSheetId="68">#REF!</definedName>
    <definedName name="BLDGLIB" localSheetId="65">#REF!</definedName>
    <definedName name="BLDGLIB" localSheetId="67">#REF!</definedName>
    <definedName name="BLDGLIB">#REF!</definedName>
    <definedName name="BlendedCost" localSheetId="66">#REF!</definedName>
    <definedName name="BlendedCost" localSheetId="68">#REF!</definedName>
    <definedName name="BlendedCost" localSheetId="65">#REF!</definedName>
    <definedName name="BlendedCost" localSheetId="67">#REF!</definedName>
    <definedName name="BlendedCost">#REF!</definedName>
    <definedName name="BOC">#REF!</definedName>
    <definedName name="BOC_RX_MATCH" localSheetId="66">#REF!</definedName>
    <definedName name="BOC_RX_MATCH" localSheetId="68">#REF!</definedName>
    <definedName name="BOC_RX_MATCH" localSheetId="65">#REF!</definedName>
    <definedName name="BOC_RX_MATCH" localSheetId="67">#REF!</definedName>
    <definedName name="BOC_RX_MATCH">#REF!</definedName>
    <definedName name="BOCFACTORS" localSheetId="66">#REF!</definedName>
    <definedName name="BOCFACTORS" localSheetId="68">#REF!</definedName>
    <definedName name="BOCFACTORS" localSheetId="65">#REF!</definedName>
    <definedName name="BOCFACTORS" localSheetId="67">#REF!</definedName>
    <definedName name="BOCFACTORS">#REF!</definedName>
    <definedName name="BOCList" localSheetId="66">#REF!</definedName>
    <definedName name="BOCList" localSheetId="68">#REF!</definedName>
    <definedName name="BOCList" localSheetId="65">#REF!</definedName>
    <definedName name="BOCList" localSheetId="67">#REF!</definedName>
    <definedName name="BOCList">#REF!</definedName>
    <definedName name="BOCProd1" localSheetId="66">#REF!</definedName>
    <definedName name="BOCProd1" localSheetId="68">#REF!</definedName>
    <definedName name="BOCProd1" localSheetId="65">#REF!</definedName>
    <definedName name="BOCProd1" localSheetId="67">#REF!</definedName>
    <definedName name="BOCProd1">#REF!</definedName>
    <definedName name="BOCProd2" localSheetId="66">#REF!</definedName>
    <definedName name="BOCProd2" localSheetId="68">#REF!</definedName>
    <definedName name="BOCProd2" localSheetId="65">#REF!</definedName>
    <definedName name="BOCProd2" localSheetId="67">#REF!</definedName>
    <definedName name="BOCProd2">#REF!</definedName>
    <definedName name="BOCProd3" localSheetId="66">#REF!</definedName>
    <definedName name="BOCProd3" localSheetId="68">#REF!</definedName>
    <definedName name="BOCProd3" localSheetId="65">#REF!</definedName>
    <definedName name="BOCProd3" localSheetId="67">#REF!</definedName>
    <definedName name="BOCProd3">#REF!</definedName>
    <definedName name="BOCProd4" localSheetId="66">#REF!</definedName>
    <definedName name="BOCProd4" localSheetId="68">#REF!</definedName>
    <definedName name="BOCProd4" localSheetId="65">#REF!</definedName>
    <definedName name="BOCProd4" localSheetId="67">#REF!</definedName>
    <definedName name="BOCProd4">#REF!</definedName>
    <definedName name="BTCat" localSheetId="25">#REF!</definedName>
    <definedName name="BTCat" localSheetId="27">#REF!</definedName>
    <definedName name="BTCat" localSheetId="24">#REF!</definedName>
    <definedName name="BTCat" localSheetId="26">#REF!</definedName>
    <definedName name="BTCat" localSheetId="46">#REF!</definedName>
    <definedName name="BTCat" localSheetId="49">#REF!</definedName>
    <definedName name="BTCat" localSheetId="43">#REF!</definedName>
    <definedName name="BTCat" localSheetId="47">#REF!</definedName>
    <definedName name="BTCat" localSheetId="66">#REF!</definedName>
    <definedName name="BTCat" localSheetId="68">#REF!</definedName>
    <definedName name="BTCat" localSheetId="65">#REF!</definedName>
    <definedName name="BTCat" localSheetId="67">#REF!</definedName>
    <definedName name="BTCat">#REF!</definedName>
    <definedName name="BTLApplied">#REF!</definedName>
    <definedName name="BTLClaimsPMPM" localSheetId="66">#REF!</definedName>
    <definedName name="BTLClaimsPMPM" localSheetId="68">#REF!</definedName>
    <definedName name="BTLClaimsPMPM" localSheetId="65">#REF!</definedName>
    <definedName name="BTLClaimsPMPM" localSheetId="67">#REF!</definedName>
    <definedName name="BTLClaimsPMPM">#REF!</definedName>
    <definedName name="Budget_Member_Months_ASO" localSheetId="66">#REF!</definedName>
    <definedName name="Budget_Member_Months_ASO" localSheetId="68">#REF!</definedName>
    <definedName name="Budget_Member_Months_ASO" localSheetId="65">#REF!</definedName>
    <definedName name="Budget_Member_Months_ASO" localSheetId="67">#REF!</definedName>
    <definedName name="Budget_Member_Months_ASO">#REF!</definedName>
    <definedName name="Budget_Member_Months_Risk" localSheetId="66">#REF!</definedName>
    <definedName name="Budget_Member_Months_Risk" localSheetId="68">#REF!</definedName>
    <definedName name="Budget_Member_Months_Risk" localSheetId="65">#REF!</definedName>
    <definedName name="Budget_Member_Months_Risk" localSheetId="67">#REF!</definedName>
    <definedName name="Budget_Member_Months_Risk">#REF!</definedName>
    <definedName name="BudgetAdjustments">#REF!</definedName>
    <definedName name="BudgetBTLClaims">#REF!</definedName>
    <definedName name="BudgetClaims">#REF!</definedName>
    <definedName name="BudgetPMPMs">#REF!</definedName>
    <definedName name="BudgetPremInc">#REF!</definedName>
    <definedName name="BudgetYear">#REF!</definedName>
    <definedName name="BudgetYearCapMMS">#REF!</definedName>
    <definedName name="BudgetYearIPClaims">#REF!</definedName>
    <definedName name="BudgetYearNonCapMMS">#REF!</definedName>
    <definedName name="BudgetYearOPClaims">#REF!</definedName>
    <definedName name="BudgetYearOVClaims">#REF!</definedName>
    <definedName name="BudgetYearRxClaims">#REF!</definedName>
    <definedName name="BuzzWeb_Benefit_Policy_Type" localSheetId="66">#REF!</definedName>
    <definedName name="BuzzWeb_Benefit_Policy_Type" localSheetId="68">#REF!</definedName>
    <definedName name="BuzzWeb_Benefit_Policy_Type" localSheetId="65">#REF!</definedName>
    <definedName name="BuzzWeb_Benefit_Policy_Type" localSheetId="67">#REF!</definedName>
    <definedName name="BuzzWeb_Benefit_Policy_Type">#REF!</definedName>
    <definedName name="BuzzWeb_BOC_ID" localSheetId="66">#REF!</definedName>
    <definedName name="BuzzWeb_BOC_ID" localSheetId="68">#REF!</definedName>
    <definedName name="BuzzWeb_BOC_ID" localSheetId="65">#REF!</definedName>
    <definedName name="BuzzWeb_BOC_ID" localSheetId="67">#REF!</definedName>
    <definedName name="BuzzWeb_BOC_ID">#REF!</definedName>
    <definedName name="BuzzWeb_BOC_ID_FMHP" localSheetId="66">#REF!</definedName>
    <definedName name="BuzzWeb_BOC_ID_FMHP" localSheetId="68">#REF!</definedName>
    <definedName name="BuzzWeb_BOC_ID_FMHP" localSheetId="65">#REF!</definedName>
    <definedName name="BuzzWeb_BOC_ID_FMHP" localSheetId="67">#REF!</definedName>
    <definedName name="BuzzWeb_BOC_ID_FMHP">#REF!</definedName>
    <definedName name="BuzzWeb_Config_BP_Types">#REF!</definedName>
    <definedName name="BuzzWeb_Config_Four_Tier_Rx_Brochures">#REF!</definedName>
    <definedName name="BuzzWeb_Config_Four_Tier_Rx_Brochures_Filename">#REF!</definedName>
    <definedName name="BuzzWeb_Config_Handbooks_FI">#REF!</definedName>
    <definedName name="BuzzWeb_Config_Handbooks_FI_Filename">#REF!</definedName>
    <definedName name="BuzzWeb_Config_Handbooks_SI">#REF!</definedName>
    <definedName name="BuzzWeb_Config_Handbooks_SI_Filename">#REF!</definedName>
    <definedName name="BuzzWeb_Config_PCGs">#REF!</definedName>
    <definedName name="BuzzWeb_Config_PCGs_Filename">#REF!</definedName>
    <definedName name="BuzzWeb_Config_Rx_Brochures">#REF!</definedName>
    <definedName name="BuzzWeb_Config_Rx_Brochures_Filename">#REF!</definedName>
    <definedName name="BuzzWeb_Configuration" localSheetId="66">#REF!</definedName>
    <definedName name="BuzzWeb_Configuration" localSheetId="68">#REF!</definedName>
    <definedName name="BuzzWeb_Configuration" localSheetId="65">#REF!</definedName>
    <definedName name="BuzzWeb_Configuration" localSheetId="67">#REF!</definedName>
    <definedName name="BuzzWeb_Configuration">#REF!</definedName>
    <definedName name="BuzzWeb_Four_Tier_Rx_Brochure_Filename" localSheetId="66">#REF!</definedName>
    <definedName name="BuzzWeb_Four_Tier_Rx_Brochure_Filename" localSheetId="68">#REF!</definedName>
    <definedName name="BuzzWeb_Four_Tier_Rx_Brochure_Filename" localSheetId="65">#REF!</definedName>
    <definedName name="BuzzWeb_Four_Tier_Rx_Brochure_Filename" localSheetId="67">#REF!</definedName>
    <definedName name="BuzzWeb_Four_Tier_Rx_Brochure_Filename">#REF!</definedName>
    <definedName name="BuzzWeb_Four_Tier_Rx_Brochure_Title" localSheetId="66">#REF!</definedName>
    <definedName name="BuzzWeb_Four_Tier_Rx_Brochure_Title" localSheetId="68">#REF!</definedName>
    <definedName name="BuzzWeb_Four_Tier_Rx_Brochure_Title" localSheetId="65">#REF!</definedName>
    <definedName name="BuzzWeb_Four_Tier_Rx_Brochure_Title" localSheetId="67">#REF!</definedName>
    <definedName name="BuzzWeb_Four_Tier_Rx_Brochure_Title">#REF!</definedName>
    <definedName name="BuzzWeb_Handbook_Fully_Insured_Filename" localSheetId="66">#REF!</definedName>
    <definedName name="BuzzWeb_Handbook_Fully_Insured_Filename" localSheetId="68">#REF!</definedName>
    <definedName name="BuzzWeb_Handbook_Fully_Insured_Filename" localSheetId="65">#REF!</definedName>
    <definedName name="BuzzWeb_Handbook_Fully_Insured_Filename" localSheetId="67">#REF!</definedName>
    <definedName name="BuzzWeb_Handbook_Fully_Insured_Filename">#REF!</definedName>
    <definedName name="BuzzWeb_Handbook_Fully_Insured_Title" localSheetId="66">#REF!</definedName>
    <definedName name="BuzzWeb_Handbook_Fully_Insured_Title" localSheetId="68">#REF!</definedName>
    <definedName name="BuzzWeb_Handbook_Fully_Insured_Title" localSheetId="65">#REF!</definedName>
    <definedName name="BuzzWeb_Handbook_Fully_Insured_Title" localSheetId="67">#REF!</definedName>
    <definedName name="BuzzWeb_Handbook_Fully_Insured_Title">#REF!</definedName>
    <definedName name="BuzzWeb_Handbook_Self_Insured_Filename" localSheetId="66">#REF!</definedName>
    <definedName name="BuzzWeb_Handbook_Self_Insured_Filename" localSheetId="68">#REF!</definedName>
    <definedName name="BuzzWeb_Handbook_Self_Insured_Filename" localSheetId="65">#REF!</definedName>
    <definedName name="BuzzWeb_Handbook_Self_Insured_Filename" localSheetId="67">#REF!</definedName>
    <definedName name="BuzzWeb_Handbook_Self_Insured_Filename">#REF!</definedName>
    <definedName name="BuzzWeb_Handbook_Self_Insured_Title" localSheetId="66">#REF!</definedName>
    <definedName name="BuzzWeb_Handbook_Self_Insured_Title" localSheetId="68">#REF!</definedName>
    <definedName name="BuzzWeb_Handbook_Self_Insured_Title" localSheetId="65">#REF!</definedName>
    <definedName name="BuzzWeb_Handbook_Self_Insured_Title" localSheetId="67">#REF!</definedName>
    <definedName name="BuzzWeb_Handbook_Self_Insured_Title">#REF!</definedName>
    <definedName name="BuzzWeb_Plan_ID" localSheetId="66">#REF!</definedName>
    <definedName name="BuzzWeb_Plan_ID" localSheetId="68">#REF!</definedName>
    <definedName name="BuzzWeb_Plan_ID" localSheetId="65">#REF!</definedName>
    <definedName name="BuzzWeb_Plan_ID" localSheetId="67">#REF!</definedName>
    <definedName name="BuzzWeb_Plan_ID">#REF!</definedName>
    <definedName name="BuzzWeb_Plan_ID_FMHP" localSheetId="66">#REF!</definedName>
    <definedName name="BuzzWeb_Plan_ID_FMHP" localSheetId="68">#REF!</definedName>
    <definedName name="BuzzWeb_Plan_ID_FMHP" localSheetId="65">#REF!</definedName>
    <definedName name="BuzzWeb_Plan_ID_FMHP" localSheetId="67">#REF!</definedName>
    <definedName name="BuzzWeb_Plan_ID_FMHP">#REF!</definedName>
    <definedName name="BuzzWeb_Product" localSheetId="66">#REF!</definedName>
    <definedName name="BuzzWeb_Product" localSheetId="68">#REF!</definedName>
    <definedName name="BuzzWeb_Product" localSheetId="65">#REF!</definedName>
    <definedName name="BuzzWeb_Product" localSheetId="67">#REF!</definedName>
    <definedName name="BuzzWeb_Product">#REF!</definedName>
    <definedName name="BuzzWeb_Product_Compliance_Guide_Filename" localSheetId="66">#REF!</definedName>
    <definedName name="BuzzWeb_Product_Compliance_Guide_Filename" localSheetId="68">#REF!</definedName>
    <definedName name="BuzzWeb_Product_Compliance_Guide_Filename" localSheetId="65">#REF!</definedName>
    <definedName name="BuzzWeb_Product_Compliance_Guide_Filename" localSheetId="67">#REF!</definedName>
    <definedName name="BuzzWeb_Product_Compliance_Guide_Filename">#REF!</definedName>
    <definedName name="BuzzWeb_Product_Compliance_Guide_Title" localSheetId="66">#REF!</definedName>
    <definedName name="BuzzWeb_Product_Compliance_Guide_Title" localSheetId="68">#REF!</definedName>
    <definedName name="BuzzWeb_Product_Compliance_Guide_Title" localSheetId="65">#REF!</definedName>
    <definedName name="BuzzWeb_Product_Compliance_Guide_Title" localSheetId="67">#REF!</definedName>
    <definedName name="BuzzWeb_Product_Compliance_Guide_Title">#REF!</definedName>
    <definedName name="BuzzWeb_Rx_Brochure_Filename" localSheetId="66">#REF!</definedName>
    <definedName name="BuzzWeb_Rx_Brochure_Filename" localSheetId="68">#REF!</definedName>
    <definedName name="BuzzWeb_Rx_Brochure_Filename" localSheetId="65">#REF!</definedName>
    <definedName name="BuzzWeb_Rx_Brochure_Filename" localSheetId="67">#REF!</definedName>
    <definedName name="BuzzWeb_Rx_Brochure_Filename">#REF!</definedName>
    <definedName name="BuzzWeb_Rx_Brochure_Title" localSheetId="66">#REF!</definedName>
    <definedName name="BuzzWeb_Rx_Brochure_Title" localSheetId="68">#REF!</definedName>
    <definedName name="BuzzWeb_Rx_Brochure_Title" localSheetId="65">#REF!</definedName>
    <definedName name="BuzzWeb_Rx_Brochure_Title" localSheetId="67">#REF!</definedName>
    <definedName name="BuzzWeb_Rx_Brochure_Title">#REF!</definedName>
    <definedName name="BuzzWeb_SOB_Filename" localSheetId="66">#REF!</definedName>
    <definedName name="BuzzWeb_SOB_Filename" localSheetId="68">#REF!</definedName>
    <definedName name="BuzzWeb_SOB_Filename" localSheetId="65">#REF!</definedName>
    <definedName name="BuzzWeb_SOB_Filename" localSheetId="67">#REF!</definedName>
    <definedName name="BuzzWeb_SOB_Filename">#REF!</definedName>
    <definedName name="BuzzWeb_SOB_FMHP_Filename" localSheetId="66">#REF!</definedName>
    <definedName name="BuzzWeb_SOB_FMHP_Filename" localSheetId="68">#REF!</definedName>
    <definedName name="BuzzWeb_SOB_FMHP_Filename" localSheetId="65">#REF!</definedName>
    <definedName name="BuzzWeb_SOB_FMHP_Filename" localSheetId="67">#REF!</definedName>
    <definedName name="BuzzWeb_SOB_FMHP_Filename">#REF!</definedName>
    <definedName name="BuzzWeb_State" localSheetId="66">#REF!</definedName>
    <definedName name="BuzzWeb_State" localSheetId="68">#REF!</definedName>
    <definedName name="BuzzWeb_State" localSheetId="65">#REF!</definedName>
    <definedName name="BuzzWeb_State" localSheetId="67">#REF!</definedName>
    <definedName name="BuzzWeb_State">#REF!</definedName>
    <definedName name="CapDashboard">#REF!</definedName>
    <definedName name="Capitation">#REF!</definedName>
    <definedName name="Category" localSheetId="25">#REF!</definedName>
    <definedName name="Category" localSheetId="27">#REF!</definedName>
    <definedName name="Category" localSheetId="24">#REF!</definedName>
    <definedName name="Category" localSheetId="26">#REF!</definedName>
    <definedName name="Category" localSheetId="46">#REF!</definedName>
    <definedName name="Category" localSheetId="49">#REF!</definedName>
    <definedName name="Category" localSheetId="43">#REF!</definedName>
    <definedName name="Category" localSheetId="47">#REF!</definedName>
    <definedName name="Category" localSheetId="66">#REF!</definedName>
    <definedName name="Category" localSheetId="68">#REF!</definedName>
    <definedName name="Category" localSheetId="65">#REF!</definedName>
    <definedName name="Category" localSheetId="67">#REF!</definedName>
    <definedName name="Category">#REF!</definedName>
    <definedName name="catlisdt">#REF!</definedName>
    <definedName name="catlist" localSheetId="25">#REF!</definedName>
    <definedName name="catlist" localSheetId="27">#REF!</definedName>
    <definedName name="catlist" localSheetId="24">#REF!</definedName>
    <definedName name="catlist" localSheetId="26">#REF!</definedName>
    <definedName name="catlist" localSheetId="46">#REF!</definedName>
    <definedName name="catlist" localSheetId="49">#REF!</definedName>
    <definedName name="catlist" localSheetId="43">#REF!</definedName>
    <definedName name="catlist" localSheetId="47">#REF!</definedName>
    <definedName name="catlist" localSheetId="66">#REF!</definedName>
    <definedName name="catlist" localSheetId="68">#REF!</definedName>
    <definedName name="catlist" localSheetId="65">#REF!</definedName>
    <definedName name="catlist" localSheetId="67">#REF!</definedName>
    <definedName name="catlist">#REF!</definedName>
    <definedName name="catlistn" localSheetId="66">#REF!</definedName>
    <definedName name="catlistn" localSheetId="68">#REF!</definedName>
    <definedName name="catlistn" localSheetId="65">#REF!</definedName>
    <definedName name="catlistn" localSheetId="67">#REF!</definedName>
    <definedName name="catlistn">#REF!</definedName>
    <definedName name="catlistx" localSheetId="66">#REF!</definedName>
    <definedName name="catlistx" localSheetId="68">#REF!</definedName>
    <definedName name="catlistx" localSheetId="65">#REF!</definedName>
    <definedName name="catlistx" localSheetId="67">#REF!</definedName>
    <definedName name="catlistx">#REF!</definedName>
    <definedName name="Caveats1">#REF!</definedName>
    <definedName name="Caveats2">#REF!</definedName>
    <definedName name="Caveats3">#REF!</definedName>
    <definedName name="Caveats4">#REF!</definedName>
    <definedName name="cbtest" localSheetId="25">#REF!</definedName>
    <definedName name="cbtest" localSheetId="27">#REF!</definedName>
    <definedName name="cbtest" localSheetId="24">#REF!</definedName>
    <definedName name="cbtest" localSheetId="26">#REF!</definedName>
    <definedName name="cbtest" localSheetId="46">#REF!</definedName>
    <definedName name="cbtest" localSheetId="49">#REF!</definedName>
    <definedName name="cbtest" localSheetId="43">#REF!</definedName>
    <definedName name="cbtest" localSheetId="47">#REF!</definedName>
    <definedName name="cbtest" localSheetId="66">#REF!</definedName>
    <definedName name="cbtest" localSheetId="68">#REF!</definedName>
    <definedName name="cbtest" localSheetId="65">#REF!</definedName>
    <definedName name="cbtest" localSheetId="67">#REF!</definedName>
    <definedName name="cbtest">#REF!</definedName>
    <definedName name="CCC" localSheetId="66">#REF!</definedName>
    <definedName name="CCC" localSheetId="68">#REF!</definedName>
    <definedName name="CCC" localSheetId="65">#REF!</definedName>
    <definedName name="CCC" localSheetId="67">#REF!</definedName>
    <definedName name="CCC">#REF!</definedName>
    <definedName name="ccmstr" localSheetId="25">#REF!</definedName>
    <definedName name="ccmstr" localSheetId="27">#REF!</definedName>
    <definedName name="ccmstr" localSheetId="24">#REF!</definedName>
    <definedName name="ccmstr" localSheetId="26">#REF!</definedName>
    <definedName name="ccmstr" localSheetId="46">#REF!</definedName>
    <definedName name="ccmstr" localSheetId="49">#REF!</definedName>
    <definedName name="ccmstr" localSheetId="43">#REF!</definedName>
    <definedName name="ccmstr" localSheetId="47">#REF!</definedName>
    <definedName name="ccmstr" localSheetId="66">#REF!</definedName>
    <definedName name="ccmstr" localSheetId="68">#REF!</definedName>
    <definedName name="ccmstr" localSheetId="65">#REF!</definedName>
    <definedName name="ccmstr" localSheetId="67">#REF!</definedName>
    <definedName name="ccmstr">#REF!</definedName>
    <definedName name="CF" localSheetId="25">#REF!</definedName>
    <definedName name="CF" localSheetId="27">#REF!</definedName>
    <definedName name="CF" localSheetId="24">#REF!</definedName>
    <definedName name="CF" localSheetId="26">#REF!</definedName>
    <definedName name="CF" localSheetId="46">#REF!</definedName>
    <definedName name="CF" localSheetId="49">#REF!</definedName>
    <definedName name="CF" localSheetId="43">#REF!</definedName>
    <definedName name="CF" localSheetId="47">#REF!</definedName>
    <definedName name="CF" localSheetId="66">#REF!</definedName>
    <definedName name="CF" localSheetId="68">#REF!</definedName>
    <definedName name="CF" localSheetId="65">#REF!</definedName>
    <definedName name="CF" localSheetId="67">#REF!</definedName>
    <definedName name="CF">#REF!</definedName>
    <definedName name="CFINPATH">#REF!</definedName>
    <definedName name="CFINRAD">#REF!</definedName>
    <definedName name="ChargeSheets" localSheetId="25">#REF!</definedName>
    <definedName name="ChargeSheets" localSheetId="27">#REF!</definedName>
    <definedName name="ChargeSheets" localSheetId="24">#REF!</definedName>
    <definedName name="ChargeSheets" localSheetId="26">#REF!</definedName>
    <definedName name="ChargeSheets" localSheetId="46">#REF!</definedName>
    <definedName name="ChargeSheets" localSheetId="49">#REF!</definedName>
    <definedName name="ChargeSheets" localSheetId="43">#REF!</definedName>
    <definedName name="ChargeSheets" localSheetId="47">#REF!</definedName>
    <definedName name="ChargeSheets" localSheetId="66">#REF!</definedName>
    <definedName name="ChargeSheets" localSheetId="68">#REF!</definedName>
    <definedName name="ChargeSheets" localSheetId="65">#REF!</definedName>
    <definedName name="ChargeSheets" localSheetId="67">#REF!</definedName>
    <definedName name="ChargeSheets">#REF!</definedName>
    <definedName name="chart2labels" localSheetId="25">#REF!,#REF!</definedName>
    <definedName name="chart2labels" localSheetId="27">#REF!,#REF!</definedName>
    <definedName name="chart2labels" localSheetId="24">#REF!,#REF!</definedName>
    <definedName name="chart2labels" localSheetId="26">#REF!,#REF!</definedName>
    <definedName name="chart2labels" localSheetId="46">#REF!,#REF!</definedName>
    <definedName name="chart2labels" localSheetId="49">#REF!,#REF!</definedName>
    <definedName name="chart2labels" localSheetId="43">#REF!,#REF!</definedName>
    <definedName name="chart2labels" localSheetId="47">#REF!,#REF!</definedName>
    <definedName name="chart2labels" localSheetId="66">#REF!,#REF!</definedName>
    <definedName name="chart2labels" localSheetId="68">#REF!,#REF!</definedName>
    <definedName name="chart2labels" localSheetId="65">#REF!,#REF!</definedName>
    <definedName name="chart2labels" localSheetId="67">#REF!,#REF!</definedName>
    <definedName name="chart2labels">#REF!,#REF!</definedName>
    <definedName name="CHECKSTUFF" localSheetId="66">#REF!</definedName>
    <definedName name="CHECKSTUFF" localSheetId="68">#REF!</definedName>
    <definedName name="CHECKSTUFF" localSheetId="65">#REF!</definedName>
    <definedName name="CHECKSTUFF" localSheetId="67">#REF!</definedName>
    <definedName name="CHECKSTUFF">#REF!</definedName>
    <definedName name="ChiroGate" localSheetId="25">#REF!</definedName>
    <definedName name="ChiroGate" localSheetId="27">#REF!</definedName>
    <definedName name="ChiroGate" localSheetId="24">#REF!</definedName>
    <definedName name="ChiroGate" localSheetId="26">#REF!</definedName>
    <definedName name="ChiroGate" localSheetId="46">#REF!</definedName>
    <definedName name="ChiroGate" localSheetId="49">#REF!</definedName>
    <definedName name="ChiroGate" localSheetId="43">#REF!</definedName>
    <definedName name="ChiroGate" localSheetId="47">#REF!</definedName>
    <definedName name="ChiroGate" localSheetId="66">#REF!</definedName>
    <definedName name="ChiroGate" localSheetId="68">#REF!</definedName>
    <definedName name="ChiroGate" localSheetId="65">#REF!</definedName>
    <definedName name="ChiroGate" localSheetId="67">#REF!</definedName>
    <definedName name="ChiroGate">#REF!</definedName>
    <definedName name="Choice_Chiro" localSheetId="66">#REF!</definedName>
    <definedName name="Choice_Chiro" localSheetId="68">#REF!</definedName>
    <definedName name="Choice_Chiro" localSheetId="65">#REF!</definedName>
    <definedName name="Choice_Chiro" localSheetId="67">#REF!</definedName>
    <definedName name="Choice_Chiro">#REF!</definedName>
    <definedName name="Choice_DME" localSheetId="66">#REF!</definedName>
    <definedName name="Choice_DME" localSheetId="68">#REF!</definedName>
    <definedName name="Choice_DME" localSheetId="65">#REF!</definedName>
    <definedName name="Choice_DME" localSheetId="67">#REF!</definedName>
    <definedName name="Choice_DME">#REF!</definedName>
    <definedName name="Choice_IPRehab" localSheetId="66">#REF!</definedName>
    <definedName name="Choice_IPRehab" localSheetId="68">#REF!</definedName>
    <definedName name="Choice_IPRehab" localSheetId="65">#REF!</definedName>
    <definedName name="Choice_IPRehab" localSheetId="67">#REF!</definedName>
    <definedName name="Choice_IPRehab">#REF!</definedName>
    <definedName name="Choice_ONFMax" localSheetId="66">#REF!</definedName>
    <definedName name="Choice_ONFMax" localSheetId="68">#REF!</definedName>
    <definedName name="Choice_ONFMax" localSheetId="65">#REF!</definedName>
    <definedName name="Choice_ONFMax" localSheetId="67">#REF!</definedName>
    <definedName name="Choice_ONFMax">#REF!</definedName>
    <definedName name="Choice_PT" localSheetId="66">#REF!</definedName>
    <definedName name="Choice_PT" localSheetId="68">#REF!</definedName>
    <definedName name="Choice_PT" localSheetId="65">#REF!</definedName>
    <definedName name="Choice_PT" localSheetId="67">#REF!</definedName>
    <definedName name="Choice_PT">#REF!</definedName>
    <definedName name="Choice_SNF" localSheetId="66">#REF!</definedName>
    <definedName name="Choice_SNF" localSheetId="68">#REF!</definedName>
    <definedName name="Choice_SNF" localSheetId="65">#REF!</definedName>
    <definedName name="Choice_SNF" localSheetId="67">#REF!</definedName>
    <definedName name="Choice_SNF">#REF!</definedName>
    <definedName name="chrg" localSheetId="66">#REF!</definedName>
    <definedName name="chrg" localSheetId="68">#REF!</definedName>
    <definedName name="chrg" localSheetId="65">#REF!</definedName>
    <definedName name="chrg" localSheetId="67">#REF!</definedName>
    <definedName name="chrg">#REF!</definedName>
    <definedName name="chrg_rel" localSheetId="66">#REF!</definedName>
    <definedName name="chrg_rel" localSheetId="68">#REF!</definedName>
    <definedName name="chrg_rel" localSheetId="65">#REF!</definedName>
    <definedName name="chrg_rel" localSheetId="67">#REF!</definedName>
    <definedName name="chrg_rel">#REF!</definedName>
    <definedName name="chrg_rel1" localSheetId="66">#REF!</definedName>
    <definedName name="chrg_rel1" localSheetId="68">#REF!</definedName>
    <definedName name="chrg_rel1" localSheetId="65">#REF!</definedName>
    <definedName name="chrg_rel1" localSheetId="67">#REF!</definedName>
    <definedName name="chrg_rel1">#REF!</definedName>
    <definedName name="chrg_rel2" localSheetId="66">#REF!</definedName>
    <definedName name="chrg_rel2" localSheetId="68">#REF!</definedName>
    <definedName name="chrg_rel2" localSheetId="65">#REF!</definedName>
    <definedName name="chrg_rel2" localSheetId="67">#REF!</definedName>
    <definedName name="chrg_rel2">#REF!</definedName>
    <definedName name="chrg1" localSheetId="66">#REF!</definedName>
    <definedName name="chrg1" localSheetId="68">#REF!</definedName>
    <definedName name="chrg1" localSheetId="65">#REF!</definedName>
    <definedName name="chrg1" localSheetId="67">#REF!</definedName>
    <definedName name="chrg1">#REF!</definedName>
    <definedName name="chrg2" localSheetId="66">#REF!</definedName>
    <definedName name="chrg2" localSheetId="68">#REF!</definedName>
    <definedName name="chrg2" localSheetId="65">#REF!</definedName>
    <definedName name="chrg2" localSheetId="67">#REF!</definedName>
    <definedName name="chrg2">#REF!</definedName>
    <definedName name="cindy" localSheetId="13" hidden="1">#REF!</definedName>
    <definedName name="cindy" localSheetId="15" hidden="1">#REF!</definedName>
    <definedName name="cindy" localSheetId="17" hidden="1">#REF!</definedName>
    <definedName name="cindy" localSheetId="19" hidden="1">#REF!</definedName>
    <definedName name="cindy" localSheetId="21" hidden="1">#REF!</definedName>
    <definedName name="cindy" localSheetId="23" hidden="1">#REF!</definedName>
    <definedName name="cindy" localSheetId="25" hidden="1">#REF!</definedName>
    <definedName name="cindy" localSheetId="27" hidden="1">#REF!</definedName>
    <definedName name="cindy" localSheetId="11" hidden="1">#REF!</definedName>
    <definedName name="cindy" localSheetId="12" hidden="1">#REF!</definedName>
    <definedName name="cindy" localSheetId="14" hidden="1">#REF!</definedName>
    <definedName name="cindy" localSheetId="16" hidden="1">#REF!</definedName>
    <definedName name="cindy" localSheetId="18" hidden="1">#REF!</definedName>
    <definedName name="cindy" localSheetId="20" hidden="1">#REF!</definedName>
    <definedName name="cindy" localSheetId="22" hidden="1">#REF!</definedName>
    <definedName name="cindy" localSheetId="24" hidden="1">#REF!</definedName>
    <definedName name="cindy" localSheetId="26" hidden="1">#REF!</definedName>
    <definedName name="cindy" localSheetId="10" hidden="1">#REF!</definedName>
    <definedName name="cindy" localSheetId="40" hidden="1">#REF!</definedName>
    <definedName name="cindy" localSheetId="42" hidden="1">#REF!</definedName>
    <definedName name="cindy" localSheetId="46" hidden="1">#REF!</definedName>
    <definedName name="cindy" localSheetId="49" hidden="1">#REF!</definedName>
    <definedName name="cindy" localSheetId="39" hidden="1">#REF!</definedName>
    <definedName name="cindy" localSheetId="41" hidden="1">#REF!</definedName>
    <definedName name="cindy" localSheetId="43" hidden="1">#REF!</definedName>
    <definedName name="cindy" localSheetId="47" hidden="1">#REF!</definedName>
    <definedName name="cindy" localSheetId="58" hidden="1">#REF!</definedName>
    <definedName name="cindy" localSheetId="60" hidden="1">#REF!</definedName>
    <definedName name="cindy" localSheetId="64" hidden="1">#REF!</definedName>
    <definedName name="cindy" localSheetId="66" hidden="1">#REF!</definedName>
    <definedName name="cindy" localSheetId="68" hidden="1">#REF!</definedName>
    <definedName name="cindy" localSheetId="56" hidden="1">#REF!</definedName>
    <definedName name="cindy" localSheetId="57" hidden="1">#REF!</definedName>
    <definedName name="cindy" localSheetId="59" hidden="1">#REF!</definedName>
    <definedName name="cindy" localSheetId="63" hidden="1">#REF!</definedName>
    <definedName name="cindy" localSheetId="65" hidden="1">#REF!</definedName>
    <definedName name="cindy" localSheetId="67" hidden="1">#REF!</definedName>
    <definedName name="cindy" localSheetId="55" hidden="1">#REF!</definedName>
    <definedName name="cindy" localSheetId="83" hidden="1">#REF!</definedName>
    <definedName name="cindy" localSheetId="85" hidden="1">#REF!</definedName>
    <definedName name="cindy" localSheetId="71" hidden="1">#REF!</definedName>
    <definedName name="cindy" localSheetId="73" hidden="1">#REF!</definedName>
    <definedName name="cindy" localSheetId="75" hidden="1">#REF!</definedName>
    <definedName name="cindy" localSheetId="82" hidden="1">#REF!</definedName>
    <definedName name="cindy" localSheetId="84" hidden="1">#REF!</definedName>
    <definedName name="cindy" localSheetId="70" hidden="1">#REF!</definedName>
    <definedName name="cindy" localSheetId="72" hidden="1">#REF!</definedName>
    <definedName name="cindy" localSheetId="74" hidden="1">#REF!</definedName>
    <definedName name="cindy" hidden="1">#REF!</definedName>
    <definedName name="City">#REF!</definedName>
    <definedName name="CLAIMSDATA" localSheetId="66">#REF!</definedName>
    <definedName name="CLAIMSDATA" localSheetId="68">#REF!</definedName>
    <definedName name="CLAIMSDATA" localSheetId="65">#REF!</definedName>
    <definedName name="CLAIMSDATA" localSheetId="67">#REF!</definedName>
    <definedName name="CLAIMSDATA">#REF!</definedName>
    <definedName name="classes" localSheetId="66">#REF!</definedName>
    <definedName name="classes" localSheetId="68">#REF!</definedName>
    <definedName name="classes" localSheetId="65">#REF!</definedName>
    <definedName name="classes" localSheetId="67">#REF!</definedName>
    <definedName name="classes">#REF!</definedName>
    <definedName name="classesn" localSheetId="66">#REF!</definedName>
    <definedName name="classesn" localSheetId="68">#REF!</definedName>
    <definedName name="classesn" localSheetId="65">#REF!</definedName>
    <definedName name="classesn" localSheetId="67">#REF!</definedName>
    <definedName name="classesn">#REF!</definedName>
    <definedName name="Clm_summary2" localSheetId="66">#REF!</definedName>
    <definedName name="Clm_summary2" localSheetId="68">#REF!</definedName>
    <definedName name="Clm_summary2" localSheetId="65">#REF!</definedName>
    <definedName name="Clm_summary2" localSheetId="67">#REF!</definedName>
    <definedName name="Clm_summary2">#REF!</definedName>
    <definedName name="CM">#REF!</definedName>
    <definedName name="CODES2" localSheetId="66">#REF!</definedName>
    <definedName name="CODES2" localSheetId="68">#REF!</definedName>
    <definedName name="CODES2" localSheetId="65">#REF!</definedName>
    <definedName name="CODES2" localSheetId="67">#REF!</definedName>
    <definedName name="CODES2">#REF!</definedName>
    <definedName name="comm_Names" localSheetId="66">#REF!</definedName>
    <definedName name="comm_Names" localSheetId="68">#REF!</definedName>
    <definedName name="comm_Names" localSheetId="65">#REF!</definedName>
    <definedName name="comm_Names" localSheetId="67">#REF!</definedName>
    <definedName name="comm_Names">#REF!</definedName>
    <definedName name="comm_OP_Download" localSheetId="66">#REF!</definedName>
    <definedName name="comm_OP_Download" localSheetId="68">#REF!</definedName>
    <definedName name="comm_OP_Download" localSheetId="65">#REF!</definedName>
    <definedName name="comm_OP_Download" localSheetId="67">#REF!</definedName>
    <definedName name="comm_OP_Download">#REF!</definedName>
    <definedName name="comm_year" localSheetId="66">#REF!</definedName>
    <definedName name="comm_year" localSheetId="68">#REF!</definedName>
    <definedName name="comm_year" localSheetId="65">#REF!</definedName>
    <definedName name="comm_year" localSheetId="67">#REF!</definedName>
    <definedName name="comm_year">#REF!</definedName>
    <definedName name="COMP" localSheetId="66">#REF!</definedName>
    <definedName name="COMP" localSheetId="68">#REF!</definedName>
    <definedName name="COMP" localSheetId="65">#REF!</definedName>
    <definedName name="COMP" localSheetId="67">#REF!</definedName>
    <definedName name="COMP">#REF!</definedName>
    <definedName name="comp_develop" localSheetId="66">#REF!</definedName>
    <definedName name="comp_develop" localSheetId="68">#REF!</definedName>
    <definedName name="comp_develop" localSheetId="65">#REF!</definedName>
    <definedName name="comp_develop" localSheetId="67">#REF!</definedName>
    <definedName name="comp_develop">#REF!</definedName>
    <definedName name="comp_incurred" localSheetId="66">#REF!</definedName>
    <definedName name="comp_incurred" localSheetId="68">#REF!</definedName>
    <definedName name="comp_incurred" localSheetId="65">#REF!</definedName>
    <definedName name="comp_incurred" localSheetId="67">#REF!</definedName>
    <definedName name="comp_incurred">#REF!</definedName>
    <definedName name="CONT_TABLE1" localSheetId="66">#REF!</definedName>
    <definedName name="CONT_TABLE1" localSheetId="68">#REF!</definedName>
    <definedName name="CONT_TABLE1" localSheetId="65">#REF!</definedName>
    <definedName name="CONT_TABLE1" localSheetId="67">#REF!</definedName>
    <definedName name="CONT_TABLE1">#REF!</definedName>
    <definedName name="CONT_TABLE2" localSheetId="66">#REF!</definedName>
    <definedName name="CONT_TABLE2" localSheetId="68">#REF!</definedName>
    <definedName name="CONT_TABLE2" localSheetId="65">#REF!</definedName>
    <definedName name="CONT_TABLE2" localSheetId="67">#REF!</definedName>
    <definedName name="CONT_TABLE2">#REF!</definedName>
    <definedName name="CONT_TABLE3" localSheetId="66">#REF!</definedName>
    <definedName name="CONT_TABLE3" localSheetId="68">#REF!</definedName>
    <definedName name="CONT_TABLE3" localSheetId="65">#REF!</definedName>
    <definedName name="CONT_TABLE3" localSheetId="67">#REF!</definedName>
    <definedName name="CONT_TABLE3">#REF!</definedName>
    <definedName name="CONT_TABLE4" localSheetId="66">#REF!</definedName>
    <definedName name="CONT_TABLE4" localSheetId="68">#REF!</definedName>
    <definedName name="CONT_TABLE4" localSheetId="65">#REF!</definedName>
    <definedName name="CONT_TABLE4" localSheetId="67">#REF!</definedName>
    <definedName name="CONT_TABLE4">#REF!</definedName>
    <definedName name="CONT_TABLE5" localSheetId="66">#REF!</definedName>
    <definedName name="CONT_TABLE5" localSheetId="68">#REF!</definedName>
    <definedName name="CONT_TABLE5" localSheetId="65">#REF!</definedName>
    <definedName name="CONT_TABLE5" localSheetId="67">#REF!</definedName>
    <definedName name="CONT_TABLE5">#REF!</definedName>
    <definedName name="CONT_TABLE6" localSheetId="66">#REF!</definedName>
    <definedName name="CONT_TABLE6" localSheetId="68">#REF!</definedName>
    <definedName name="CONT_TABLE6" localSheetId="65">#REF!</definedName>
    <definedName name="CONT_TABLE6" localSheetId="67">#REF!</definedName>
    <definedName name="CONT_TABLE6">#REF!</definedName>
    <definedName name="Contractual4aList" localSheetId="25">#REF!</definedName>
    <definedName name="Contractual4aList" localSheetId="27">#REF!</definedName>
    <definedName name="Contractual4aList" localSheetId="24">#REF!</definedName>
    <definedName name="Contractual4aList" localSheetId="26">#REF!</definedName>
    <definedName name="Contractual4aList" localSheetId="46">#REF!</definedName>
    <definedName name="Contractual4aList" localSheetId="49">#REF!</definedName>
    <definedName name="Contractual4aList" localSheetId="43">#REF!</definedName>
    <definedName name="Contractual4aList" localSheetId="47">#REF!</definedName>
    <definedName name="Contractual4aList" localSheetId="66">#REF!</definedName>
    <definedName name="Contractual4aList" localSheetId="68">#REF!</definedName>
    <definedName name="Contractual4aList" localSheetId="65">#REF!</definedName>
    <definedName name="Contractual4aList" localSheetId="67">#REF!</definedName>
    <definedName name="Contractual4aList">#REF!</definedName>
    <definedName name="Contractual4aMHNumber" localSheetId="25">#REF!</definedName>
    <definedName name="Contractual4aMHNumber" localSheetId="27">#REF!</definedName>
    <definedName name="Contractual4aMHNumber" localSheetId="24">#REF!</definedName>
    <definedName name="Contractual4aMHNumber" localSheetId="26">#REF!</definedName>
    <definedName name="Contractual4aMHNumber" localSheetId="46">#REF!</definedName>
    <definedName name="Contractual4aMHNumber" localSheetId="49">#REF!</definedName>
    <definedName name="Contractual4aMHNumber" localSheetId="43">#REF!</definedName>
    <definedName name="Contractual4aMHNumber" localSheetId="47">#REF!</definedName>
    <definedName name="Contractual4aMHNumber" localSheetId="66">#REF!</definedName>
    <definedName name="Contractual4aMHNumber" localSheetId="68">#REF!</definedName>
    <definedName name="Contractual4aMHNumber" localSheetId="65">#REF!</definedName>
    <definedName name="Contractual4aMHNumber" localSheetId="67">#REF!</definedName>
    <definedName name="Contractual4aMHNumber">#REF!</definedName>
    <definedName name="Contractual4aSANumber" localSheetId="25">#REF!</definedName>
    <definedName name="Contractual4aSANumber" localSheetId="27">#REF!</definedName>
    <definedName name="Contractual4aSANumber" localSheetId="24">#REF!</definedName>
    <definedName name="Contractual4aSANumber" localSheetId="26">#REF!</definedName>
    <definedName name="Contractual4aSANumber" localSheetId="46">#REF!</definedName>
    <definedName name="Contractual4aSANumber" localSheetId="49">#REF!</definedName>
    <definedName name="Contractual4aSANumber" localSheetId="43">#REF!</definedName>
    <definedName name="Contractual4aSANumber" localSheetId="47">#REF!</definedName>
    <definedName name="Contractual4aSANumber" localSheetId="66">#REF!</definedName>
    <definedName name="Contractual4aSANumber" localSheetId="68">#REF!</definedName>
    <definedName name="Contractual4aSANumber" localSheetId="65">#REF!</definedName>
    <definedName name="Contractual4aSANumber" localSheetId="67">#REF!</definedName>
    <definedName name="Contractual4aSANumber">#REF!</definedName>
    <definedName name="Contractual4bExams" localSheetId="25">#REF!</definedName>
    <definedName name="Contractual4bExams" localSheetId="27">#REF!</definedName>
    <definedName name="Contractual4bExams" localSheetId="24">#REF!</definedName>
    <definedName name="Contractual4bExams" localSheetId="26">#REF!</definedName>
    <definedName name="Contractual4bExams" localSheetId="46">#REF!</definedName>
    <definedName name="Contractual4bExams" localSheetId="49">#REF!</definedName>
    <definedName name="Contractual4bExams" localSheetId="43">#REF!</definedName>
    <definedName name="Contractual4bExams" localSheetId="47">#REF!</definedName>
    <definedName name="Contractual4bExams" localSheetId="66">#REF!</definedName>
    <definedName name="Contractual4bExams" localSheetId="68">#REF!</definedName>
    <definedName name="Contractual4bExams" localSheetId="65">#REF!</definedName>
    <definedName name="Contractual4bExams" localSheetId="67">#REF!</definedName>
    <definedName name="Contractual4bExams">#REF!</definedName>
    <definedName name="Contractual4bExamsNumber" localSheetId="25">#REF!</definedName>
    <definedName name="Contractual4bExamsNumber" localSheetId="27">#REF!</definedName>
    <definedName name="Contractual4bExamsNumber" localSheetId="24">#REF!</definedName>
    <definedName name="Contractual4bExamsNumber" localSheetId="26">#REF!</definedName>
    <definedName name="Contractual4bExamsNumber" localSheetId="46">#REF!</definedName>
    <definedName name="Contractual4bExamsNumber" localSheetId="49">#REF!</definedName>
    <definedName name="Contractual4bExamsNumber" localSheetId="43">#REF!</definedName>
    <definedName name="Contractual4bExamsNumber" localSheetId="47">#REF!</definedName>
    <definedName name="Contractual4bExamsNumber" localSheetId="66">#REF!</definedName>
    <definedName name="Contractual4bExamsNumber" localSheetId="68">#REF!</definedName>
    <definedName name="Contractual4bExamsNumber" localSheetId="65">#REF!</definedName>
    <definedName name="Contractual4bExamsNumber" localSheetId="67">#REF!</definedName>
    <definedName name="Contractual4bExamsNumber">#REF!</definedName>
    <definedName name="Contractual4bHardwareNumber" localSheetId="25">#REF!</definedName>
    <definedName name="Contractual4bHardwareNumber" localSheetId="27">#REF!</definedName>
    <definedName name="Contractual4bHardwareNumber" localSheetId="24">#REF!</definedName>
    <definedName name="Contractual4bHardwareNumber" localSheetId="26">#REF!</definedName>
    <definedName name="Contractual4bHardwareNumber" localSheetId="46">#REF!</definedName>
    <definedName name="Contractual4bHardwareNumber" localSheetId="49">#REF!</definedName>
    <definedName name="Contractual4bHardwareNumber" localSheetId="43">#REF!</definedName>
    <definedName name="Contractual4bHardwareNumber" localSheetId="47">#REF!</definedName>
    <definedName name="Contractual4bHardwareNumber" localSheetId="66">#REF!</definedName>
    <definedName name="Contractual4bHardwareNumber" localSheetId="68">#REF!</definedName>
    <definedName name="Contractual4bHardwareNumber" localSheetId="65">#REF!</definedName>
    <definedName name="Contractual4bHardwareNumber" localSheetId="67">#REF!</definedName>
    <definedName name="Contractual4bHardwareNumber">#REF!</definedName>
    <definedName name="Contractual4bList" localSheetId="25">#REF!</definedName>
    <definedName name="Contractual4bList" localSheetId="27">#REF!</definedName>
    <definedName name="Contractual4bList" localSheetId="24">#REF!</definedName>
    <definedName name="Contractual4bList" localSheetId="26">#REF!</definedName>
    <definedName name="Contractual4bList" localSheetId="46">#REF!</definedName>
    <definedName name="Contractual4bList" localSheetId="49">#REF!</definedName>
    <definedName name="Contractual4bList" localSheetId="43">#REF!</definedName>
    <definedName name="Contractual4bList" localSheetId="47">#REF!</definedName>
    <definedName name="Contractual4bList" localSheetId="66">#REF!</definedName>
    <definedName name="Contractual4bList" localSheetId="68">#REF!</definedName>
    <definedName name="Contractual4bList" localSheetId="65">#REF!</definedName>
    <definedName name="Contractual4bList" localSheetId="67">#REF!</definedName>
    <definedName name="Contractual4bList">#REF!</definedName>
    <definedName name="Contractual4eList" localSheetId="25">#REF!</definedName>
    <definedName name="Contractual4eList" localSheetId="27">#REF!</definedName>
    <definedName name="Contractual4eList" localSheetId="24">#REF!</definedName>
    <definedName name="Contractual4eList" localSheetId="26">#REF!</definedName>
    <definedName name="Contractual4eList" localSheetId="46">#REF!</definedName>
    <definedName name="Contractual4eList" localSheetId="49">#REF!</definedName>
    <definedName name="Contractual4eList" localSheetId="43">#REF!</definedName>
    <definedName name="Contractual4eList" localSheetId="47">#REF!</definedName>
    <definedName name="Contractual4eList" localSheetId="66">#REF!</definedName>
    <definedName name="Contractual4eList" localSheetId="68">#REF!</definedName>
    <definedName name="Contractual4eList" localSheetId="65">#REF!</definedName>
    <definedName name="Contractual4eList" localSheetId="67">#REF!</definedName>
    <definedName name="Contractual4eList">#REF!</definedName>
    <definedName name="Contractual4eNumber" localSheetId="25">#REF!</definedName>
    <definedName name="Contractual4eNumber" localSheetId="27">#REF!</definedName>
    <definedName name="Contractual4eNumber" localSheetId="24">#REF!</definedName>
    <definedName name="Contractual4eNumber" localSheetId="26">#REF!</definedName>
    <definedName name="Contractual4eNumber" localSheetId="46">#REF!</definedName>
    <definedName name="Contractual4eNumber" localSheetId="49">#REF!</definedName>
    <definedName name="Contractual4eNumber" localSheetId="43">#REF!</definedName>
    <definedName name="Contractual4eNumber" localSheetId="47">#REF!</definedName>
    <definedName name="Contractual4eNumber" localSheetId="66">#REF!</definedName>
    <definedName name="Contractual4eNumber" localSheetId="68">#REF!</definedName>
    <definedName name="Contractual4eNumber" localSheetId="65">#REF!</definedName>
    <definedName name="Contractual4eNumber" localSheetId="67">#REF!</definedName>
    <definedName name="Contractual4eNumber">#REF!</definedName>
    <definedName name="costlookup" localSheetId="66">#REF!</definedName>
    <definedName name="costlookup" localSheetId="68">#REF!</definedName>
    <definedName name="costlookup" localSheetId="65">#REF!</definedName>
    <definedName name="costlookup" localSheetId="67">#REF!</definedName>
    <definedName name="costlookup">#REF!</definedName>
    <definedName name="CostMix">#REF!</definedName>
    <definedName name="countfilter3" localSheetId="66">#REF!</definedName>
    <definedName name="countfilter3" localSheetId="68">#REF!</definedName>
    <definedName name="countfilter3" localSheetId="65">#REF!</definedName>
    <definedName name="countfilter3" localSheetId="67">#REF!</definedName>
    <definedName name="countfilter3">#REF!</definedName>
    <definedName name="CPD_DETAIL_OON" localSheetId="25">#REF!</definedName>
    <definedName name="CPD_DETAIL_OON" localSheetId="27">#REF!</definedName>
    <definedName name="CPD_DETAIL_OON" localSheetId="24">#REF!</definedName>
    <definedName name="CPD_DETAIL_OON" localSheetId="26">#REF!</definedName>
    <definedName name="CPD_DETAIL_OON" localSheetId="46">#REF!</definedName>
    <definedName name="CPD_DETAIL_OON" localSheetId="49">#REF!</definedName>
    <definedName name="CPD_DETAIL_OON" localSheetId="43">#REF!</definedName>
    <definedName name="CPD_DETAIL_OON" localSheetId="47">#REF!</definedName>
    <definedName name="CPD_DETAIL_OON" localSheetId="66">#REF!</definedName>
    <definedName name="CPD_DETAIL_OON" localSheetId="68">#REF!</definedName>
    <definedName name="CPD_DETAIL_OON" localSheetId="65">#REF!</definedName>
    <definedName name="CPD_DETAIL_OON" localSheetId="67">#REF!</definedName>
    <definedName name="CPD_DETAIL_OON">#REF!</definedName>
    <definedName name="CPDList" localSheetId="25">#REF!</definedName>
    <definedName name="CPDList" localSheetId="27">#REF!</definedName>
    <definedName name="CPDList" localSheetId="24">#REF!</definedName>
    <definedName name="CPDList" localSheetId="26">#REF!</definedName>
    <definedName name="CPDList" localSheetId="46">#REF!</definedName>
    <definedName name="CPDList" localSheetId="49">#REF!</definedName>
    <definedName name="CPDList" localSheetId="43">#REF!</definedName>
    <definedName name="CPDList" localSheetId="47">#REF!</definedName>
    <definedName name="CPDList" localSheetId="66">#REF!</definedName>
    <definedName name="CPDList" localSheetId="68">#REF!</definedName>
    <definedName name="CPDList" localSheetId="65">#REF!</definedName>
    <definedName name="CPDList" localSheetId="67">#REF!</definedName>
    <definedName name="CPDList">#REF!</definedName>
    <definedName name="CT_SG_YTD201510_CENSUS2" localSheetId="66">#REF!</definedName>
    <definedName name="CT_SG_YTD201510_CENSUS2" localSheetId="68">#REF!</definedName>
    <definedName name="CT_SG_YTD201510_CENSUS2" localSheetId="65">#REF!</definedName>
    <definedName name="CT_SG_YTD201510_CENSUS2" localSheetId="67">#REF!</definedName>
    <definedName name="CT_SG_YTD201510_CENSUS2">#REF!</definedName>
    <definedName name="CTPMPMVar" localSheetId="66">#REF!</definedName>
    <definedName name="CTPMPMVar" localSheetId="68">#REF!</definedName>
    <definedName name="CTPMPMVar" localSheetId="65">#REF!</definedName>
    <definedName name="CTPMPMVar" localSheetId="67">#REF!</definedName>
    <definedName name="CTPMPMVar">#REF!</definedName>
    <definedName name="CTPMPMVarBE" localSheetId="66">#REF!</definedName>
    <definedName name="CTPMPMVarBE" localSheetId="68">#REF!</definedName>
    <definedName name="CTPMPMVarBE" localSheetId="65">#REF!</definedName>
    <definedName name="CTPMPMVarBE" localSheetId="67">#REF!</definedName>
    <definedName name="CTPMPMVarBE">#REF!</definedName>
    <definedName name="current_drv" localSheetId="66">#REF!</definedName>
    <definedName name="current_drv" localSheetId="68">#REF!</definedName>
    <definedName name="current_drv" localSheetId="65">#REF!</definedName>
    <definedName name="current_drv" localSheetId="67">#REF!</definedName>
    <definedName name="current_drv">#REF!</definedName>
    <definedName name="CurrentMO">#REF!</definedName>
    <definedName name="CurrentMonth" localSheetId="25">#REF!</definedName>
    <definedName name="CurrentMonth" localSheetId="27">#REF!</definedName>
    <definedName name="CurrentMonth" localSheetId="24">#REF!</definedName>
    <definedName name="CurrentMonth" localSheetId="26">#REF!</definedName>
    <definedName name="CurrentMonth" localSheetId="46">#REF!</definedName>
    <definedName name="CurrentMonth" localSheetId="49">#REF!</definedName>
    <definedName name="CurrentMonth" localSheetId="43">#REF!</definedName>
    <definedName name="CurrentMonth" localSheetId="47">#REF!</definedName>
    <definedName name="CurrentMonth" localSheetId="66">#REF!</definedName>
    <definedName name="CurrentMonth" localSheetId="68">#REF!</definedName>
    <definedName name="CurrentMonth" localSheetId="65">#REF!</definedName>
    <definedName name="CurrentMonth" localSheetId="67">#REF!</definedName>
    <definedName name="CurrentMonth">#REF!</definedName>
    <definedName name="CurrentMonth1" localSheetId="25">#REF!</definedName>
    <definedName name="CurrentMonth1" localSheetId="27">#REF!</definedName>
    <definedName name="CurrentMonth1" localSheetId="24">#REF!</definedName>
    <definedName name="CurrentMonth1" localSheetId="26">#REF!</definedName>
    <definedName name="CurrentMonth1" localSheetId="46">#REF!</definedName>
    <definedName name="CurrentMonth1" localSheetId="49">#REF!</definedName>
    <definedName name="CurrentMonth1" localSheetId="43">#REF!</definedName>
    <definedName name="CurrentMonth1" localSheetId="47">#REF!</definedName>
    <definedName name="CurrentMonth1" localSheetId="66">#REF!</definedName>
    <definedName name="CurrentMonth1" localSheetId="68">#REF!</definedName>
    <definedName name="CurrentMonth1" localSheetId="65">#REF!</definedName>
    <definedName name="CurrentMonth1" localSheetId="67">#REF!</definedName>
    <definedName name="CurrentMonth1">#REF!</definedName>
    <definedName name="currentrecord" localSheetId="66">#REF!</definedName>
    <definedName name="currentrecord" localSheetId="68">#REF!</definedName>
    <definedName name="currentrecord" localSheetId="65">#REF!</definedName>
    <definedName name="currentrecord" localSheetId="67">#REF!</definedName>
    <definedName name="currentrecord">#REF!</definedName>
    <definedName name="d">#REF!</definedName>
    <definedName name="D_dent_size" localSheetId="66">#REF!</definedName>
    <definedName name="D_dent_size" localSheetId="68">#REF!</definedName>
    <definedName name="D_dent_size" localSheetId="65">#REF!</definedName>
    <definedName name="D_dent_size" localSheetId="67">#REF!</definedName>
    <definedName name="D_dent_size">#REF!</definedName>
    <definedName name="D_MedSupp" localSheetId="66">#REF!</definedName>
    <definedName name="D_MedSupp" localSheetId="68">#REF!</definedName>
    <definedName name="D_MedSupp" localSheetId="65">#REF!</definedName>
    <definedName name="D_MedSupp" localSheetId="67">#REF!</definedName>
    <definedName name="D_MedSupp">#REF!</definedName>
    <definedName name="data" localSheetId="66">#REF!</definedName>
    <definedName name="data" localSheetId="68">#REF!</definedName>
    <definedName name="data" localSheetId="65">#REF!</definedName>
    <definedName name="data" localSheetId="67">#REF!</definedName>
    <definedName name="data">#REF!</definedName>
    <definedName name="_xlnm.Database" localSheetId="66">#REF!</definedName>
    <definedName name="_xlnm.Database" localSheetId="68">#REF!</definedName>
    <definedName name="_xlnm.Database" localSheetId="65">#REF!</definedName>
    <definedName name="_xlnm.Database" localSheetId="67">#REF!</definedName>
    <definedName name="_xlnm.Database">#REF!</definedName>
    <definedName name="dd">#REF!</definedName>
    <definedName name="ddd" localSheetId="19" hidden="1">#REF!</definedName>
    <definedName name="ddd" localSheetId="18" hidden="1">#REF!</definedName>
    <definedName name="ddd" localSheetId="64" hidden="1">#REF!</definedName>
    <definedName name="ddd" localSheetId="66" hidden="1">#REF!</definedName>
    <definedName name="ddd" localSheetId="68" hidden="1">#REF!</definedName>
    <definedName name="ddd" localSheetId="63" hidden="1">#REF!</definedName>
    <definedName name="ddd" localSheetId="65" hidden="1">#REF!</definedName>
    <definedName name="ddd" localSheetId="67" hidden="1">#REF!</definedName>
    <definedName name="ddd" localSheetId="75" hidden="1">#REF!</definedName>
    <definedName name="ddd" localSheetId="74" hidden="1">#REF!</definedName>
    <definedName name="ddd" hidden="1">#REF!</definedName>
    <definedName name="dddd">#REF!</definedName>
    <definedName name="dddddd">#REF!</definedName>
    <definedName name="Ded_Types" localSheetId="25">#REF!</definedName>
    <definedName name="Ded_Types" localSheetId="27">#REF!</definedName>
    <definedName name="Ded_Types" localSheetId="24">#REF!</definedName>
    <definedName name="Ded_Types" localSheetId="26">#REF!</definedName>
    <definedName name="Ded_Types" localSheetId="46">#REF!</definedName>
    <definedName name="Ded_Types" localSheetId="49">#REF!</definedName>
    <definedName name="Ded_Types" localSheetId="43">#REF!</definedName>
    <definedName name="Ded_Types" localSheetId="47">#REF!</definedName>
    <definedName name="Ded_Types" localSheetId="66">#REF!</definedName>
    <definedName name="Ded_Types" localSheetId="68">#REF!</definedName>
    <definedName name="Ded_Types" localSheetId="65">#REF!</definedName>
    <definedName name="Ded_Types" localSheetId="67">#REF!</definedName>
    <definedName name="Ded_Types">#REF!</definedName>
    <definedName name="DedAggr" localSheetId="66">#REF!</definedName>
    <definedName name="DedAggr" localSheetId="68">#REF!</definedName>
    <definedName name="DedAggr" localSheetId="65">#REF!</definedName>
    <definedName name="DedAggr" localSheetId="67">#REF!</definedName>
    <definedName name="DedAggr">#REF!</definedName>
    <definedName name="DedApplyRx" localSheetId="66">#REF!</definedName>
    <definedName name="DedApplyRx" localSheetId="68">#REF!</definedName>
    <definedName name="DedApplyRx" localSheetId="65">#REF!</definedName>
    <definedName name="DedApplyRx" localSheetId="67">#REF!</definedName>
    <definedName name="DedApplyRx">#REF!</definedName>
    <definedName name="DedTypes" localSheetId="66">#REF!</definedName>
    <definedName name="DedTypes" localSheetId="68">#REF!</definedName>
    <definedName name="DedTypes" localSheetId="65">#REF!</definedName>
    <definedName name="DedTypes" localSheetId="67">#REF!</definedName>
    <definedName name="DedTypes">#REF!</definedName>
    <definedName name="DedUt_BB" localSheetId="66">#REF!</definedName>
    <definedName name="DedUt_BB" localSheetId="68">#REF!</definedName>
    <definedName name="DedUt_BB" localSheetId="65">#REF!</definedName>
    <definedName name="DedUt_BB" localSheetId="67">#REF!</definedName>
    <definedName name="DedUt_BB">#REF!</definedName>
    <definedName name="DedUt_Gen" localSheetId="66">#REF!</definedName>
    <definedName name="DedUt_Gen" localSheetId="68">#REF!</definedName>
    <definedName name="DedUt_Gen" localSheetId="65">#REF!</definedName>
    <definedName name="DedUt_Gen" localSheetId="67">#REF!</definedName>
    <definedName name="DedUt_Gen">#REF!</definedName>
    <definedName name="DEL_ID" localSheetId="25">OFFSET(#REF!,6,0,COUNTA(#REF!)-2,1)</definedName>
    <definedName name="DEL_ID" localSheetId="27">OFFSET(#REF!,6,0,COUNTA(#REF!)-2,1)</definedName>
    <definedName name="DEL_ID" localSheetId="24">OFFSET(#REF!,6,0,COUNTA(#REF!)-2,1)</definedName>
    <definedName name="DEL_ID" localSheetId="26">OFFSET(#REF!,6,0,COUNTA(#REF!)-2,1)</definedName>
    <definedName name="DEL_ID" localSheetId="46">OFFSET(#REF!,6,0,COUNTA(#REF!)-2,1)</definedName>
    <definedName name="DEL_ID" localSheetId="49">OFFSET(#REF!,6,0,COUNTA(#REF!)-2,1)</definedName>
    <definedName name="DEL_ID" localSheetId="43">OFFSET(#REF!,6,0,COUNTA(#REF!)-2,1)</definedName>
    <definedName name="DEL_ID" localSheetId="47">OFFSET(#REF!,6,0,COUNTA(#REF!)-2,1)</definedName>
    <definedName name="DEL_ID" localSheetId="66">OFFSET(#REF!,6,0,COUNTA(#REF!)-2,1)</definedName>
    <definedName name="DEL_ID" localSheetId="68">OFFSET(#REF!,6,0,COUNTA(#REF!)-2,1)</definedName>
    <definedName name="DEL_ID" localSheetId="65">OFFSET(#REF!,6,0,COUNTA(#REF!)-2,1)</definedName>
    <definedName name="DEL_ID" localSheetId="67">OFFSET(#REF!,6,0,COUNTA(#REF!)-2,1)</definedName>
    <definedName name="DEL_ID">OFFSET(#REF!,6,0,COUNTA(#REF!)-2,1)</definedName>
    <definedName name="DeloittePMPM" localSheetId="66">#REF!</definedName>
    <definedName name="DeloittePMPM" localSheetId="68">#REF!</definedName>
    <definedName name="DeloittePMPM" localSheetId="65">#REF!</definedName>
    <definedName name="DeloittePMPM" localSheetId="67">#REF!</definedName>
    <definedName name="DeloittePMPM">#REF!</definedName>
    <definedName name="DeloittePMPMBE" localSheetId="66">#REF!</definedName>
    <definedName name="DeloittePMPMBE" localSheetId="68">#REF!</definedName>
    <definedName name="DeloittePMPMBE" localSheetId="65">#REF!</definedName>
    <definedName name="DeloittePMPMBE" localSheetId="67">#REF!</definedName>
    <definedName name="DeloittePMPMBE">#REF!</definedName>
    <definedName name="DemogList" localSheetId="25">#REF!</definedName>
    <definedName name="DemogList" localSheetId="27">#REF!</definedName>
    <definedName name="DemogList" localSheetId="24">#REF!</definedName>
    <definedName name="DemogList" localSheetId="26">#REF!</definedName>
    <definedName name="DemogList" localSheetId="46">#REF!</definedName>
    <definedName name="DemogList" localSheetId="49">#REF!</definedName>
    <definedName name="DemogList" localSheetId="43">#REF!</definedName>
    <definedName name="DemogList" localSheetId="47">#REF!</definedName>
    <definedName name="DemogList" localSheetId="66">#REF!</definedName>
    <definedName name="DemogList" localSheetId="68">#REF!</definedName>
    <definedName name="DemogList" localSheetId="65">#REF!</definedName>
    <definedName name="DemogList" localSheetId="67">#REF!</definedName>
    <definedName name="DemogList">#REF!</definedName>
    <definedName name="DemogNumber" localSheetId="25">#REF!</definedName>
    <definedName name="DemogNumber" localSheetId="27">#REF!</definedName>
    <definedName name="DemogNumber" localSheetId="24">#REF!</definedName>
    <definedName name="DemogNumber" localSheetId="26">#REF!</definedName>
    <definedName name="DemogNumber" localSheetId="46">#REF!</definedName>
    <definedName name="DemogNumber" localSheetId="49">#REF!</definedName>
    <definedName name="DemogNumber" localSheetId="43">#REF!</definedName>
    <definedName name="DemogNumber" localSheetId="47">#REF!</definedName>
    <definedName name="DemogNumber" localSheetId="66">#REF!</definedName>
    <definedName name="DemogNumber" localSheetId="68">#REF!</definedName>
    <definedName name="DemogNumber" localSheetId="65">#REF!</definedName>
    <definedName name="DemogNumber" localSheetId="67">#REF!</definedName>
    <definedName name="DemogNumber">#REF!</definedName>
    <definedName name="DEMOGRAPHICS">#REF!</definedName>
    <definedName name="DemogValue" localSheetId="25">#REF!</definedName>
    <definedName name="DemogValue" localSheetId="27">#REF!</definedName>
    <definedName name="DemogValue" localSheetId="24">#REF!</definedName>
    <definedName name="DemogValue" localSheetId="26">#REF!</definedName>
    <definedName name="DemogValue" localSheetId="46">#REF!</definedName>
    <definedName name="DemogValue" localSheetId="49">#REF!</definedName>
    <definedName name="DemogValue" localSheetId="43">#REF!</definedName>
    <definedName name="DemogValue" localSheetId="47">#REF!</definedName>
    <definedName name="DemogValue" localSheetId="66">#REF!</definedName>
    <definedName name="DemogValue" localSheetId="68">#REF!</definedName>
    <definedName name="DemogValue" localSheetId="65">#REF!</definedName>
    <definedName name="DemogValue" localSheetId="67">#REF!</definedName>
    <definedName name="DemogValue">#REF!</definedName>
    <definedName name="DENTALRIDERS">#REF!</definedName>
    <definedName name="dept" localSheetId="25">#REF!</definedName>
    <definedName name="dept" localSheetId="27">#REF!</definedName>
    <definedName name="dept" localSheetId="24">#REF!</definedName>
    <definedName name="dept" localSheetId="26">#REF!</definedName>
    <definedName name="dept" localSheetId="46">#REF!</definedName>
    <definedName name="dept" localSheetId="49">#REF!</definedName>
    <definedName name="dept" localSheetId="43">#REF!</definedName>
    <definedName name="dept" localSheetId="47">#REF!</definedName>
    <definedName name="dept" localSheetId="66">#REF!</definedName>
    <definedName name="dept" localSheetId="68">#REF!</definedName>
    <definedName name="dept" localSheetId="65">#REF!</definedName>
    <definedName name="dept" localSheetId="67">#REF!</definedName>
    <definedName name="dept">#REF!</definedName>
    <definedName name="deptlist" localSheetId="25">#REF!</definedName>
    <definedName name="deptlist" localSheetId="27">#REF!</definedName>
    <definedName name="deptlist" localSheetId="24">#REF!</definedName>
    <definedName name="deptlist" localSheetId="26">#REF!</definedName>
    <definedName name="deptlist" localSheetId="46">#REF!</definedName>
    <definedName name="deptlist" localSheetId="49">#REF!</definedName>
    <definedName name="deptlist" localSheetId="43">#REF!</definedName>
    <definedName name="deptlist" localSheetId="47">#REF!</definedName>
    <definedName name="deptlist" localSheetId="66">#REF!</definedName>
    <definedName name="deptlist" localSheetId="68">#REF!</definedName>
    <definedName name="deptlist" localSheetId="65">#REF!</definedName>
    <definedName name="deptlist" localSheetId="67">#REF!</definedName>
    <definedName name="deptlist">#REF!</definedName>
    <definedName name="deptlistn" localSheetId="66">#REF!</definedName>
    <definedName name="deptlistn" localSheetId="68">#REF!</definedName>
    <definedName name="deptlistn" localSheetId="65">#REF!</definedName>
    <definedName name="deptlistn" localSheetId="67">#REF!</definedName>
    <definedName name="deptlistn">#REF!</definedName>
    <definedName name="descriptions" localSheetId="66">#REF!</definedName>
    <definedName name="descriptions" localSheetId="68">#REF!</definedName>
    <definedName name="descriptions" localSheetId="65">#REF!</definedName>
    <definedName name="descriptions" localSheetId="67">#REF!</definedName>
    <definedName name="descriptions">#REF!</definedName>
    <definedName name="driver" localSheetId="66">#REF!</definedName>
    <definedName name="driver" localSheetId="68">#REF!</definedName>
    <definedName name="driver" localSheetId="65">#REF!</definedName>
    <definedName name="driver" localSheetId="67">#REF!</definedName>
    <definedName name="driver">#REF!</definedName>
    <definedName name="drivers" localSheetId="66">#REF!</definedName>
    <definedName name="drivers" localSheetId="68">#REF!</definedName>
    <definedName name="drivers" localSheetId="65">#REF!</definedName>
    <definedName name="drivers" localSheetId="67">#REF!</definedName>
    <definedName name="drivers">#REF!</definedName>
    <definedName name="DRUGFACTORS">#REF!</definedName>
    <definedName name="DRUGFACTORSCOMPASS">#REF!</definedName>
    <definedName name="DRUGList">#REF!</definedName>
    <definedName name="DRUGLISTCOMPASS">#REF!</definedName>
    <definedName name="dyna_rnge_orig_data_0" localSheetId="25">OFFSET(#REF!,#REF!-1,0,#REF!,1)</definedName>
    <definedName name="dyna_rnge_orig_data_0" localSheetId="27">OFFSET(#REF!,#REF!-1,0,#REF!,1)</definedName>
    <definedName name="dyna_rnge_orig_data_0" localSheetId="24">OFFSET(#REF!,#REF!-1,0,#REF!,1)</definedName>
    <definedName name="dyna_rnge_orig_data_0" localSheetId="26">OFFSET(#REF!,#REF!-1,0,#REF!,1)</definedName>
    <definedName name="dyna_rnge_orig_data_0" localSheetId="46">OFFSET(#REF!,#REF!-1,0,#REF!,1)</definedName>
    <definedName name="dyna_rnge_orig_data_0" localSheetId="49">OFFSET(#REF!,#REF!-1,0,#REF!,1)</definedName>
    <definedName name="dyna_rnge_orig_data_0" localSheetId="43">OFFSET(#REF!,#REF!-1,0,#REF!,1)</definedName>
    <definedName name="dyna_rnge_orig_data_0" localSheetId="47">OFFSET(#REF!,#REF!-1,0,#REF!,1)</definedName>
    <definedName name="dyna_rnge_orig_data_0" localSheetId="66">OFFSET(#REF!,#REF!-1,0,#REF!,1)</definedName>
    <definedName name="dyna_rnge_orig_data_0" localSheetId="68">OFFSET(#REF!,#REF!-1,0,#REF!,1)</definedName>
    <definedName name="dyna_rnge_orig_data_0" localSheetId="65">OFFSET(#REF!,#REF!-1,0,#REF!,1)</definedName>
    <definedName name="dyna_rnge_orig_data_0" localSheetId="67">OFFSET(#REF!,#REF!-1,0,#REF!,1)</definedName>
    <definedName name="dyna_rnge_orig_data_0">OFFSET(#REF!,#REF!-1,0,#REF!,1)</definedName>
    <definedName name="dyna_rnge_orig_data_1" localSheetId="25">OFFSET(#REF!,#REF!-1,0,#REF!,1)</definedName>
    <definedName name="dyna_rnge_orig_data_1" localSheetId="27">OFFSET(#REF!,#REF!-1,0,#REF!,1)</definedName>
    <definedName name="dyna_rnge_orig_data_1" localSheetId="24">OFFSET(#REF!,#REF!-1,0,#REF!,1)</definedName>
    <definedName name="dyna_rnge_orig_data_1" localSheetId="26">OFFSET(#REF!,#REF!-1,0,#REF!,1)</definedName>
    <definedName name="dyna_rnge_orig_data_1" localSheetId="46">OFFSET(#REF!,#REF!-1,0,#REF!,1)</definedName>
    <definedName name="dyna_rnge_orig_data_1" localSheetId="49">OFFSET(#REF!,#REF!-1,0,#REF!,1)</definedName>
    <definedName name="dyna_rnge_orig_data_1" localSheetId="43">OFFSET(#REF!,#REF!-1,0,#REF!,1)</definedName>
    <definedName name="dyna_rnge_orig_data_1" localSheetId="47">OFFSET(#REF!,#REF!-1,0,#REF!,1)</definedName>
    <definedName name="dyna_rnge_orig_data_1" localSheetId="66">OFFSET(#REF!,#REF!-1,0,#REF!,1)</definedName>
    <definedName name="dyna_rnge_orig_data_1" localSheetId="68">OFFSET(#REF!,#REF!-1,0,#REF!,1)</definedName>
    <definedName name="dyna_rnge_orig_data_1" localSheetId="65">OFFSET(#REF!,#REF!-1,0,#REF!,1)</definedName>
    <definedName name="dyna_rnge_orig_data_1" localSheetId="67">OFFSET(#REF!,#REF!-1,0,#REF!,1)</definedName>
    <definedName name="dyna_rnge_orig_data_1">OFFSET(#REF!,#REF!-1,0,#REF!,1)</definedName>
    <definedName name="dyna_rnge_orig_data_2" localSheetId="25">OFFSET(#REF!,0,0,#REF!,1)</definedName>
    <definedName name="dyna_rnge_orig_data_2" localSheetId="27">OFFSET(#REF!,0,0,#REF!,1)</definedName>
    <definedName name="dyna_rnge_orig_data_2" localSheetId="24">OFFSET(#REF!,0,0,#REF!,1)</definedName>
    <definedName name="dyna_rnge_orig_data_2" localSheetId="26">OFFSET(#REF!,0,0,#REF!,1)</definedName>
    <definedName name="dyna_rnge_orig_data_2" localSheetId="46">OFFSET(#REF!,0,0,#REF!,1)</definedName>
    <definedName name="dyna_rnge_orig_data_2" localSheetId="49">OFFSET(#REF!,0,0,#REF!,1)</definedName>
    <definedName name="dyna_rnge_orig_data_2" localSheetId="43">OFFSET(#REF!,0,0,#REF!,1)</definedName>
    <definedName name="dyna_rnge_orig_data_2" localSheetId="47">OFFSET(#REF!,0,0,#REF!,1)</definedName>
    <definedName name="dyna_rnge_orig_data_2" localSheetId="66">OFFSET(#REF!,0,0,#REF!,1)</definedName>
    <definedName name="dyna_rnge_orig_data_2" localSheetId="68">OFFSET(#REF!,0,0,#REF!,1)</definedName>
    <definedName name="dyna_rnge_orig_data_2" localSheetId="65">OFFSET(#REF!,0,0,#REF!,1)</definedName>
    <definedName name="dyna_rnge_orig_data_2" localSheetId="67">OFFSET(#REF!,0,0,#REF!,1)</definedName>
    <definedName name="dyna_rnge_orig_data_2">OFFSET(#REF!,0,0,#REF!,1)</definedName>
    <definedName name="dyna_rnge_orig_data_4" localSheetId="25">OFFSET(#REF!,#REF!-1,#REF!-1,#REF!,#REF!)</definedName>
    <definedName name="dyna_rnge_orig_data_4" localSheetId="27">OFFSET(#REF!,#REF!-1,#REF!-1,#REF!,#REF!)</definedName>
    <definedName name="dyna_rnge_orig_data_4" localSheetId="24">OFFSET(#REF!,#REF!-1,#REF!-1,#REF!,#REF!)</definedName>
    <definedName name="dyna_rnge_orig_data_4" localSheetId="26">OFFSET(#REF!,#REF!-1,#REF!-1,#REF!,#REF!)</definedName>
    <definedName name="dyna_rnge_orig_data_4" localSheetId="46">OFFSET(#REF!,#REF!-1,#REF!-1,#REF!,#REF!)</definedName>
    <definedName name="dyna_rnge_orig_data_4" localSheetId="49">OFFSET(#REF!,#REF!-1,#REF!-1,#REF!,#REF!)</definedName>
    <definedName name="dyna_rnge_orig_data_4" localSheetId="43">OFFSET(#REF!,#REF!-1,#REF!-1,#REF!,#REF!)</definedName>
    <definedName name="dyna_rnge_orig_data_4" localSheetId="47">OFFSET(#REF!,#REF!-1,#REF!-1,#REF!,#REF!)</definedName>
    <definedName name="dyna_rnge_orig_data_4" localSheetId="66">OFFSET(#REF!,#REF!-1,#REF!-1,#REF!,#REF!)</definedName>
    <definedName name="dyna_rnge_orig_data_4" localSheetId="68">OFFSET(#REF!,#REF!-1,#REF!-1,#REF!,#REF!)</definedName>
    <definedName name="dyna_rnge_orig_data_4" localSheetId="65">OFFSET(#REF!,#REF!-1,#REF!-1,#REF!,#REF!)</definedName>
    <definedName name="dyna_rnge_orig_data_4" localSheetId="67">OFFSET(#REF!,#REF!-1,#REF!-1,#REF!,#REF!)</definedName>
    <definedName name="dyna_rnge_orig_data_4">OFFSET(#REF!,#REF!-1,#REF!-1,#REF!,#REF!)</definedName>
    <definedName name="dyna_rnge_start_cell" localSheetId="25">OFFSET(#REF!,#REF!-1,0,#REF!,1)</definedName>
    <definedName name="dyna_rnge_start_cell" localSheetId="27">OFFSET(#REF!,#REF!-1,0,#REF!,1)</definedName>
    <definedName name="dyna_rnge_start_cell" localSheetId="24">OFFSET(#REF!,#REF!-1,0,#REF!,1)</definedName>
    <definedName name="dyna_rnge_start_cell" localSheetId="26">OFFSET(#REF!,#REF!-1,0,#REF!,1)</definedName>
    <definedName name="dyna_rnge_start_cell" localSheetId="46">OFFSET(#REF!,#REF!-1,0,#REF!,1)</definedName>
    <definedName name="dyna_rnge_start_cell" localSheetId="49">OFFSET(#REF!,#REF!-1,0,#REF!,1)</definedName>
    <definedName name="dyna_rnge_start_cell" localSheetId="43">OFFSET(#REF!,#REF!-1,0,#REF!,1)</definedName>
    <definedName name="dyna_rnge_start_cell" localSheetId="47">OFFSET(#REF!,#REF!-1,0,#REF!,1)</definedName>
    <definedName name="dyna_rnge_start_cell" localSheetId="66">OFFSET(#REF!,#REF!-1,0,#REF!,1)</definedName>
    <definedName name="dyna_rnge_start_cell" localSheetId="68">OFFSET(#REF!,#REF!-1,0,#REF!,1)</definedName>
    <definedName name="dyna_rnge_start_cell" localSheetId="65">OFFSET(#REF!,#REF!-1,0,#REF!,1)</definedName>
    <definedName name="dyna_rnge_start_cell" localSheetId="67">OFFSET(#REF!,#REF!-1,0,#REF!,1)</definedName>
    <definedName name="dyna_rnge_start_cell">OFFSET(#REF!,#REF!-1,0,#REF!,1)</definedName>
    <definedName name="dyna_rnge_work_data4" localSheetId="66">OFFSET(#REF!,0,0,1,1)</definedName>
    <definedName name="dyna_rnge_work_data4" localSheetId="68">OFFSET(#REF!,0,0,1,1)</definedName>
    <definedName name="dyna_rnge_work_data4" localSheetId="65">OFFSET(#REF!,0,0,1,1)</definedName>
    <definedName name="dyna_rnge_work_data4" localSheetId="67">OFFSET(#REF!,0,0,1,1)</definedName>
    <definedName name="dyna_rnge_work_data4">OFFSET(#REF!,0,0,1,1)</definedName>
    <definedName name="dyna_rnge_work_data4_0" localSheetId="66">OFFSET(#REF!,0,0,#REF!,1)</definedName>
    <definedName name="dyna_rnge_work_data4_0" localSheetId="68">OFFSET(#REF!,0,0,#REF!,1)</definedName>
    <definedName name="dyna_rnge_work_data4_0" localSheetId="65">OFFSET(#REF!,0,0,#REF!,1)</definedName>
    <definedName name="dyna_rnge_work_data4_0" localSheetId="67">OFFSET(#REF!,0,0,#REF!,1)</definedName>
    <definedName name="dyna_rnge_work_data4_0">OFFSET(#REF!,0,0,#REF!,1)</definedName>
    <definedName name="dyna_rnge_work_data4_1" localSheetId="66">OFFSET(#REF!,0,0,#REF!,1)</definedName>
    <definedName name="dyna_rnge_work_data4_1" localSheetId="68">OFFSET(#REF!,0,0,#REF!,1)</definedName>
    <definedName name="dyna_rnge_work_data4_1" localSheetId="65">OFFSET(#REF!,0,0,#REF!,1)</definedName>
    <definedName name="dyna_rnge_work_data4_1" localSheetId="67">OFFSET(#REF!,0,0,#REF!,1)</definedName>
    <definedName name="dyna_rnge_work_data4_1">OFFSET(#REF!,0,0,#REF!,1)</definedName>
    <definedName name="dyna_rnge_work_data4_2" localSheetId="66">OFFSET(#REF!,0,0,#REF!,1)</definedName>
    <definedName name="dyna_rnge_work_data4_2" localSheetId="68">OFFSET(#REF!,0,0,#REF!,1)</definedName>
    <definedName name="dyna_rnge_work_data4_2" localSheetId="65">OFFSET(#REF!,0,0,#REF!,1)</definedName>
    <definedName name="dyna_rnge_work_data4_2" localSheetId="67">OFFSET(#REF!,0,0,#REF!,1)</definedName>
    <definedName name="dyna_rnge_work_data4_2">OFFSET(#REF!,0,0,#REF!,1)</definedName>
    <definedName name="dyna_rnge_work_data4_3" localSheetId="66">OFFSET(#REF!,0,0,1,#REF!)</definedName>
    <definedName name="dyna_rnge_work_data4_3" localSheetId="68">OFFSET(#REF!,0,0,1,#REF!)</definedName>
    <definedName name="dyna_rnge_work_data4_3" localSheetId="65">OFFSET(#REF!,0,0,1,#REF!)</definedName>
    <definedName name="dyna_rnge_work_data4_3" localSheetId="67">OFFSET(#REF!,0,0,1,#REF!)</definedName>
    <definedName name="dyna_rnge_work_data4_3">OFFSET(#REF!,0,0,1,#REF!)</definedName>
    <definedName name="dyna_rnge_work_data4_4" localSheetId="66">OFFSET(#REF!,0,0,#REF!,#REF!)</definedName>
    <definedName name="dyna_rnge_work_data4_4" localSheetId="68">OFFSET(#REF!,0,0,#REF!,#REF!)</definedName>
    <definedName name="dyna_rnge_work_data4_4" localSheetId="65">OFFSET(#REF!,0,0,#REF!,#REF!)</definedName>
    <definedName name="dyna_rnge_work_data4_4" localSheetId="67">OFFSET(#REF!,0,0,#REF!,#REF!)</definedName>
    <definedName name="dyna_rnge_work_data4_4">OFFSET(#REF!,0,0,#REF!,#REF!)</definedName>
    <definedName name="dyna_rnge_work_data4_5" localSheetId="66">OFFSET(#REF!,0,0,#REF!,#REF!-1)</definedName>
    <definedName name="dyna_rnge_work_data4_5" localSheetId="68">OFFSET(#REF!,0,0,#REF!,#REF!-1)</definedName>
    <definedName name="dyna_rnge_work_data4_5" localSheetId="65">OFFSET(#REF!,0,0,#REF!,#REF!-1)</definedName>
    <definedName name="dyna_rnge_work_data4_5" localSheetId="67">OFFSET(#REF!,0,0,#REF!,#REF!-1)</definedName>
    <definedName name="dyna_rnge_work_data4_5">OFFSET(#REF!,0,0,#REF!,#REF!-1)</definedName>
    <definedName name="dyna_rnge_work_data4_6" localSheetId="66">OFFSET(#REF!,0,#REF!,1,1)</definedName>
    <definedName name="dyna_rnge_work_data4_6" localSheetId="68">OFFSET(#REF!,0,#REF!,1,1)</definedName>
    <definedName name="dyna_rnge_work_data4_6" localSheetId="65">OFFSET(#REF!,0,#REF!,1,1)</definedName>
    <definedName name="dyna_rnge_work_data4_6" localSheetId="67">OFFSET(#REF!,0,#REF!,1,1)</definedName>
    <definedName name="dyna_rnge_work_data4_6">OFFSET(#REF!,0,#REF!,1,1)</definedName>
    <definedName name="dyna_rnge_work_data4_7" localSheetId="66">OFFSET(#REF!,0,#REF!,1,1)</definedName>
    <definedName name="dyna_rnge_work_data4_7" localSheetId="68">OFFSET(#REF!,0,#REF!,1,1)</definedName>
    <definedName name="dyna_rnge_work_data4_7" localSheetId="65">OFFSET(#REF!,0,#REF!,1,1)</definedName>
    <definedName name="dyna_rnge_work_data4_7" localSheetId="67">OFFSET(#REF!,0,#REF!,1,1)</definedName>
    <definedName name="dyna_rnge_work_data4_7">OFFSET(#REF!,0,#REF!,1,1)</definedName>
    <definedName name="dyna_rnge_work_data4_8" localSheetId="66">OFFSET(#REF!,0,#REF!,#REF!-1,1)</definedName>
    <definedName name="dyna_rnge_work_data4_8" localSheetId="68">OFFSET(#REF!,0,#REF!,#REF!-1,1)</definedName>
    <definedName name="dyna_rnge_work_data4_8" localSheetId="65">OFFSET(#REF!,0,#REF!,#REF!-1,1)</definedName>
    <definedName name="dyna_rnge_work_data4_8" localSheetId="67">OFFSET(#REF!,0,#REF!,#REF!-1,1)</definedName>
    <definedName name="dyna_rnge_work_data4_8">OFFSET(#REF!,0,#REF!,#REF!-1,1)</definedName>
    <definedName name="dyna_rnge_work_data5_0" localSheetId="66">OFFSET(#REF!,0,0,#REF!,1)</definedName>
    <definedName name="dyna_rnge_work_data5_0" localSheetId="68">OFFSET(#REF!,0,0,#REF!,1)</definedName>
    <definedName name="dyna_rnge_work_data5_0" localSheetId="65">OFFSET(#REF!,0,0,#REF!,1)</definedName>
    <definedName name="dyna_rnge_work_data5_0" localSheetId="67">OFFSET(#REF!,0,0,#REF!,1)</definedName>
    <definedName name="dyna_rnge_work_data5_0">OFFSET(#REF!,0,0,#REF!,1)</definedName>
    <definedName name="dyna_rnge_work_data5_1" localSheetId="66">OFFSET(#REF!,0,0,#REF!,1)</definedName>
    <definedName name="dyna_rnge_work_data5_1" localSheetId="68">OFFSET(#REF!,0,0,#REF!,1)</definedName>
    <definedName name="dyna_rnge_work_data5_1" localSheetId="65">OFFSET(#REF!,0,0,#REF!,1)</definedName>
    <definedName name="dyna_rnge_work_data5_1" localSheetId="67">OFFSET(#REF!,0,0,#REF!,1)</definedName>
    <definedName name="dyna_rnge_work_data5_1">OFFSET(#REF!,0,0,#REF!,1)</definedName>
    <definedName name="dyna_rnge_work_data5_10" localSheetId="66">OFFSET(#REF!,0,0,1,#REF!-2)</definedName>
    <definedName name="dyna_rnge_work_data5_10" localSheetId="68">OFFSET(#REF!,0,0,1,#REF!-2)</definedName>
    <definedName name="dyna_rnge_work_data5_10" localSheetId="65">OFFSET(#REF!,0,0,1,#REF!-2)</definedName>
    <definedName name="dyna_rnge_work_data5_10" localSheetId="67">OFFSET(#REF!,0,0,1,#REF!-2)</definedName>
    <definedName name="dyna_rnge_work_data5_10">OFFSET(#REF!,0,0,1,#REF!-2)</definedName>
    <definedName name="dyna_rnge_work_data5_11" localSheetId="66">OFFSET(#REF!,0,#REF!-2,1,1)</definedName>
    <definedName name="dyna_rnge_work_data5_11" localSheetId="68">OFFSET(#REF!,0,#REF!-2,1,1)</definedName>
    <definedName name="dyna_rnge_work_data5_11" localSheetId="65">OFFSET(#REF!,0,#REF!-2,1,1)</definedName>
    <definedName name="dyna_rnge_work_data5_11" localSheetId="67">OFFSET(#REF!,0,#REF!-2,1,1)</definedName>
    <definedName name="dyna_rnge_work_data5_11">OFFSET(#REF!,0,#REF!-2,1,1)</definedName>
    <definedName name="dyna_rnge_work_data5_12" localSheetId="66">OFFSET(#REF!,0,#REF!-3,1,1)</definedName>
    <definedName name="dyna_rnge_work_data5_12" localSheetId="68">OFFSET(#REF!,0,#REF!-3,1,1)</definedName>
    <definedName name="dyna_rnge_work_data5_12" localSheetId="65">OFFSET(#REF!,0,#REF!-3,1,1)</definedName>
    <definedName name="dyna_rnge_work_data5_12" localSheetId="67">OFFSET(#REF!,0,#REF!-3,1,1)</definedName>
    <definedName name="dyna_rnge_work_data5_12">OFFSET(#REF!,0,#REF!-3,1,1)</definedName>
    <definedName name="dyna_rnge_work_data5_13" localSheetId="66">OFFSET(#REF!,0,0,1,#REF!-3)</definedName>
    <definedName name="dyna_rnge_work_data5_13" localSheetId="68">OFFSET(#REF!,0,0,1,#REF!-3)</definedName>
    <definedName name="dyna_rnge_work_data5_13" localSheetId="65">OFFSET(#REF!,0,0,1,#REF!-3)</definedName>
    <definedName name="dyna_rnge_work_data5_13" localSheetId="67">OFFSET(#REF!,0,0,1,#REF!-3)</definedName>
    <definedName name="dyna_rnge_work_data5_13">OFFSET(#REF!,0,0,1,#REF!-3)</definedName>
    <definedName name="dyna_rnge_work_data5_14" localSheetId="66">OFFSET(#REF!,0,#REF!-4,1,1)</definedName>
    <definedName name="dyna_rnge_work_data5_14" localSheetId="68">OFFSET(#REF!,0,#REF!-4,1,1)</definedName>
    <definedName name="dyna_rnge_work_data5_14" localSheetId="65">OFFSET(#REF!,0,#REF!-4,1,1)</definedName>
    <definedName name="dyna_rnge_work_data5_14" localSheetId="67">OFFSET(#REF!,0,#REF!-4,1,1)</definedName>
    <definedName name="dyna_rnge_work_data5_14">OFFSET(#REF!,0,#REF!-4,1,1)</definedName>
    <definedName name="dyna_rnge_work_data5_2" localSheetId="66">OFFSET(#REF!,0,0,#REF!,1)</definedName>
    <definedName name="dyna_rnge_work_data5_2" localSheetId="68">OFFSET(#REF!,0,0,#REF!,1)</definedName>
    <definedName name="dyna_rnge_work_data5_2" localSheetId="65">OFFSET(#REF!,0,0,#REF!,1)</definedName>
    <definedName name="dyna_rnge_work_data5_2" localSheetId="67">OFFSET(#REF!,0,0,#REF!,1)</definedName>
    <definedName name="dyna_rnge_work_data5_2">OFFSET(#REF!,0,0,#REF!,1)</definedName>
    <definedName name="dyna_rnge_work_data5_3" localSheetId="66">OFFSET(#REF!,0,0,1,#REF!)</definedName>
    <definedName name="dyna_rnge_work_data5_3" localSheetId="68">OFFSET(#REF!,0,0,1,#REF!)</definedName>
    <definedName name="dyna_rnge_work_data5_3" localSheetId="65">OFFSET(#REF!,0,0,1,#REF!)</definedName>
    <definedName name="dyna_rnge_work_data5_3" localSheetId="67">OFFSET(#REF!,0,0,1,#REF!)</definedName>
    <definedName name="dyna_rnge_work_data5_3">OFFSET(#REF!,0,0,1,#REF!)</definedName>
    <definedName name="dyna_rnge_work_data5_4" localSheetId="66">OFFSET(#REF!,0,0,#REF!-1,1)</definedName>
    <definedName name="dyna_rnge_work_data5_4" localSheetId="68">OFFSET(#REF!,0,0,#REF!-1,1)</definedName>
    <definedName name="dyna_rnge_work_data5_4" localSheetId="65">OFFSET(#REF!,0,0,#REF!-1,1)</definedName>
    <definedName name="dyna_rnge_work_data5_4" localSheetId="67">OFFSET(#REF!,0,0,#REF!-1,1)</definedName>
    <definedName name="dyna_rnge_work_data5_4">OFFSET(#REF!,0,0,#REF!-1,1)</definedName>
    <definedName name="dyna_rnge_work_data5_5" localSheetId="66">OFFSET(#REF!,0,0,#REF!,#REF!-1)</definedName>
    <definedName name="dyna_rnge_work_data5_5" localSheetId="68">OFFSET(#REF!,0,0,#REF!,#REF!-1)</definedName>
    <definedName name="dyna_rnge_work_data5_5" localSheetId="65">OFFSET(#REF!,0,0,#REF!,#REF!-1)</definedName>
    <definedName name="dyna_rnge_work_data5_5" localSheetId="67">OFFSET(#REF!,0,0,#REF!,#REF!-1)</definedName>
    <definedName name="dyna_rnge_work_data5_5">OFFSET(#REF!,0,0,#REF!,#REF!-1)</definedName>
    <definedName name="dyna_rnge_work_data5_6" localSheetId="66">OFFSET(#REF!,0,0,1,#REF!-1)</definedName>
    <definedName name="dyna_rnge_work_data5_6" localSheetId="68">OFFSET(#REF!,0,0,1,#REF!-1)</definedName>
    <definedName name="dyna_rnge_work_data5_6" localSheetId="65">OFFSET(#REF!,0,0,1,#REF!-1)</definedName>
    <definedName name="dyna_rnge_work_data5_6" localSheetId="67">OFFSET(#REF!,0,0,1,#REF!-1)</definedName>
    <definedName name="dyna_rnge_work_data5_6">OFFSET(#REF!,0,0,1,#REF!-1)</definedName>
    <definedName name="dyna_rnge_work_data5_7" localSheetId="66">OFFSET(#REF!,0,0,1,#REF!-1)</definedName>
    <definedName name="dyna_rnge_work_data5_7" localSheetId="68">OFFSET(#REF!,0,0,1,#REF!-1)</definedName>
    <definedName name="dyna_rnge_work_data5_7" localSheetId="65">OFFSET(#REF!,0,0,1,#REF!-1)</definedName>
    <definedName name="dyna_rnge_work_data5_7" localSheetId="67">OFFSET(#REF!,0,0,1,#REF!-1)</definedName>
    <definedName name="dyna_rnge_work_data5_7">OFFSET(#REF!,0,0,1,#REF!-1)</definedName>
    <definedName name="dyna_rnge_work_data5_8" localSheetId="66">OFFSET(#REF!,0,0,1,#REF!-3)</definedName>
    <definedName name="dyna_rnge_work_data5_8" localSheetId="68">OFFSET(#REF!,0,0,1,#REF!-3)</definedName>
    <definedName name="dyna_rnge_work_data5_8" localSheetId="65">OFFSET(#REF!,0,0,1,#REF!-3)</definedName>
    <definedName name="dyna_rnge_work_data5_8" localSheetId="67">OFFSET(#REF!,0,0,1,#REF!-3)</definedName>
    <definedName name="dyna_rnge_work_data5_8">OFFSET(#REF!,0,0,1,#REF!-3)</definedName>
    <definedName name="dyna_rnge_work_data5_9" localSheetId="66">OFFSET(#REF!,0,0,1,#REF!-3)</definedName>
    <definedName name="dyna_rnge_work_data5_9" localSheetId="68">OFFSET(#REF!,0,0,1,#REF!-3)</definedName>
    <definedName name="dyna_rnge_work_data5_9" localSheetId="65">OFFSET(#REF!,0,0,1,#REF!-3)</definedName>
    <definedName name="dyna_rnge_work_data5_9" localSheetId="67">OFFSET(#REF!,0,0,1,#REF!-3)</definedName>
    <definedName name="dyna_rnge_work_data5_9">OFFSET(#REF!,0,0,1,#REF!-3)</definedName>
    <definedName name="dyna_rnge_work_data6_0" localSheetId="25">OFFSET(#REF!,0,0,#REF!-1,1)</definedName>
    <definedName name="dyna_rnge_work_data6_0" localSheetId="27">OFFSET(#REF!,0,0,#REF!-1,1)</definedName>
    <definedName name="dyna_rnge_work_data6_0" localSheetId="24">OFFSET(#REF!,0,0,#REF!-1,1)</definedName>
    <definedName name="dyna_rnge_work_data6_0" localSheetId="26">OFFSET(#REF!,0,0,#REF!-1,1)</definedName>
    <definedName name="dyna_rnge_work_data6_0" localSheetId="46">OFFSET(#REF!,0,0,#REF!-1,1)</definedName>
    <definedName name="dyna_rnge_work_data6_0" localSheetId="49">OFFSET(#REF!,0,0,#REF!-1,1)</definedName>
    <definedName name="dyna_rnge_work_data6_0" localSheetId="43">OFFSET(#REF!,0,0,#REF!-1,1)</definedName>
    <definedName name="dyna_rnge_work_data6_0" localSheetId="47">OFFSET(#REF!,0,0,#REF!-1,1)</definedName>
    <definedName name="dyna_rnge_work_data6_0" localSheetId="66">OFFSET(#REF!,0,0,#REF!-1,1)</definedName>
    <definedName name="dyna_rnge_work_data6_0" localSheetId="68">OFFSET(#REF!,0,0,#REF!-1,1)</definedName>
    <definedName name="dyna_rnge_work_data6_0" localSheetId="65">OFFSET(#REF!,0,0,#REF!-1,1)</definedName>
    <definedName name="dyna_rnge_work_data6_0" localSheetId="67">OFFSET(#REF!,0,0,#REF!-1,1)</definedName>
    <definedName name="dyna_rnge_work_data6_0">OFFSET(#REF!,0,0,#REF!-1,1)</definedName>
    <definedName name="dyna_rnge_work_data6_1" localSheetId="25">OFFSET(#REF!,0,0,#REF!,3)</definedName>
    <definedName name="dyna_rnge_work_data6_1" localSheetId="27">OFFSET(#REF!,0,0,#REF!,3)</definedName>
    <definedName name="dyna_rnge_work_data6_1" localSheetId="24">OFFSET(#REF!,0,0,#REF!,3)</definedName>
    <definedName name="dyna_rnge_work_data6_1" localSheetId="26">OFFSET(#REF!,0,0,#REF!,3)</definedName>
    <definedName name="dyna_rnge_work_data6_1" localSheetId="46">OFFSET(#REF!,0,0,#REF!,3)</definedName>
    <definedName name="dyna_rnge_work_data6_1" localSheetId="49">OFFSET(#REF!,0,0,#REF!,3)</definedName>
    <definedName name="dyna_rnge_work_data6_1" localSheetId="43">OFFSET(#REF!,0,0,#REF!,3)</definedName>
    <definedName name="dyna_rnge_work_data6_1" localSheetId="47">OFFSET(#REF!,0,0,#REF!,3)</definedName>
    <definedName name="dyna_rnge_work_data6_1" localSheetId="66">OFFSET(#REF!,0,0,#REF!,3)</definedName>
    <definedName name="dyna_rnge_work_data6_1" localSheetId="68">OFFSET(#REF!,0,0,#REF!,3)</definedName>
    <definedName name="dyna_rnge_work_data6_1" localSheetId="65">OFFSET(#REF!,0,0,#REF!,3)</definedName>
    <definedName name="dyna_rnge_work_data6_1" localSheetId="67">OFFSET(#REF!,0,0,#REF!,3)</definedName>
    <definedName name="dyna_rnge_work_data6_1">OFFSET(#REF!,0,0,#REF!,3)</definedName>
    <definedName name="dyna_rnge_work_data6_10" localSheetId="25">OFFSET(#REF!,0,0,#REF!-1,1)</definedName>
    <definedName name="dyna_rnge_work_data6_10" localSheetId="27">OFFSET(#REF!,0,0,#REF!-1,1)</definedName>
    <definedName name="dyna_rnge_work_data6_10" localSheetId="24">OFFSET(#REF!,0,0,#REF!-1,1)</definedName>
    <definedName name="dyna_rnge_work_data6_10" localSheetId="26">OFFSET(#REF!,0,0,#REF!-1,1)</definedName>
    <definedName name="dyna_rnge_work_data6_10" localSheetId="46">OFFSET(#REF!,0,0,#REF!-1,1)</definedName>
    <definedName name="dyna_rnge_work_data6_10" localSheetId="49">OFFSET(#REF!,0,0,#REF!-1,1)</definedName>
    <definedName name="dyna_rnge_work_data6_10" localSheetId="43">OFFSET(#REF!,0,0,#REF!-1,1)</definedName>
    <definedName name="dyna_rnge_work_data6_10" localSheetId="47">OFFSET(#REF!,0,0,#REF!-1,1)</definedName>
    <definedName name="dyna_rnge_work_data6_10" localSheetId="66">OFFSET(#REF!,0,0,#REF!-1,1)</definedName>
    <definedName name="dyna_rnge_work_data6_10" localSheetId="68">OFFSET(#REF!,0,0,#REF!-1,1)</definedName>
    <definedName name="dyna_rnge_work_data6_10" localSheetId="65">OFFSET(#REF!,0,0,#REF!-1,1)</definedName>
    <definedName name="dyna_rnge_work_data6_10" localSheetId="67">OFFSET(#REF!,0,0,#REF!-1,1)</definedName>
    <definedName name="dyna_rnge_work_data6_10">OFFSET(#REF!,0,0,#REF!-1,1)</definedName>
    <definedName name="dyna_rnge_work_data6_11" localSheetId="25">OFFSET(#REF!,0,0,#REF!-1,1)</definedName>
    <definedName name="dyna_rnge_work_data6_11" localSheetId="27">OFFSET(#REF!,0,0,#REF!-1,1)</definedName>
    <definedName name="dyna_rnge_work_data6_11" localSheetId="24">OFFSET(#REF!,0,0,#REF!-1,1)</definedName>
    <definedName name="dyna_rnge_work_data6_11" localSheetId="26">OFFSET(#REF!,0,0,#REF!-1,1)</definedName>
    <definedName name="dyna_rnge_work_data6_11" localSheetId="46">OFFSET(#REF!,0,0,#REF!-1,1)</definedName>
    <definedName name="dyna_rnge_work_data6_11" localSheetId="49">OFFSET(#REF!,0,0,#REF!-1,1)</definedName>
    <definedName name="dyna_rnge_work_data6_11" localSheetId="43">OFFSET(#REF!,0,0,#REF!-1,1)</definedName>
    <definedName name="dyna_rnge_work_data6_11" localSheetId="47">OFFSET(#REF!,0,0,#REF!-1,1)</definedName>
    <definedName name="dyna_rnge_work_data6_11" localSheetId="66">OFFSET(#REF!,0,0,#REF!-1,1)</definedName>
    <definedName name="dyna_rnge_work_data6_11" localSheetId="68">OFFSET(#REF!,0,0,#REF!-1,1)</definedName>
    <definedName name="dyna_rnge_work_data6_11" localSheetId="65">OFFSET(#REF!,0,0,#REF!-1,1)</definedName>
    <definedName name="dyna_rnge_work_data6_11" localSheetId="67">OFFSET(#REF!,0,0,#REF!-1,1)</definedName>
    <definedName name="dyna_rnge_work_data6_11">OFFSET(#REF!,0,0,#REF!-1,1)</definedName>
    <definedName name="dyna_rnge_work_data6_12" localSheetId="25">OFFSET(#REF!,0,0,#REF!-1,41)</definedName>
    <definedName name="dyna_rnge_work_data6_12" localSheetId="27">OFFSET(#REF!,0,0,#REF!-1,41)</definedName>
    <definedName name="dyna_rnge_work_data6_12" localSheetId="24">OFFSET(#REF!,0,0,#REF!-1,41)</definedName>
    <definedName name="dyna_rnge_work_data6_12" localSheetId="26">OFFSET(#REF!,0,0,#REF!-1,41)</definedName>
    <definedName name="dyna_rnge_work_data6_12" localSheetId="46">OFFSET(#REF!,0,0,#REF!-1,41)</definedName>
    <definedName name="dyna_rnge_work_data6_12" localSheetId="49">OFFSET(#REF!,0,0,#REF!-1,41)</definedName>
    <definedName name="dyna_rnge_work_data6_12" localSheetId="43">OFFSET(#REF!,0,0,#REF!-1,41)</definedName>
    <definedName name="dyna_rnge_work_data6_12" localSheetId="47">OFFSET(#REF!,0,0,#REF!-1,41)</definedName>
    <definedName name="dyna_rnge_work_data6_12" localSheetId="66">OFFSET(#REF!,0,0,#REF!-1,41)</definedName>
    <definedName name="dyna_rnge_work_data6_12" localSheetId="68">OFFSET(#REF!,0,0,#REF!-1,41)</definedName>
    <definedName name="dyna_rnge_work_data6_12" localSheetId="65">OFFSET(#REF!,0,0,#REF!-1,41)</definedName>
    <definedName name="dyna_rnge_work_data6_12" localSheetId="67">OFFSET(#REF!,0,0,#REF!-1,41)</definedName>
    <definedName name="dyna_rnge_work_data6_12">OFFSET(#REF!,0,0,#REF!-1,41)</definedName>
    <definedName name="dyna_rnge_work_data6_13" localSheetId="25">OFFSET(#REF!,0,0,#REF!-1,1)</definedName>
    <definedName name="dyna_rnge_work_data6_13" localSheetId="27">OFFSET(#REF!,0,0,#REF!-1,1)</definedName>
    <definedName name="dyna_rnge_work_data6_13" localSheetId="24">OFFSET(#REF!,0,0,#REF!-1,1)</definedName>
    <definedName name="dyna_rnge_work_data6_13" localSheetId="26">OFFSET(#REF!,0,0,#REF!-1,1)</definedName>
    <definedName name="dyna_rnge_work_data6_13" localSheetId="46">OFFSET(#REF!,0,0,#REF!-1,1)</definedName>
    <definedName name="dyna_rnge_work_data6_13" localSheetId="49">OFFSET(#REF!,0,0,#REF!-1,1)</definedName>
    <definedName name="dyna_rnge_work_data6_13" localSheetId="43">OFFSET(#REF!,0,0,#REF!-1,1)</definedName>
    <definedName name="dyna_rnge_work_data6_13" localSheetId="47">OFFSET(#REF!,0,0,#REF!-1,1)</definedName>
    <definedName name="dyna_rnge_work_data6_13" localSheetId="66">OFFSET(#REF!,0,0,#REF!-1,1)</definedName>
    <definedName name="dyna_rnge_work_data6_13" localSheetId="68">OFFSET(#REF!,0,0,#REF!-1,1)</definedName>
    <definedName name="dyna_rnge_work_data6_13" localSheetId="65">OFFSET(#REF!,0,0,#REF!-1,1)</definedName>
    <definedName name="dyna_rnge_work_data6_13" localSheetId="67">OFFSET(#REF!,0,0,#REF!-1,1)</definedName>
    <definedName name="dyna_rnge_work_data6_13">OFFSET(#REF!,0,0,#REF!-1,1)</definedName>
    <definedName name="dyna_rnge_work_data6_14" localSheetId="25">OFFSET(#REF!,0,0,#REF!-1,1)</definedName>
    <definedName name="dyna_rnge_work_data6_14" localSheetId="27">OFFSET(#REF!,0,0,#REF!-1,1)</definedName>
    <definedName name="dyna_rnge_work_data6_14" localSheetId="24">OFFSET(#REF!,0,0,#REF!-1,1)</definedName>
    <definedName name="dyna_rnge_work_data6_14" localSheetId="26">OFFSET(#REF!,0,0,#REF!-1,1)</definedName>
    <definedName name="dyna_rnge_work_data6_14" localSheetId="46">OFFSET(#REF!,0,0,#REF!-1,1)</definedName>
    <definedName name="dyna_rnge_work_data6_14" localSheetId="49">OFFSET(#REF!,0,0,#REF!-1,1)</definedName>
    <definedName name="dyna_rnge_work_data6_14" localSheetId="43">OFFSET(#REF!,0,0,#REF!-1,1)</definedName>
    <definedName name="dyna_rnge_work_data6_14" localSheetId="47">OFFSET(#REF!,0,0,#REF!-1,1)</definedName>
    <definedName name="dyna_rnge_work_data6_14" localSheetId="66">OFFSET(#REF!,0,0,#REF!-1,1)</definedName>
    <definedName name="dyna_rnge_work_data6_14" localSheetId="68">OFFSET(#REF!,0,0,#REF!-1,1)</definedName>
    <definedName name="dyna_rnge_work_data6_14" localSheetId="65">OFFSET(#REF!,0,0,#REF!-1,1)</definedName>
    <definedName name="dyna_rnge_work_data6_14" localSheetId="67">OFFSET(#REF!,0,0,#REF!-1,1)</definedName>
    <definedName name="dyna_rnge_work_data6_14">OFFSET(#REF!,0,0,#REF!-1,1)</definedName>
    <definedName name="dyna_rnge_work_data6_15" localSheetId="25">OFFSET(#REF!,0,0,#REF!-#REF! - 1,1)</definedName>
    <definedName name="dyna_rnge_work_data6_15" localSheetId="27">OFFSET(#REF!,0,0,#REF!-#REF! - 1,1)</definedName>
    <definedName name="dyna_rnge_work_data6_15" localSheetId="24">OFFSET(#REF!,0,0,#REF!-#REF! - 1,1)</definedName>
    <definedName name="dyna_rnge_work_data6_15" localSheetId="26">OFFSET(#REF!,0,0,#REF!-#REF! - 1,1)</definedName>
    <definedName name="dyna_rnge_work_data6_15" localSheetId="46">OFFSET(#REF!,0,0,#REF!-#REF! - 1,1)</definedName>
    <definedName name="dyna_rnge_work_data6_15" localSheetId="49">OFFSET(#REF!,0,0,#REF!-#REF! - 1,1)</definedName>
    <definedName name="dyna_rnge_work_data6_15" localSheetId="43">OFFSET(#REF!,0,0,#REF!-#REF! - 1,1)</definedName>
    <definedName name="dyna_rnge_work_data6_15" localSheetId="47">OFFSET(#REF!,0,0,#REF!-#REF! - 1,1)</definedName>
    <definedName name="dyna_rnge_work_data6_15" localSheetId="66">OFFSET(#REF!,0,0,#REF!-#REF! - 1,1)</definedName>
    <definedName name="dyna_rnge_work_data6_15" localSheetId="68">OFFSET(#REF!,0,0,#REF!-#REF! - 1,1)</definedName>
    <definedName name="dyna_rnge_work_data6_15" localSheetId="65">OFFSET(#REF!,0,0,#REF!-#REF! - 1,1)</definedName>
    <definedName name="dyna_rnge_work_data6_15" localSheetId="67">OFFSET(#REF!,0,0,#REF!-#REF! - 1,1)</definedName>
    <definedName name="dyna_rnge_work_data6_15">OFFSET(#REF!,0,0,#REF!-#REF! - 1,1)</definedName>
    <definedName name="dyna_rnge_work_data6_16" localSheetId="25">OFFSET(#REF!,0,0,#REF!-1,1)</definedName>
    <definedName name="dyna_rnge_work_data6_16" localSheetId="27">OFFSET(#REF!,0,0,#REF!-1,1)</definedName>
    <definedName name="dyna_rnge_work_data6_16" localSheetId="24">OFFSET(#REF!,0,0,#REF!-1,1)</definedName>
    <definedName name="dyna_rnge_work_data6_16" localSheetId="26">OFFSET(#REF!,0,0,#REF!-1,1)</definedName>
    <definedName name="dyna_rnge_work_data6_16" localSheetId="46">OFFSET(#REF!,0,0,#REF!-1,1)</definedName>
    <definedName name="dyna_rnge_work_data6_16" localSheetId="49">OFFSET(#REF!,0,0,#REF!-1,1)</definedName>
    <definedName name="dyna_rnge_work_data6_16" localSheetId="43">OFFSET(#REF!,0,0,#REF!-1,1)</definedName>
    <definedName name="dyna_rnge_work_data6_16" localSheetId="47">OFFSET(#REF!,0,0,#REF!-1,1)</definedName>
    <definedName name="dyna_rnge_work_data6_16" localSheetId="66">OFFSET(#REF!,0,0,#REF!-1,1)</definedName>
    <definedName name="dyna_rnge_work_data6_16" localSheetId="68">OFFSET(#REF!,0,0,#REF!-1,1)</definedName>
    <definedName name="dyna_rnge_work_data6_16" localSheetId="65">OFFSET(#REF!,0,0,#REF!-1,1)</definedName>
    <definedName name="dyna_rnge_work_data6_16" localSheetId="67">OFFSET(#REF!,0,0,#REF!-1,1)</definedName>
    <definedName name="dyna_rnge_work_data6_16">OFFSET(#REF!,0,0,#REF!-1,1)</definedName>
    <definedName name="dyna_rnge_work_data6_2" localSheetId="25">OFFSET(#REF!,0,0,#REF! - 1,1)</definedName>
    <definedName name="dyna_rnge_work_data6_2" localSheetId="27">OFFSET(#REF!,0,0,#REF! - 1,1)</definedName>
    <definedName name="dyna_rnge_work_data6_2" localSheetId="24">OFFSET(#REF!,0,0,#REF! - 1,1)</definedName>
    <definedName name="dyna_rnge_work_data6_2" localSheetId="26">OFFSET(#REF!,0,0,#REF! - 1,1)</definedName>
    <definedName name="dyna_rnge_work_data6_2" localSheetId="46">OFFSET(#REF!,0,0,#REF! - 1,1)</definedName>
    <definedName name="dyna_rnge_work_data6_2" localSheetId="49">OFFSET(#REF!,0,0,#REF! - 1,1)</definedName>
    <definedName name="dyna_rnge_work_data6_2" localSheetId="43">OFFSET(#REF!,0,0,#REF! - 1,1)</definedName>
    <definedName name="dyna_rnge_work_data6_2" localSheetId="47">OFFSET(#REF!,0,0,#REF! - 1,1)</definedName>
    <definedName name="dyna_rnge_work_data6_2" localSheetId="66">OFFSET(#REF!,0,0,#REF! - 1,1)</definedName>
    <definedName name="dyna_rnge_work_data6_2" localSheetId="68">OFFSET(#REF!,0,0,#REF! - 1,1)</definedName>
    <definedName name="dyna_rnge_work_data6_2" localSheetId="65">OFFSET(#REF!,0,0,#REF! - 1,1)</definedName>
    <definedName name="dyna_rnge_work_data6_2" localSheetId="67">OFFSET(#REF!,0,0,#REF! - 1,1)</definedName>
    <definedName name="dyna_rnge_work_data6_2">OFFSET(#REF!,0,0,#REF! - 1,1)</definedName>
    <definedName name="dyna_rnge_work_data6_3" localSheetId="25">OFFSET(#REF!,0,0,#REF! - 1,1)</definedName>
    <definedName name="dyna_rnge_work_data6_3" localSheetId="27">OFFSET(#REF!,0,0,#REF! - 1,1)</definedName>
    <definedName name="dyna_rnge_work_data6_3" localSheetId="24">OFFSET(#REF!,0,0,#REF! - 1,1)</definedName>
    <definedName name="dyna_rnge_work_data6_3" localSheetId="26">OFFSET(#REF!,0,0,#REF! - 1,1)</definedName>
    <definedName name="dyna_rnge_work_data6_3" localSheetId="46">OFFSET(#REF!,0,0,#REF! - 1,1)</definedName>
    <definedName name="dyna_rnge_work_data6_3" localSheetId="49">OFFSET(#REF!,0,0,#REF! - 1,1)</definedName>
    <definedName name="dyna_rnge_work_data6_3" localSheetId="43">OFFSET(#REF!,0,0,#REF! - 1,1)</definedName>
    <definedName name="dyna_rnge_work_data6_3" localSheetId="47">OFFSET(#REF!,0,0,#REF! - 1,1)</definedName>
    <definedName name="dyna_rnge_work_data6_3" localSheetId="66">OFFSET(#REF!,0,0,#REF! - 1,1)</definedName>
    <definedName name="dyna_rnge_work_data6_3" localSheetId="68">OFFSET(#REF!,0,0,#REF! - 1,1)</definedName>
    <definedName name="dyna_rnge_work_data6_3" localSheetId="65">OFFSET(#REF!,0,0,#REF! - 1,1)</definedName>
    <definedName name="dyna_rnge_work_data6_3" localSheetId="67">OFFSET(#REF!,0,0,#REF! - 1,1)</definedName>
    <definedName name="dyna_rnge_work_data6_3">OFFSET(#REF!,0,0,#REF! - 1,1)</definedName>
    <definedName name="dyna_rnge_work_data6_4" localSheetId="25">OFFSET(#REF!,0,0,#REF!,#REF! + 4)</definedName>
    <definedName name="dyna_rnge_work_data6_4" localSheetId="27">OFFSET(#REF!,0,0,#REF!,#REF! + 4)</definedName>
    <definedName name="dyna_rnge_work_data6_4" localSheetId="24">OFFSET(#REF!,0,0,#REF!,#REF! + 4)</definedName>
    <definedName name="dyna_rnge_work_data6_4" localSheetId="26">OFFSET(#REF!,0,0,#REF!,#REF! + 4)</definedName>
    <definedName name="dyna_rnge_work_data6_4" localSheetId="46">OFFSET(#REF!,0,0,#REF!,#REF! + 4)</definedName>
    <definedName name="dyna_rnge_work_data6_4" localSheetId="49">OFFSET(#REF!,0,0,#REF!,#REF! + 4)</definedName>
    <definedName name="dyna_rnge_work_data6_4" localSheetId="43">OFFSET(#REF!,0,0,#REF!,#REF! + 4)</definedName>
    <definedName name="dyna_rnge_work_data6_4" localSheetId="47">OFFSET(#REF!,0,0,#REF!,#REF! + 4)</definedName>
    <definedName name="dyna_rnge_work_data6_4" localSheetId="66">OFFSET(#REF!,0,0,#REF!,#REF! + 4)</definedName>
    <definedName name="dyna_rnge_work_data6_4" localSheetId="68">OFFSET(#REF!,0,0,#REF!,#REF! + 4)</definedName>
    <definedName name="dyna_rnge_work_data6_4" localSheetId="65">OFFSET(#REF!,0,0,#REF!,#REF! + 4)</definedName>
    <definedName name="dyna_rnge_work_data6_4" localSheetId="67">OFFSET(#REF!,0,0,#REF!,#REF! + 4)</definedName>
    <definedName name="dyna_rnge_work_data6_4">OFFSET(#REF!,0,0,#REF!,#REF! + 4)</definedName>
    <definedName name="dyna_rnge_work_data6_5" localSheetId="25">OFFSET(#REF!,0,0,#REF! - 1,1)</definedName>
    <definedName name="dyna_rnge_work_data6_5" localSheetId="27">OFFSET(#REF!,0,0,#REF! - 1,1)</definedName>
    <definedName name="dyna_rnge_work_data6_5" localSheetId="24">OFFSET(#REF!,0,0,#REF! - 1,1)</definedName>
    <definedName name="dyna_rnge_work_data6_5" localSheetId="26">OFFSET(#REF!,0,0,#REF! - 1,1)</definedName>
    <definedName name="dyna_rnge_work_data6_5" localSheetId="46">OFFSET(#REF!,0,0,#REF! - 1,1)</definedName>
    <definedName name="dyna_rnge_work_data6_5" localSheetId="49">OFFSET(#REF!,0,0,#REF! - 1,1)</definedName>
    <definedName name="dyna_rnge_work_data6_5" localSheetId="43">OFFSET(#REF!,0,0,#REF! - 1,1)</definedName>
    <definedName name="dyna_rnge_work_data6_5" localSheetId="47">OFFSET(#REF!,0,0,#REF! - 1,1)</definedName>
    <definedName name="dyna_rnge_work_data6_5" localSheetId="66">OFFSET(#REF!,0,0,#REF! - 1,1)</definedName>
    <definedName name="dyna_rnge_work_data6_5" localSheetId="68">OFFSET(#REF!,0,0,#REF! - 1,1)</definedName>
    <definedName name="dyna_rnge_work_data6_5" localSheetId="65">OFFSET(#REF!,0,0,#REF! - 1,1)</definedName>
    <definedName name="dyna_rnge_work_data6_5" localSheetId="67">OFFSET(#REF!,0,0,#REF! - 1,1)</definedName>
    <definedName name="dyna_rnge_work_data6_5">OFFSET(#REF!,0,0,#REF! - 1,1)</definedName>
    <definedName name="dyna_rnge_work_data6_6" localSheetId="25">OFFSET(#REF!,0,0,#REF! - 1,1)</definedName>
    <definedName name="dyna_rnge_work_data6_6" localSheetId="27">OFFSET(#REF!,0,0,#REF! - 1,1)</definedName>
    <definedName name="dyna_rnge_work_data6_6" localSheetId="24">OFFSET(#REF!,0,0,#REF! - 1,1)</definedName>
    <definedName name="dyna_rnge_work_data6_6" localSheetId="26">OFFSET(#REF!,0,0,#REF! - 1,1)</definedName>
    <definedName name="dyna_rnge_work_data6_6" localSheetId="46">OFFSET(#REF!,0,0,#REF! - 1,1)</definedName>
    <definedName name="dyna_rnge_work_data6_6" localSheetId="49">OFFSET(#REF!,0,0,#REF! - 1,1)</definedName>
    <definedName name="dyna_rnge_work_data6_6" localSheetId="43">OFFSET(#REF!,0,0,#REF! - 1,1)</definedName>
    <definedName name="dyna_rnge_work_data6_6" localSheetId="47">OFFSET(#REF!,0,0,#REF! - 1,1)</definedName>
    <definedName name="dyna_rnge_work_data6_6" localSheetId="66">OFFSET(#REF!,0,0,#REF! - 1,1)</definedName>
    <definedName name="dyna_rnge_work_data6_6" localSheetId="68">OFFSET(#REF!,0,0,#REF! - 1,1)</definedName>
    <definedName name="dyna_rnge_work_data6_6" localSheetId="65">OFFSET(#REF!,0,0,#REF! - 1,1)</definedName>
    <definedName name="dyna_rnge_work_data6_6" localSheetId="67">OFFSET(#REF!,0,0,#REF! - 1,1)</definedName>
    <definedName name="dyna_rnge_work_data6_6">OFFSET(#REF!,0,0,#REF! - 1,1)</definedName>
    <definedName name="dyna_rnge_work_data6_7" localSheetId="25">OFFSET(#REF!,0,0, 5,#REF! )</definedName>
    <definedName name="dyna_rnge_work_data6_7" localSheetId="27">OFFSET(#REF!,0,0, 5,#REF! )</definedName>
    <definedName name="dyna_rnge_work_data6_7" localSheetId="24">OFFSET(#REF!,0,0, 5,#REF! )</definedName>
    <definedName name="dyna_rnge_work_data6_7" localSheetId="26">OFFSET(#REF!,0,0, 5,#REF! )</definedName>
    <definedName name="dyna_rnge_work_data6_7" localSheetId="46">OFFSET(#REF!,0,0, 5,#REF! )</definedName>
    <definedName name="dyna_rnge_work_data6_7" localSheetId="49">OFFSET(#REF!,0,0, 5,#REF! )</definedName>
    <definedName name="dyna_rnge_work_data6_7" localSheetId="43">OFFSET(#REF!,0,0, 5,#REF! )</definedName>
    <definedName name="dyna_rnge_work_data6_7" localSheetId="47">OFFSET(#REF!,0,0, 5,#REF! )</definedName>
    <definedName name="dyna_rnge_work_data6_7" localSheetId="66">OFFSET(#REF!,0,0, 5,#REF! )</definedName>
    <definedName name="dyna_rnge_work_data6_7" localSheetId="68">OFFSET(#REF!,0,0, 5,#REF! )</definedName>
    <definedName name="dyna_rnge_work_data6_7" localSheetId="65">OFFSET(#REF!,0,0, 5,#REF! )</definedName>
    <definedName name="dyna_rnge_work_data6_7" localSheetId="67">OFFSET(#REF!,0,0, 5,#REF! )</definedName>
    <definedName name="dyna_rnge_work_data6_7">OFFSET(#REF!,0,0, 5,#REF! )</definedName>
    <definedName name="dyna_rnge_work_data6_8" localSheetId="25">OFFSET(#REF!,0,0,#REF!-1,1)</definedName>
    <definedName name="dyna_rnge_work_data6_8" localSheetId="27">OFFSET(#REF!,0,0,#REF!-1,1)</definedName>
    <definedName name="dyna_rnge_work_data6_8" localSheetId="24">OFFSET(#REF!,0,0,#REF!-1,1)</definedName>
    <definedName name="dyna_rnge_work_data6_8" localSheetId="26">OFFSET(#REF!,0,0,#REF!-1,1)</definedName>
    <definedName name="dyna_rnge_work_data6_8" localSheetId="46">OFFSET(#REF!,0,0,#REF!-1,1)</definedName>
    <definedName name="dyna_rnge_work_data6_8" localSheetId="49">OFFSET(#REF!,0,0,#REF!-1,1)</definedName>
    <definedName name="dyna_rnge_work_data6_8" localSheetId="43">OFFSET(#REF!,0,0,#REF!-1,1)</definedName>
    <definedName name="dyna_rnge_work_data6_8" localSheetId="47">OFFSET(#REF!,0,0,#REF!-1,1)</definedName>
    <definedName name="dyna_rnge_work_data6_8" localSheetId="66">OFFSET(#REF!,0,0,#REF!-1,1)</definedName>
    <definedName name="dyna_rnge_work_data6_8" localSheetId="68">OFFSET(#REF!,0,0,#REF!-1,1)</definedName>
    <definedName name="dyna_rnge_work_data6_8" localSheetId="65">OFFSET(#REF!,0,0,#REF!-1,1)</definedName>
    <definedName name="dyna_rnge_work_data6_8" localSheetId="67">OFFSET(#REF!,0,0,#REF!-1,1)</definedName>
    <definedName name="dyna_rnge_work_data6_8">OFFSET(#REF!,0,0,#REF!-1,1)</definedName>
    <definedName name="dyna_rnge_work_data6_9" localSheetId="25">OFFSET(#REF!,0,0,#REF!-1,1)</definedName>
    <definedName name="dyna_rnge_work_data6_9" localSheetId="27">OFFSET(#REF!,0,0,#REF!-1,1)</definedName>
    <definedName name="dyna_rnge_work_data6_9" localSheetId="24">OFFSET(#REF!,0,0,#REF!-1,1)</definedName>
    <definedName name="dyna_rnge_work_data6_9" localSheetId="26">OFFSET(#REF!,0,0,#REF!-1,1)</definedName>
    <definedName name="dyna_rnge_work_data6_9" localSheetId="46">OFFSET(#REF!,0,0,#REF!-1,1)</definedName>
    <definedName name="dyna_rnge_work_data6_9" localSheetId="49">OFFSET(#REF!,0,0,#REF!-1,1)</definedName>
    <definedName name="dyna_rnge_work_data6_9" localSheetId="43">OFFSET(#REF!,0,0,#REF!-1,1)</definedName>
    <definedName name="dyna_rnge_work_data6_9" localSheetId="47">OFFSET(#REF!,0,0,#REF!-1,1)</definedName>
    <definedName name="dyna_rnge_work_data6_9" localSheetId="66">OFFSET(#REF!,0,0,#REF!-1,1)</definedName>
    <definedName name="dyna_rnge_work_data6_9" localSheetId="68">OFFSET(#REF!,0,0,#REF!-1,1)</definedName>
    <definedName name="dyna_rnge_work_data6_9" localSheetId="65">OFFSET(#REF!,0,0,#REF!-1,1)</definedName>
    <definedName name="dyna_rnge_work_data6_9" localSheetId="67">OFFSET(#REF!,0,0,#REF!-1,1)</definedName>
    <definedName name="dyna_rnge_work_data6_9">OFFSET(#REF!,0,0,#REF!-1,1)</definedName>
    <definedName name="e">#REF!</definedName>
    <definedName name="eg">#REF!</definedName>
    <definedName name="EnrollDetTotSubs">#REF!</definedName>
    <definedName name="ERF_Directory">#REF!</definedName>
    <definedName name="ERFNBMMSColOff">#REF!</definedName>
    <definedName name="ERFNBMMSRowOff">#REF!</definedName>
    <definedName name="ERFNBPremColOff">#REF!</definedName>
    <definedName name="ERFNBPremRowOff">#REF!</definedName>
    <definedName name="ERFNBTab">#REF!</definedName>
    <definedName name="ERFProd1NewInd">#REF!</definedName>
    <definedName name="ERFProd1OldInd">#REF!</definedName>
    <definedName name="ERFProd2NewInd">#REF!</definedName>
    <definedName name="ERFProd2OldInd">#REF!</definedName>
    <definedName name="ERFProd3NewInd">#REF!</definedName>
    <definedName name="ERFProd3OldInd">#REF!</definedName>
    <definedName name="ERFProd4NewInd">#REF!</definedName>
    <definedName name="ERFProd4OldInd">#REF!</definedName>
    <definedName name="ERFRNWMMSColOff">#REF!</definedName>
    <definedName name="ERFRNWMMSRowOff">#REF!</definedName>
    <definedName name="ERFRNWPremColOff">#REF!</definedName>
    <definedName name="ERFRNWPremRowOff">#REF!</definedName>
    <definedName name="ERFRNWTab">#REF!</definedName>
    <definedName name="ERFRowMatch1">#REF!</definedName>
    <definedName name="ERFRowMatch2">#REF!</definedName>
    <definedName name="ert" localSheetId="25">#REF!</definedName>
    <definedName name="ert" localSheetId="27">#REF!</definedName>
    <definedName name="ert" localSheetId="24">#REF!</definedName>
    <definedName name="ert" localSheetId="26">#REF!</definedName>
    <definedName name="ert" localSheetId="46">#REF!</definedName>
    <definedName name="ert" localSheetId="49">#REF!</definedName>
    <definedName name="ert" localSheetId="43">#REF!</definedName>
    <definedName name="ert" localSheetId="47">#REF!</definedName>
    <definedName name="ert" localSheetId="66">#REF!</definedName>
    <definedName name="ert" localSheetId="68">#REF!</definedName>
    <definedName name="ert" localSheetId="65">#REF!</definedName>
    <definedName name="ert" localSheetId="67">#REF!</definedName>
    <definedName name="ert">#REF!</definedName>
    <definedName name="Escalation_Level" localSheetId="25">#REF!</definedName>
    <definedName name="Escalation_Level" localSheetId="27">#REF!</definedName>
    <definedName name="Escalation_Level" localSheetId="24">#REF!</definedName>
    <definedName name="Escalation_Level" localSheetId="26">#REF!</definedName>
    <definedName name="Escalation_Level" localSheetId="46">#REF!</definedName>
    <definedName name="Escalation_Level" localSheetId="49">#REF!</definedName>
    <definedName name="Escalation_Level" localSheetId="43">#REF!</definedName>
    <definedName name="Escalation_Level" localSheetId="47">#REF!</definedName>
    <definedName name="Escalation_Level" localSheetId="66">#REF!</definedName>
    <definedName name="Escalation_Level" localSheetId="68">#REF!</definedName>
    <definedName name="Escalation_Level" localSheetId="65">#REF!</definedName>
    <definedName name="Escalation_Level" localSheetId="67">#REF!</definedName>
    <definedName name="Escalation_Level">#REF!</definedName>
    <definedName name="esummary" localSheetId="66">#REF!</definedName>
    <definedName name="esummary" localSheetId="68">#REF!</definedName>
    <definedName name="esummary" localSheetId="65">#REF!</definedName>
    <definedName name="esummary" localSheetId="67">#REF!</definedName>
    <definedName name="esummary">#REF!</definedName>
    <definedName name="ExamsChildrenOnly" localSheetId="25">#REF!</definedName>
    <definedName name="ExamsChildrenOnly" localSheetId="27">#REF!</definedName>
    <definedName name="ExamsChildrenOnly" localSheetId="24">#REF!</definedName>
    <definedName name="ExamsChildrenOnly" localSheetId="26">#REF!</definedName>
    <definedName name="ExamsChildrenOnly" localSheetId="46">#REF!</definedName>
    <definedName name="ExamsChildrenOnly" localSheetId="49">#REF!</definedName>
    <definedName name="ExamsChildrenOnly" localSheetId="43">#REF!</definedName>
    <definedName name="ExamsChildrenOnly" localSheetId="47">#REF!</definedName>
    <definedName name="ExamsChildrenOnly" localSheetId="66">#REF!</definedName>
    <definedName name="ExamsChildrenOnly" localSheetId="68">#REF!</definedName>
    <definedName name="ExamsChildrenOnly" localSheetId="65">#REF!</definedName>
    <definedName name="ExamsChildrenOnly" localSheetId="67">#REF!</definedName>
    <definedName name="ExamsChildrenOnly">#REF!</definedName>
    <definedName name="Excess_rate" localSheetId="25">#REF!</definedName>
    <definedName name="Excess_rate" localSheetId="27">#REF!</definedName>
    <definedName name="Excess_rate" localSheetId="24">#REF!</definedName>
    <definedName name="Excess_rate" localSheetId="26">#REF!</definedName>
    <definedName name="Excess_rate" localSheetId="46">#REF!</definedName>
    <definedName name="Excess_rate" localSheetId="49">#REF!</definedName>
    <definedName name="Excess_rate" localSheetId="43">#REF!</definedName>
    <definedName name="Excess_rate" localSheetId="47">#REF!</definedName>
    <definedName name="Excess_rate" localSheetId="66">#REF!</definedName>
    <definedName name="Excess_rate" localSheetId="68">#REF!</definedName>
    <definedName name="Excess_rate" localSheetId="65">#REF!</definedName>
    <definedName name="Excess_rate" localSheetId="67">#REF!</definedName>
    <definedName name="Excess_rate">#REF!</definedName>
    <definedName name="ExcludeMailOrder" localSheetId="25">#REF!</definedName>
    <definedName name="ExcludeMailOrder" localSheetId="27">#REF!</definedName>
    <definedName name="ExcludeMailOrder" localSheetId="24">#REF!</definedName>
    <definedName name="ExcludeMailOrder" localSheetId="26">#REF!</definedName>
    <definedName name="ExcludeMailOrder" localSheetId="46">#REF!</definedName>
    <definedName name="ExcludeMailOrder" localSheetId="49">#REF!</definedName>
    <definedName name="ExcludeMailOrder" localSheetId="43">#REF!</definedName>
    <definedName name="ExcludeMailOrder" localSheetId="47">#REF!</definedName>
    <definedName name="ExcludeMailOrder" localSheetId="66">#REF!</definedName>
    <definedName name="ExcludeMailOrder" localSheetId="68">#REF!</definedName>
    <definedName name="ExcludeMailOrder" localSheetId="65">#REF!</definedName>
    <definedName name="ExcludeMailOrder" localSheetId="67">#REF!</definedName>
    <definedName name="ExcludeMailOrder">#REF!</definedName>
    <definedName name="EXCLUDETAB" localSheetId="66">#REF!</definedName>
    <definedName name="EXCLUDETAB" localSheetId="68">#REF!</definedName>
    <definedName name="EXCLUDETAB" localSheetId="65">#REF!</definedName>
    <definedName name="EXCLUDETAB" localSheetId="67">#REF!</definedName>
    <definedName name="EXCLUDETAB">#REF!</definedName>
    <definedName name="Exess_2_rate" localSheetId="25">#REF!</definedName>
    <definedName name="Exess_2_rate" localSheetId="27">#REF!</definedName>
    <definedName name="Exess_2_rate" localSheetId="24">#REF!</definedName>
    <definedName name="Exess_2_rate" localSheetId="26">#REF!</definedName>
    <definedName name="Exess_2_rate" localSheetId="46">#REF!</definedName>
    <definedName name="Exess_2_rate" localSheetId="49">#REF!</definedName>
    <definedName name="Exess_2_rate" localSheetId="43">#REF!</definedName>
    <definedName name="Exess_2_rate" localSheetId="47">#REF!</definedName>
    <definedName name="Exess_2_rate" localSheetId="66">#REF!</definedName>
    <definedName name="Exess_2_rate" localSheetId="68">#REF!</definedName>
    <definedName name="Exess_2_rate" localSheetId="65">#REF!</definedName>
    <definedName name="Exess_2_rate" localSheetId="67">#REF!</definedName>
    <definedName name="Exess_2_rate">#REF!</definedName>
    <definedName name="expcat" localSheetId="25">#REF!</definedName>
    <definedName name="expcat" localSheetId="27">#REF!</definedName>
    <definedName name="expcat" localSheetId="24">#REF!</definedName>
    <definedName name="expcat" localSheetId="26">#REF!</definedName>
    <definedName name="expcat" localSheetId="46">#REF!</definedName>
    <definedName name="expcat" localSheetId="49">#REF!</definedName>
    <definedName name="expcat" localSheetId="43">#REF!</definedName>
    <definedName name="expcat" localSheetId="47">#REF!</definedName>
    <definedName name="expcat" localSheetId="66">#REF!</definedName>
    <definedName name="expcat" localSheetId="68">#REF!</definedName>
    <definedName name="expcat" localSheetId="65">#REF!</definedName>
    <definedName name="expcat" localSheetId="67">#REF!</definedName>
    <definedName name="expcat">#REF!</definedName>
    <definedName name="EXPORT_2003" localSheetId="66">#REF!</definedName>
    <definedName name="EXPORT_2003" localSheetId="68">#REF!</definedName>
    <definedName name="EXPORT_2003" localSheetId="65">#REF!</definedName>
    <definedName name="EXPORT_2003" localSheetId="67">#REF!</definedName>
    <definedName name="EXPORT_2003">#REF!</definedName>
    <definedName name="f">#REF!</definedName>
    <definedName name="F_AGE" localSheetId="66">#REF!</definedName>
    <definedName name="F_AGE" localSheetId="68">#REF!</definedName>
    <definedName name="F_AGE" localSheetId="65">#REF!</definedName>
    <definedName name="F_AGE" localSheetId="67">#REF!</definedName>
    <definedName name="F_AGE">#REF!</definedName>
    <definedName name="F_AGESEX" localSheetId="66">#REF!</definedName>
    <definedName name="F_AGESEX" localSheetId="68">#REF!</definedName>
    <definedName name="F_AGESEX" localSheetId="65">#REF!</definedName>
    <definedName name="F_AGESEX" localSheetId="67">#REF!</definedName>
    <definedName name="F_AGESEX">#REF!</definedName>
    <definedName name="F_AREA" localSheetId="66">#REF!</definedName>
    <definedName name="F_AREA" localSheetId="68">#REF!</definedName>
    <definedName name="F_AREA" localSheetId="65">#REF!</definedName>
    <definedName name="F_AREA" localSheetId="67">#REF!</definedName>
    <definedName name="F_AREA">#REF!</definedName>
    <definedName name="F_ASF" localSheetId="66">#REF!</definedName>
    <definedName name="F_ASF" localSheetId="68">#REF!</definedName>
    <definedName name="F_ASF" localSheetId="65">#REF!</definedName>
    <definedName name="F_ASF" localSheetId="67">#REF!</definedName>
    <definedName name="F_ASF">#REF!</definedName>
    <definedName name="F_COINS" localSheetId="66">#REF!</definedName>
    <definedName name="F_COINS" localSheetId="68">#REF!</definedName>
    <definedName name="F_COINS" localSheetId="65">#REF!</definedName>
    <definedName name="F_COINS" localSheetId="67">#REF!</definedName>
    <definedName name="F_COINS">#REF!</definedName>
    <definedName name="F_DED" localSheetId="66">#REF!</definedName>
    <definedName name="F_DED" localSheetId="68">#REF!</definedName>
    <definedName name="F_DED" localSheetId="65">#REF!</definedName>
    <definedName name="F_DED" localSheetId="67">#REF!</definedName>
    <definedName name="F_DED">#REF!</definedName>
    <definedName name="F_DED2" localSheetId="66">#REF!</definedName>
    <definedName name="F_DED2" localSheetId="68">#REF!</definedName>
    <definedName name="F_DED2" localSheetId="65">#REF!</definedName>
    <definedName name="F_DED2" localSheetId="67">#REF!</definedName>
    <definedName name="F_DED2">#REF!</definedName>
    <definedName name="F_DED3" localSheetId="66">#REF!</definedName>
    <definedName name="F_DED3" localSheetId="68">#REF!</definedName>
    <definedName name="F_DED3" localSheetId="65">#REF!</definedName>
    <definedName name="F_DED3" localSheetId="67">#REF!</definedName>
    <definedName name="F_DED3">#REF!</definedName>
    <definedName name="F_EFF" localSheetId="66">#REF!</definedName>
    <definedName name="F_EFF" localSheetId="68">#REF!</definedName>
    <definedName name="F_EFF" localSheetId="65">#REF!</definedName>
    <definedName name="F_EFF" localSheetId="67">#REF!</definedName>
    <definedName name="F_EFF">#REF!</definedName>
    <definedName name="F_MAX" localSheetId="66">#REF!</definedName>
    <definedName name="F_MAX" localSheetId="68">#REF!</definedName>
    <definedName name="F_MAX" localSheetId="65">#REF!</definedName>
    <definedName name="F_MAX" localSheetId="67">#REF!</definedName>
    <definedName name="F_MAX">#REF!</definedName>
    <definedName name="F_NONPAR" localSheetId="66">#REF!</definedName>
    <definedName name="F_NONPAR" localSheetId="68">#REF!</definedName>
    <definedName name="F_NONPAR" localSheetId="65">#REF!</definedName>
    <definedName name="F_NONPAR" localSheetId="67">#REF!</definedName>
    <definedName name="F_NONPAR">#REF!</definedName>
    <definedName name="F_PLR" localSheetId="66">#REF!</definedName>
    <definedName name="F_PLR" localSheetId="68">#REF!</definedName>
    <definedName name="F_PLR" localSheetId="65">#REF!</definedName>
    <definedName name="F_PLR" localSheetId="67">#REF!</definedName>
    <definedName name="F_PLR">#REF!</definedName>
    <definedName name="F_PRIME" localSheetId="66">#REF!</definedName>
    <definedName name="F_PRIME" localSheetId="68">#REF!</definedName>
    <definedName name="F_PRIME" localSheetId="65">#REF!</definedName>
    <definedName name="F_PRIME" localSheetId="67">#REF!</definedName>
    <definedName name="F_PRIME">#REF!</definedName>
    <definedName name="F_ROOKIE" localSheetId="66">#REF!</definedName>
    <definedName name="F_ROOKIE" localSheetId="68">#REF!</definedName>
    <definedName name="F_ROOKIE" localSheetId="65">#REF!</definedName>
    <definedName name="F_ROOKIE" localSheetId="67">#REF!</definedName>
    <definedName name="F_ROOKIE">#REF!</definedName>
    <definedName name="F_STU" localSheetId="66">#REF!</definedName>
    <definedName name="F_STU" localSheetId="68">#REF!</definedName>
    <definedName name="F_STU" localSheetId="65">#REF!</definedName>
    <definedName name="F_STU" localSheetId="67">#REF!</definedName>
    <definedName name="F_STU">#REF!</definedName>
    <definedName name="F_USE" localSheetId="66">#REF!</definedName>
    <definedName name="F_USE" localSheetId="68">#REF!</definedName>
    <definedName name="F_USE" localSheetId="65">#REF!</definedName>
    <definedName name="F_USE" localSheetId="67">#REF!</definedName>
    <definedName name="F_USE">#REF!</definedName>
    <definedName name="F_VETRAN" localSheetId="66">#REF!</definedName>
    <definedName name="F_VETRAN" localSheetId="68">#REF!</definedName>
    <definedName name="F_VETRAN" localSheetId="65">#REF!</definedName>
    <definedName name="F_VETRAN" localSheetId="67">#REF!</definedName>
    <definedName name="F_VETRAN">#REF!</definedName>
    <definedName name="F_VIRGIN" localSheetId="66">#REF!</definedName>
    <definedName name="F_VIRGIN" localSheetId="68">#REF!</definedName>
    <definedName name="F_VIRGIN" localSheetId="65">#REF!</definedName>
    <definedName name="F_VIRGIN" localSheetId="67">#REF!</definedName>
    <definedName name="F_VIRGIN">#REF!</definedName>
    <definedName name="F1MMSColOff">#REF!</definedName>
    <definedName name="F1MMSRowOff">#REF!</definedName>
    <definedName name="F1PremColOff">#REF!</definedName>
    <definedName name="F1PremRowOff">#REF!</definedName>
    <definedName name="fe">#REF!</definedName>
    <definedName name="fh" localSheetId="66">#REF!</definedName>
    <definedName name="fh" localSheetId="68">#REF!</definedName>
    <definedName name="fh" localSheetId="65">#REF!</definedName>
    <definedName name="fh" localSheetId="67">#REF!</definedName>
    <definedName name="fh">#REF!</definedName>
    <definedName name="FilterCriteria" localSheetId="66">#REF!</definedName>
    <definedName name="FilterCriteria" localSheetId="68">#REF!</definedName>
    <definedName name="FilterCriteria" localSheetId="65">#REF!</definedName>
    <definedName name="FilterCriteria" localSheetId="67">#REF!</definedName>
    <definedName name="FilterCriteria">#REF!</definedName>
    <definedName name="FilterCriteria2" localSheetId="66">#REF!</definedName>
    <definedName name="FilterCriteria2" localSheetId="68">#REF!</definedName>
    <definedName name="FilterCriteria2" localSheetId="65">#REF!</definedName>
    <definedName name="FilterCriteria2" localSheetId="67">#REF!</definedName>
    <definedName name="FilterCriteria2">#REF!</definedName>
    <definedName name="FilterInfoRange">#REF!</definedName>
    <definedName name="FilterList1" localSheetId="66">#REF!</definedName>
    <definedName name="FilterList1" localSheetId="68">#REF!</definedName>
    <definedName name="FilterList1" localSheetId="65">#REF!</definedName>
    <definedName name="FilterList1" localSheetId="67">#REF!</definedName>
    <definedName name="FilterList1">#REF!</definedName>
    <definedName name="FilterList1_OON" localSheetId="66">#REF!</definedName>
    <definedName name="FilterList1_OON" localSheetId="68">#REF!</definedName>
    <definedName name="FilterList1_OON" localSheetId="65">#REF!</definedName>
    <definedName name="FilterList1_OON" localSheetId="67">#REF!</definedName>
    <definedName name="FilterList1_OON">#REF!</definedName>
    <definedName name="FilterList1B" localSheetId="66">#REF!</definedName>
    <definedName name="FilterList1B" localSheetId="68">#REF!</definedName>
    <definedName name="FilterList1B" localSheetId="65">#REF!</definedName>
    <definedName name="FilterList1B" localSheetId="67">#REF!</definedName>
    <definedName name="FilterList1B">#REF!</definedName>
    <definedName name="FilterList1B_OON" localSheetId="66">#REF!</definedName>
    <definedName name="FilterList1B_OON" localSheetId="68">#REF!</definedName>
    <definedName name="FilterList1B_OON" localSheetId="65">#REF!</definedName>
    <definedName name="FilterList1B_OON" localSheetId="67">#REF!</definedName>
    <definedName name="FilterList1B_OON">#REF!</definedName>
    <definedName name="FilterList2" localSheetId="25">#REF!</definedName>
    <definedName name="FilterList2" localSheetId="27">#REF!</definedName>
    <definedName name="FilterList2" localSheetId="24">#REF!</definedName>
    <definedName name="FilterList2" localSheetId="26">#REF!</definedName>
    <definedName name="FilterList2" localSheetId="46">#REF!</definedName>
    <definedName name="FilterList2" localSheetId="49">#REF!</definedName>
    <definedName name="FilterList2" localSheetId="43">#REF!</definedName>
    <definedName name="FilterList2" localSheetId="47">#REF!</definedName>
    <definedName name="FilterList2" localSheetId="66">#REF!</definedName>
    <definedName name="FilterList2" localSheetId="68">#REF!</definedName>
    <definedName name="FilterList2" localSheetId="65">#REF!</definedName>
    <definedName name="FilterList2" localSheetId="67">#REF!</definedName>
    <definedName name="FilterList2">#REF!</definedName>
    <definedName name="filterlist3" localSheetId="66">#REF!</definedName>
    <definedName name="filterlist3" localSheetId="68">#REF!</definedName>
    <definedName name="filterlist3" localSheetId="65">#REF!</definedName>
    <definedName name="filterlist3" localSheetId="67">#REF!</definedName>
    <definedName name="filterlist3">#REF!</definedName>
    <definedName name="Final" localSheetId="66">#REF!</definedName>
    <definedName name="Final" localSheetId="68">#REF!</definedName>
    <definedName name="Final" localSheetId="65">#REF!</definedName>
    <definedName name="Final" localSheetId="67">#REF!</definedName>
    <definedName name="Final">#REF!</definedName>
    <definedName name="FINAL_MARKET_BASKET" localSheetId="66">#REF!</definedName>
    <definedName name="FINAL_MARKET_BASKET" localSheetId="68">#REF!</definedName>
    <definedName name="FINAL_MARKET_BASKET" localSheetId="65">#REF!</definedName>
    <definedName name="FINAL_MARKET_BASKET" localSheetId="67">#REF!</definedName>
    <definedName name="FINAL_MARKET_BASKET">#REF!</definedName>
    <definedName name="Final_without_Duplicates" localSheetId="66">#REF!</definedName>
    <definedName name="Final_without_Duplicates" localSheetId="68">#REF!</definedName>
    <definedName name="Final_without_Duplicates" localSheetId="65">#REF!</definedName>
    <definedName name="Final_without_Duplicates" localSheetId="67">#REF!</definedName>
    <definedName name="Final_without_Duplicates">#REF!</definedName>
    <definedName name="FinalCaveats1">#REF!</definedName>
    <definedName name="FinalCaveats2">#REF!</definedName>
    <definedName name="FinalCaveats3">#REF!</definedName>
    <definedName name="FinalCaveats4">#REF!</definedName>
    <definedName name="FirstMonth" localSheetId="25">#REF!</definedName>
    <definedName name="FirstMonth" localSheetId="27">#REF!</definedName>
    <definedName name="FirstMonth" localSheetId="24">#REF!</definedName>
    <definedName name="FirstMonth" localSheetId="26">#REF!</definedName>
    <definedName name="FirstMonth" localSheetId="46">#REF!</definedName>
    <definedName name="FirstMonth" localSheetId="49">#REF!</definedName>
    <definedName name="FirstMonth" localSheetId="43">#REF!</definedName>
    <definedName name="FirstMonth" localSheetId="47">#REF!</definedName>
    <definedName name="FirstMonth" localSheetId="66">#REF!</definedName>
    <definedName name="FirstMonth" localSheetId="68">#REF!</definedName>
    <definedName name="FirstMonth" localSheetId="65">#REF!</definedName>
    <definedName name="FirstMonth" localSheetId="67">#REF!</definedName>
    <definedName name="FirstMonth">#REF!</definedName>
    <definedName name="FirstYearRNW">#REF!</definedName>
    <definedName name="FixedMLRs">#REF!</definedName>
    <definedName name="for_UCL_Summary_201505" localSheetId="25">for UCL Summary #REF!</definedName>
    <definedName name="for_UCL_Summary_201505" localSheetId="27">for UCL [0]!Summary #REF!</definedName>
    <definedName name="for_UCL_Summary_201505" localSheetId="8">for UCL [0]!Summary #REF!</definedName>
    <definedName name="for_UCL_Summary_201505" localSheetId="24">for UCL Summary #REF!</definedName>
    <definedName name="for_UCL_Summary_201505" localSheetId="26">for UCL [0]!Summary #REF!</definedName>
    <definedName name="for_UCL_Summary_201505" localSheetId="6">for UCL [0]!Summary #REF!</definedName>
    <definedName name="for_UCL_Summary_201505" localSheetId="7">for UCL Summary #REF!</definedName>
    <definedName name="for_UCL_Summary_201505" localSheetId="9">for UCL Summary #REF!</definedName>
    <definedName name="for_UCL_Summary_201505" localSheetId="46">for UCL Summary #REF!</definedName>
    <definedName name="for_UCL_Summary_201505" localSheetId="49">for UCL Summary #REF!</definedName>
    <definedName name="for_UCL_Summary_201505" localSheetId="34">for UCL Summary #REF!</definedName>
    <definedName name="for_UCL_Summary_201505" localSheetId="36">for UCL Summary #REF!</definedName>
    <definedName name="for_UCL_Summary_201505" localSheetId="38">for UCL #REF! #REF!</definedName>
    <definedName name="for_UCL_Summary_201505" localSheetId="43">for UCL Summary #REF!</definedName>
    <definedName name="for_UCL_Summary_201505" localSheetId="47">for UCL Summary #REF!</definedName>
    <definedName name="for_UCL_Summary_201505" localSheetId="33">for UCL Summary #REF!</definedName>
    <definedName name="for_UCL_Summary_201505" localSheetId="35">for UCL Summary #REF!</definedName>
    <definedName name="for_UCL_Summary_201505" localSheetId="37">for UCL #REF! #REF!</definedName>
    <definedName name="for_UCL_Summary_201505" localSheetId="66">for UCL 'LO3 A15'!Summary #REF!</definedName>
    <definedName name="for_UCL_Summary_201505" localSheetId="68">for UCL 'LO3 A16'!Summary #REF!</definedName>
    <definedName name="for_UCL_Summary_201505" localSheetId="56">for UCL Summary #REF!</definedName>
    <definedName name="for_UCL_Summary_201505" localSheetId="65">for UCL 'LO3 Q15'!Summary #REF!</definedName>
    <definedName name="for_UCL_Summary_201505" localSheetId="67">for UCL 'LO3 Q16'!Summary #REF!</definedName>
    <definedName name="for_UCL_Summary_201505" localSheetId="55">for UCL Summary #REF!</definedName>
    <definedName name="for_UCL_Summary_201505" localSheetId="81">for UCL Summary #REF!</definedName>
    <definedName name="for_UCL_Summary_201505" localSheetId="80">for UCL Summary #REF!</definedName>
    <definedName name="for_UCL_Summary_201505">for UCL Summary #REF!</definedName>
    <definedName name="FORDOWNLOAD" localSheetId="66">#REF!</definedName>
    <definedName name="FORDOWNLOAD" localSheetId="68">#REF!</definedName>
    <definedName name="FORDOWNLOAD" localSheetId="65">#REF!</definedName>
    <definedName name="FORDOWNLOAD" localSheetId="67">#REF!</definedName>
    <definedName name="FORDOWNLOAD">#REF!</definedName>
    <definedName name="ForeAdjustments">#REF!</definedName>
    <definedName name="ForeBTLClaims">#REF!</definedName>
    <definedName name="Forecast_renewal" localSheetId="66">#REF!</definedName>
    <definedName name="Forecast_renewal" localSheetId="68">#REF!</definedName>
    <definedName name="Forecast_renewal" localSheetId="65">#REF!</definedName>
    <definedName name="Forecast_renewal" localSheetId="67">#REF!</definedName>
    <definedName name="Forecast_renewal">#REF!</definedName>
    <definedName name="ForeClaims">#REF!</definedName>
    <definedName name="ForePMPMs">#REF!</definedName>
    <definedName name="ForeYear">#REF!</definedName>
    <definedName name="ForeYearCapMMS">#REF!</definedName>
    <definedName name="ForeYearIPClaims">#REF!</definedName>
    <definedName name="ForeYearNonCapMMS">#REF!</definedName>
    <definedName name="ForeYearOPClaims">#REF!</definedName>
    <definedName name="ForeYearOVClaims">#REF!</definedName>
    <definedName name="ForeYearRxClaims">#REF!</definedName>
    <definedName name="formula_for_mnths" localSheetId="25">((YEAR(#REF!)-2000)-1)*12 + MONTH(#REF!)</definedName>
    <definedName name="formula_for_mnths" localSheetId="27">((YEAR(#REF!)-2000)-1)*12 + MONTH(#REF!)</definedName>
    <definedName name="formula_for_mnths" localSheetId="24">((YEAR(#REF!)-2000)-1)*12 + MONTH(#REF!)</definedName>
    <definedName name="formula_for_mnths" localSheetId="26">((YEAR(#REF!)-2000)-1)*12 + MONTH(#REF!)</definedName>
    <definedName name="formula_for_mnths" localSheetId="46">((YEAR(#REF!)-2000)-1)*12 + MONTH(#REF!)</definedName>
    <definedName name="formula_for_mnths" localSheetId="49">((YEAR(#REF!)-2000)-1)*12 + MONTH(#REF!)</definedName>
    <definedName name="formula_for_mnths" localSheetId="43">((YEAR(#REF!)-2000)-1)*12 + MONTH(#REF!)</definedName>
    <definedName name="formula_for_mnths" localSheetId="47">((YEAR(#REF!)-2000)-1)*12 + MONTH(#REF!)</definedName>
    <definedName name="formula_for_mnths" localSheetId="66">((YEAR(#REF!)-2000)-1)*12 + MONTH(#REF!)</definedName>
    <definedName name="formula_for_mnths" localSheetId="68">((YEAR(#REF!)-2000)-1)*12 + MONTH(#REF!)</definedName>
    <definedName name="formula_for_mnths" localSheetId="65">((YEAR(#REF!)-2000)-1)*12 + MONTH(#REF!)</definedName>
    <definedName name="formula_for_mnths" localSheetId="67">((YEAR(#REF!)-2000)-1)*12 + MONTH(#REF!)</definedName>
    <definedName name="formula_for_mnths">((YEAR(#REF!)-2000)-1)*12 + MONTH(#REF!)</definedName>
    <definedName name="FreqSheets" localSheetId="25">#REF!</definedName>
    <definedName name="FreqSheets" localSheetId="27">#REF!</definedName>
    <definedName name="FreqSheets" localSheetId="24">#REF!</definedName>
    <definedName name="FreqSheets" localSheetId="26">#REF!</definedName>
    <definedName name="FreqSheets" localSheetId="46">#REF!</definedName>
    <definedName name="FreqSheets" localSheetId="49">#REF!</definedName>
    <definedName name="FreqSheets" localSheetId="43">#REF!</definedName>
    <definedName name="FreqSheets" localSheetId="47">#REF!</definedName>
    <definedName name="FreqSheets" localSheetId="66">#REF!</definedName>
    <definedName name="FreqSheets" localSheetId="68">#REF!</definedName>
    <definedName name="FreqSheets" localSheetId="65">#REF!</definedName>
    <definedName name="FreqSheets" localSheetId="67">#REF!</definedName>
    <definedName name="FreqSheets">#REF!</definedName>
    <definedName name="FROM_SAS" localSheetId="66">#REF!</definedName>
    <definedName name="FROM_SAS" localSheetId="68">#REF!</definedName>
    <definedName name="FROM_SAS" localSheetId="65">#REF!</definedName>
    <definedName name="FROM_SAS" localSheetId="67">#REF!</definedName>
    <definedName name="FROM_SAS">#REF!</definedName>
    <definedName name="FSENdwnld" localSheetId="66">#REF!</definedName>
    <definedName name="FSENdwnld" localSheetId="68">#REF!</definedName>
    <definedName name="FSENdwnld" localSheetId="65">#REF!</definedName>
    <definedName name="FSENdwnld" localSheetId="67">#REF!</definedName>
    <definedName name="FSENdwnld">#REF!</definedName>
    <definedName name="funding" localSheetId="25">#REF!</definedName>
    <definedName name="funding" localSheetId="27">#REF!</definedName>
    <definedName name="funding" localSheetId="24">#REF!</definedName>
    <definedName name="funding" localSheetId="26">#REF!</definedName>
    <definedName name="funding" localSheetId="46">#REF!</definedName>
    <definedName name="funding" localSheetId="49">#REF!</definedName>
    <definedName name="funding" localSheetId="43">#REF!</definedName>
    <definedName name="funding" localSheetId="47">#REF!</definedName>
    <definedName name="funding" localSheetId="66">#REF!</definedName>
    <definedName name="funding" localSheetId="68">#REF!</definedName>
    <definedName name="funding" localSheetId="65">#REF!</definedName>
    <definedName name="funding" localSheetId="67">#REF!</definedName>
    <definedName name="funding">#REF!</definedName>
    <definedName name="FYB_Date" localSheetId="25">#REF!</definedName>
    <definedName name="FYB_Date" localSheetId="27">#REF!</definedName>
    <definedName name="FYB_Date" localSheetId="24">#REF!</definedName>
    <definedName name="FYB_Date" localSheetId="26">#REF!</definedName>
    <definedName name="FYB_Date" localSheetId="46">#REF!</definedName>
    <definedName name="FYB_Date" localSheetId="49">#REF!</definedName>
    <definedName name="FYB_Date" localSheetId="43">#REF!</definedName>
    <definedName name="FYB_Date" localSheetId="47">#REF!</definedName>
    <definedName name="FYB_Date" localSheetId="66">#REF!</definedName>
    <definedName name="FYB_Date" localSheetId="68">#REF!</definedName>
    <definedName name="FYB_Date" localSheetId="65">#REF!</definedName>
    <definedName name="FYB_Date" localSheetId="67">#REF!</definedName>
    <definedName name="FYB_Date">#REF!</definedName>
    <definedName name="FYE_Date" localSheetId="25">#REF!</definedName>
    <definedName name="FYE_Date" localSheetId="27">#REF!</definedName>
    <definedName name="FYE_Date" localSheetId="24">#REF!</definedName>
    <definedName name="FYE_Date" localSheetId="26">#REF!</definedName>
    <definedName name="FYE_Date" localSheetId="46">#REF!</definedName>
    <definedName name="FYE_Date" localSheetId="49">#REF!</definedName>
    <definedName name="FYE_Date" localSheetId="43">#REF!</definedName>
    <definedName name="FYE_Date" localSheetId="47">#REF!</definedName>
    <definedName name="FYE_Date" localSheetId="66">#REF!</definedName>
    <definedName name="FYE_Date" localSheetId="68">#REF!</definedName>
    <definedName name="FYE_Date" localSheetId="65">#REF!</definedName>
    <definedName name="FYE_Date" localSheetId="67">#REF!</definedName>
    <definedName name="FYE_Date">#REF!</definedName>
    <definedName name="gcitotc" localSheetId="66">#REF!</definedName>
    <definedName name="gcitotc" localSheetId="68">#REF!</definedName>
    <definedName name="gcitotc" localSheetId="65">#REF!</definedName>
    <definedName name="gcitotc" localSheetId="67">#REF!</definedName>
    <definedName name="gcitotc">#REF!</definedName>
    <definedName name="gcitotc3" localSheetId="66">#REF!</definedName>
    <definedName name="gcitotc3" localSheetId="68">#REF!</definedName>
    <definedName name="gcitotc3" localSheetId="65">#REF!</definedName>
    <definedName name="gcitotc3" localSheetId="67">#REF!</definedName>
    <definedName name="gcitotc3">#REF!</definedName>
    <definedName name="gcototc" localSheetId="66">#REF!</definedName>
    <definedName name="gcototc" localSheetId="68">#REF!</definedName>
    <definedName name="gcototc" localSheetId="65">#REF!</definedName>
    <definedName name="gcototc" localSheetId="67">#REF!</definedName>
    <definedName name="gcototc">#REF!</definedName>
    <definedName name="gcototc3" localSheetId="66">#REF!</definedName>
    <definedName name="gcototc3" localSheetId="68">#REF!</definedName>
    <definedName name="gcototc3" localSheetId="65">#REF!</definedName>
    <definedName name="gcototc3" localSheetId="67">#REF!</definedName>
    <definedName name="gcototc3">#REF!</definedName>
    <definedName name="gebtotc" localSheetId="66">#REF!</definedName>
    <definedName name="gebtotc" localSheetId="68">#REF!</definedName>
    <definedName name="gebtotc" localSheetId="65">#REF!</definedName>
    <definedName name="gebtotc" localSheetId="67">#REF!</definedName>
    <definedName name="gebtotc">#REF!</definedName>
    <definedName name="gebtotc3" localSheetId="66">#REF!</definedName>
    <definedName name="gebtotc3" localSheetId="68">#REF!</definedName>
    <definedName name="gebtotc3" localSheetId="65">#REF!</definedName>
    <definedName name="gebtotc3" localSheetId="67">#REF!</definedName>
    <definedName name="gebtotc3">#REF!</definedName>
    <definedName name="GenericDispensingPts" localSheetId="25">#REF!</definedName>
    <definedName name="GenericDispensingPts" localSheetId="27">#REF!</definedName>
    <definedName name="GenericDispensingPts" localSheetId="24">#REF!</definedName>
    <definedName name="GenericDispensingPts" localSheetId="26">#REF!</definedName>
    <definedName name="GenericDispensingPts" localSheetId="46">#REF!</definedName>
    <definedName name="GenericDispensingPts" localSheetId="49">#REF!</definedName>
    <definedName name="GenericDispensingPts" localSheetId="43">#REF!</definedName>
    <definedName name="GenericDispensingPts" localSheetId="47">#REF!</definedName>
    <definedName name="GenericDispensingPts" localSheetId="66">#REF!</definedName>
    <definedName name="GenericDispensingPts" localSheetId="68">#REF!</definedName>
    <definedName name="GenericDispensingPts" localSheetId="65">#REF!</definedName>
    <definedName name="GenericDispensingPts" localSheetId="67">#REF!</definedName>
    <definedName name="GenericDispensingPts">#REF!</definedName>
    <definedName name="Graph" localSheetId="13" hidden="1">#REF!</definedName>
    <definedName name="Graph" localSheetId="15" hidden="1">#REF!</definedName>
    <definedName name="Graph" localSheetId="17" hidden="1">#REF!</definedName>
    <definedName name="Graph" localSheetId="19" hidden="1">#REF!</definedName>
    <definedName name="Graph" localSheetId="21" hidden="1">#REF!</definedName>
    <definedName name="Graph" localSheetId="23" hidden="1">#REF!</definedName>
    <definedName name="Graph" localSheetId="25" hidden="1">#REF!</definedName>
    <definedName name="Graph" localSheetId="27" hidden="1">#REF!</definedName>
    <definedName name="Graph" localSheetId="11" hidden="1">#REF!</definedName>
    <definedName name="Graph" localSheetId="12" hidden="1">#REF!</definedName>
    <definedName name="Graph" localSheetId="14" hidden="1">#REF!</definedName>
    <definedName name="Graph" localSheetId="16" hidden="1">#REF!</definedName>
    <definedName name="Graph" localSheetId="18" hidden="1">#REF!</definedName>
    <definedName name="Graph" localSheetId="20" hidden="1">#REF!</definedName>
    <definedName name="Graph" localSheetId="22" hidden="1">#REF!</definedName>
    <definedName name="Graph" localSheetId="24" hidden="1">#REF!</definedName>
    <definedName name="Graph" localSheetId="26" hidden="1">#REF!</definedName>
    <definedName name="Graph" localSheetId="10" hidden="1">#REF!</definedName>
    <definedName name="Graph" localSheetId="40" hidden="1">#REF!</definedName>
    <definedName name="Graph" localSheetId="42" hidden="1">#REF!</definedName>
    <definedName name="Graph" localSheetId="46" hidden="1">#REF!</definedName>
    <definedName name="Graph" localSheetId="49" hidden="1">#REF!</definedName>
    <definedName name="Graph" localSheetId="39" hidden="1">#REF!</definedName>
    <definedName name="Graph" localSheetId="41" hidden="1">#REF!</definedName>
    <definedName name="Graph" localSheetId="43" hidden="1">#REF!</definedName>
    <definedName name="Graph" localSheetId="47" hidden="1">#REF!</definedName>
    <definedName name="Graph" localSheetId="58" hidden="1">#REF!</definedName>
    <definedName name="Graph" localSheetId="60" hidden="1">#REF!</definedName>
    <definedName name="Graph" localSheetId="64" hidden="1">#REF!</definedName>
    <definedName name="Graph" localSheetId="66" hidden="1">#REF!</definedName>
    <definedName name="Graph" localSheetId="68" hidden="1">#REF!</definedName>
    <definedName name="Graph" localSheetId="56" hidden="1">#REF!</definedName>
    <definedName name="Graph" localSheetId="57" hidden="1">#REF!</definedName>
    <definedName name="Graph" localSheetId="59" hidden="1">#REF!</definedName>
    <definedName name="Graph" localSheetId="63" hidden="1">#REF!</definedName>
    <definedName name="Graph" localSheetId="65" hidden="1">#REF!</definedName>
    <definedName name="Graph" localSheetId="67" hidden="1">#REF!</definedName>
    <definedName name="Graph" localSheetId="55" hidden="1">#REF!</definedName>
    <definedName name="Graph" localSheetId="83" hidden="1">#REF!</definedName>
    <definedName name="Graph" localSheetId="85" hidden="1">#REF!</definedName>
    <definedName name="Graph" localSheetId="71" hidden="1">#REF!</definedName>
    <definedName name="Graph" localSheetId="73" hidden="1">#REF!</definedName>
    <definedName name="Graph" localSheetId="75" hidden="1">#REF!</definedName>
    <definedName name="Graph" localSheetId="82" hidden="1">#REF!</definedName>
    <definedName name="Graph" localSheetId="84" hidden="1">#REF!</definedName>
    <definedName name="Graph" localSheetId="70" hidden="1">#REF!</definedName>
    <definedName name="Graph" localSheetId="72" hidden="1">#REF!</definedName>
    <definedName name="Graph" localSheetId="74" hidden="1">#REF!</definedName>
    <definedName name="Graph" hidden="1">#REF!</definedName>
    <definedName name="graphobs" localSheetId="25">OFFSET(#REF!,0,19,#REF!,1)</definedName>
    <definedName name="graphobs" localSheetId="27">OFFSET(#REF!,0,19,#REF!,1)</definedName>
    <definedName name="graphobs" localSheetId="24">OFFSET(#REF!,0,19,#REF!,1)</definedName>
    <definedName name="graphobs" localSheetId="26">OFFSET(#REF!,0,19,#REF!,1)</definedName>
    <definedName name="graphobs" localSheetId="46">OFFSET(#REF!,0,19,#REF!,1)</definedName>
    <definedName name="graphobs" localSheetId="49">OFFSET(#REF!,0,19,#REF!,1)</definedName>
    <definedName name="graphobs" localSheetId="43">OFFSET(#REF!,0,19,#REF!,1)</definedName>
    <definedName name="graphobs" localSheetId="47">OFFSET(#REF!,0,19,#REF!,1)</definedName>
    <definedName name="graphobs" localSheetId="66">OFFSET(#REF!,0,19,#REF!,1)</definedName>
    <definedName name="graphobs" localSheetId="68">OFFSET(#REF!,0,19,#REF!,1)</definedName>
    <definedName name="graphobs" localSheetId="65">OFFSET(#REF!,0,19,#REF!,1)</definedName>
    <definedName name="graphobs" localSheetId="67">OFFSET(#REF!,0,19,#REF!,1)</definedName>
    <definedName name="graphobs">OFFSET(#REF!,0,19,#REF!,1)</definedName>
    <definedName name="graphq" localSheetId="25">OFFSET(#REF!,0,21,#REF!,1)</definedName>
    <definedName name="graphq" localSheetId="27">OFFSET(#REF!,0,21,#REF!,1)</definedName>
    <definedName name="graphq" localSheetId="24">OFFSET(#REF!,0,21,#REF!,1)</definedName>
    <definedName name="graphq" localSheetId="26">OFFSET(#REF!,0,21,#REF!,1)</definedName>
    <definedName name="graphq" localSheetId="46">OFFSET(#REF!,0,21,#REF!,1)</definedName>
    <definedName name="graphq" localSheetId="49">OFFSET(#REF!,0,21,#REF!,1)</definedName>
    <definedName name="graphq" localSheetId="43">OFFSET(#REF!,0,21,#REF!,1)</definedName>
    <definedName name="graphq" localSheetId="47">OFFSET(#REF!,0,21,#REF!,1)</definedName>
    <definedName name="graphq" localSheetId="66">OFFSET(#REF!,0,21,#REF!,1)</definedName>
    <definedName name="graphq" localSheetId="68">OFFSET(#REF!,0,21,#REF!,1)</definedName>
    <definedName name="graphq" localSheetId="65">OFFSET(#REF!,0,21,#REF!,1)</definedName>
    <definedName name="graphq" localSheetId="67">OFFSET(#REF!,0,21,#REF!,1)</definedName>
    <definedName name="graphq">OFFSET(#REF!,0,21,#REF!,1)</definedName>
    <definedName name="Group3">#REF!</definedName>
    <definedName name="Group4">#REF!</definedName>
    <definedName name="GRPSUMMONTH" localSheetId="66">#REF!</definedName>
    <definedName name="GRPSUMMONTH" localSheetId="68">#REF!</definedName>
    <definedName name="GRPSUMMONTH" localSheetId="65">#REF!</definedName>
    <definedName name="GRPSUMMONTH" localSheetId="67">#REF!</definedName>
    <definedName name="GRPSUMMONTH">#REF!</definedName>
    <definedName name="GRPSUMYTD" localSheetId="66">#REF!</definedName>
    <definedName name="GRPSUMYTD" localSheetId="68">#REF!</definedName>
    <definedName name="GRPSUMYTD" localSheetId="65">#REF!</definedName>
    <definedName name="GRPSUMYTD" localSheetId="67">#REF!</definedName>
    <definedName name="GRPSUMYTD">#REF!</definedName>
    <definedName name="gsitotc" localSheetId="66">#REF!</definedName>
    <definedName name="gsitotc" localSheetId="68">#REF!</definedName>
    <definedName name="gsitotc" localSheetId="65">#REF!</definedName>
    <definedName name="gsitotc" localSheetId="67">#REF!</definedName>
    <definedName name="gsitotc">#REF!</definedName>
    <definedName name="gsitotc3" localSheetId="66">#REF!</definedName>
    <definedName name="gsitotc3" localSheetId="68">#REF!</definedName>
    <definedName name="gsitotc3" localSheetId="65">#REF!</definedName>
    <definedName name="gsitotc3" localSheetId="67">#REF!</definedName>
    <definedName name="gsitotc3">#REF!</definedName>
    <definedName name="gsototc" localSheetId="66">#REF!</definedName>
    <definedName name="gsototc" localSheetId="68">#REF!</definedName>
    <definedName name="gsototc" localSheetId="65">#REF!</definedName>
    <definedName name="gsototc" localSheetId="67">#REF!</definedName>
    <definedName name="gsototc">#REF!</definedName>
    <definedName name="gsototc3" localSheetId="66">#REF!</definedName>
    <definedName name="gsototc3" localSheetId="68">#REF!</definedName>
    <definedName name="gsototc3" localSheetId="65">#REF!</definedName>
    <definedName name="gsototc3" localSheetId="67">#REF!</definedName>
    <definedName name="gsototc3">#REF!</definedName>
    <definedName name="h">#REF!</definedName>
    <definedName name="H_Audit" localSheetId="25">Paid #REF!</definedName>
    <definedName name="H_Audit" localSheetId="27">Paid #REF!</definedName>
    <definedName name="H_Audit" localSheetId="8">Paid #REF!</definedName>
    <definedName name="H_Audit" localSheetId="24">Paid #REF!</definedName>
    <definedName name="H_Audit" localSheetId="26">Paid #REF!</definedName>
    <definedName name="H_Audit" localSheetId="6">Paid #REF!</definedName>
    <definedName name="H_Audit" localSheetId="7">Paid #REF!</definedName>
    <definedName name="H_Audit" localSheetId="9">Paid #REF!</definedName>
    <definedName name="H_Audit" localSheetId="46">Paid #REF!</definedName>
    <definedName name="H_Audit" localSheetId="49">Paid #REF!</definedName>
    <definedName name="H_Audit" localSheetId="34">Paid #REF!</definedName>
    <definedName name="H_Audit" localSheetId="36">Paid #REF!</definedName>
    <definedName name="H_Audit" localSheetId="38">Paid #REF!</definedName>
    <definedName name="H_Audit" localSheetId="43">Paid #REF!</definedName>
    <definedName name="H_Audit" localSheetId="47">Paid #REF!</definedName>
    <definedName name="H_Audit" localSheetId="33">Paid #REF!</definedName>
    <definedName name="H_Audit" localSheetId="35">Paid #REF!</definedName>
    <definedName name="H_Audit" localSheetId="37">Paid #REF!</definedName>
    <definedName name="H_Audit" localSheetId="66">Paid #REF!</definedName>
    <definedName name="H_Audit" localSheetId="68">Paid #REF!</definedName>
    <definedName name="H_Audit" localSheetId="56">Paid #REF!</definedName>
    <definedName name="H_Audit" localSheetId="65">Paid #REF!</definedName>
    <definedName name="H_Audit" localSheetId="67">Paid #REF!</definedName>
    <definedName name="H_Audit" localSheetId="55">Paid #REF!</definedName>
    <definedName name="H_Audit" localSheetId="81">Paid #REF!</definedName>
    <definedName name="H_Audit" localSheetId="80">Paid #REF!</definedName>
    <definedName name="H_Audit">Paid #REF!</definedName>
    <definedName name="H_Cum_PL" localSheetId="25">Paid #REF!</definedName>
    <definedName name="H_Cum_PL" localSheetId="27">Paid #REF!</definedName>
    <definedName name="H_Cum_PL" localSheetId="8">Paid #REF!</definedName>
    <definedName name="H_Cum_PL" localSheetId="24">Paid #REF!</definedName>
    <definedName name="H_Cum_PL" localSheetId="26">Paid #REF!</definedName>
    <definedName name="H_Cum_PL" localSheetId="6">Paid #REF!</definedName>
    <definedName name="H_Cum_PL" localSheetId="7">Paid #REF!</definedName>
    <definedName name="H_Cum_PL" localSheetId="9">Paid #REF!</definedName>
    <definedName name="H_Cum_PL" localSheetId="46">Paid #REF!</definedName>
    <definedName name="H_Cum_PL" localSheetId="49">Paid #REF!</definedName>
    <definedName name="H_Cum_PL" localSheetId="34">Paid #REF!</definedName>
    <definedName name="H_Cum_PL" localSheetId="36">Paid #REF!</definedName>
    <definedName name="H_Cum_PL" localSheetId="38">Paid #REF!</definedName>
    <definedName name="H_Cum_PL" localSheetId="43">Paid #REF!</definedName>
    <definedName name="H_Cum_PL" localSheetId="47">Paid #REF!</definedName>
    <definedName name="H_Cum_PL" localSheetId="33">Paid #REF!</definedName>
    <definedName name="H_Cum_PL" localSheetId="35">Paid #REF!</definedName>
    <definedName name="H_Cum_PL" localSheetId="37">Paid #REF!</definedName>
    <definedName name="H_Cum_PL" localSheetId="66">Paid #REF!</definedName>
    <definedName name="H_Cum_PL" localSheetId="68">Paid #REF!</definedName>
    <definedName name="H_Cum_PL" localSheetId="56">Paid #REF!</definedName>
    <definedName name="H_Cum_PL" localSheetId="65">Paid #REF!</definedName>
    <definedName name="H_Cum_PL" localSheetId="67">Paid #REF!</definedName>
    <definedName name="H_Cum_PL" localSheetId="55">Paid #REF!</definedName>
    <definedName name="H_Cum_PL" localSheetId="81">Paid #REF!</definedName>
    <definedName name="H_Cum_PL" localSheetId="80">Paid #REF!</definedName>
    <definedName name="H_Cum_PL">Paid #REF!</definedName>
    <definedName name="H_Cum_RL" localSheetId="25">Receipt #REF!</definedName>
    <definedName name="H_Cum_RL" localSheetId="27">Receipt #REF!</definedName>
    <definedName name="H_Cum_RL" localSheetId="8">Receipt #REF!</definedName>
    <definedName name="H_Cum_RL" localSheetId="24">Receipt #REF!</definedName>
    <definedName name="H_Cum_RL" localSheetId="26">Receipt #REF!</definedName>
    <definedName name="H_Cum_RL" localSheetId="6">Receipt #REF!</definedName>
    <definedName name="H_Cum_RL" localSheetId="7">Receipt #REF!</definedName>
    <definedName name="H_Cum_RL" localSheetId="9">Receipt #REF!</definedName>
    <definedName name="H_Cum_RL" localSheetId="46">Receipt #REF!</definedName>
    <definedName name="H_Cum_RL" localSheetId="49">Receipt #REF!</definedName>
    <definedName name="H_Cum_RL" localSheetId="34">Receipt #REF!</definedName>
    <definedName name="H_Cum_RL" localSheetId="36">Receipt #REF!</definedName>
    <definedName name="H_Cum_RL" localSheetId="38">Receipt #REF!</definedName>
    <definedName name="H_Cum_RL" localSheetId="43">Receipt #REF!</definedName>
    <definedName name="H_Cum_RL" localSheetId="47">Receipt #REF!</definedName>
    <definedName name="H_Cum_RL" localSheetId="33">Receipt #REF!</definedName>
    <definedName name="H_Cum_RL" localSheetId="35">Receipt #REF!</definedName>
    <definedName name="H_Cum_RL" localSheetId="37">Receipt #REF!</definedName>
    <definedName name="H_Cum_RL" localSheetId="66">Receipt #REF!</definedName>
    <definedName name="H_Cum_RL" localSheetId="68">Receipt #REF!</definedName>
    <definedName name="H_Cum_RL" localSheetId="56">Receipt #REF!</definedName>
    <definedName name="H_Cum_RL" localSheetId="65">Receipt #REF!</definedName>
    <definedName name="H_Cum_RL" localSheetId="67">Receipt #REF!</definedName>
    <definedName name="H_Cum_RL" localSheetId="55">Receipt #REF!</definedName>
    <definedName name="H_Cum_RL" localSheetId="81">Receipt #REF!</definedName>
    <definedName name="H_Cum_RL" localSheetId="80">Receipt #REF!</definedName>
    <definedName name="H_Cum_RL">Receipt #REF!</definedName>
    <definedName name="H_DIFF" localSheetId="25">CURR MO - PREV #REF!</definedName>
    <definedName name="H_DIFF" localSheetId="27">CURR MO - PREV #REF!</definedName>
    <definedName name="H_DIFF" localSheetId="8">CURR MO - PREV #REF!</definedName>
    <definedName name="H_DIFF" localSheetId="24">CURR MO - PREV #REF!</definedName>
    <definedName name="H_DIFF" localSheetId="26">CURR MO - PREV #REF!</definedName>
    <definedName name="H_DIFF" localSheetId="6">CURR MO - PREV #REF!</definedName>
    <definedName name="H_DIFF" localSheetId="7">CURR MO - PREV #REF!</definedName>
    <definedName name="H_DIFF" localSheetId="9">CURR MO - PREV #REF!</definedName>
    <definedName name="H_DIFF" localSheetId="46">CURR MO - PREV #REF!</definedName>
    <definedName name="H_DIFF" localSheetId="49">CURR MO - PREV #REF!</definedName>
    <definedName name="H_DIFF" localSheetId="34">CURR MO - PREV #REF!</definedName>
    <definedName name="H_DIFF" localSheetId="36">CURR MO - PREV #REF!</definedName>
    <definedName name="H_DIFF" localSheetId="38">CURR MO - PREV #REF!</definedName>
    <definedName name="H_DIFF" localSheetId="43">CURR MO - PREV #REF!</definedName>
    <definedName name="H_DIFF" localSheetId="47">CURR MO - PREV #REF!</definedName>
    <definedName name="H_DIFF" localSheetId="33">CURR MO - PREV #REF!</definedName>
    <definedName name="H_DIFF" localSheetId="35">CURR MO - PREV #REF!</definedName>
    <definedName name="H_DIFF" localSheetId="37">CURR MO - PREV #REF!</definedName>
    <definedName name="H_DIFF" localSheetId="66">CURR MO - PREV #REF!</definedName>
    <definedName name="H_DIFF" localSheetId="68">CURR MO - PREV #REF!</definedName>
    <definedName name="H_DIFF" localSheetId="56">CURR MO - PREV #REF!</definedName>
    <definedName name="H_DIFF" localSheetId="65">CURR MO - PREV #REF!</definedName>
    <definedName name="H_DIFF" localSheetId="67">CURR MO - PREV #REF!</definedName>
    <definedName name="H_DIFF" localSheetId="55">CURR MO - PREV #REF!</definedName>
    <definedName name="H_DIFF" localSheetId="81">CURR MO - PREV #REF!</definedName>
    <definedName name="H_DIFF" localSheetId="80">CURR MO - PREV #REF!</definedName>
    <definedName name="H_DIFF">CURR MO - PREV #REF!</definedName>
    <definedName name="H_Factor_PL" localSheetId="25">Paid #REF!</definedName>
    <definedName name="H_Factor_PL" localSheetId="27">Paid #REF!</definedName>
    <definedName name="H_Factor_PL" localSheetId="8">Paid #REF!</definedName>
    <definedName name="H_Factor_PL" localSheetId="24">Paid #REF!</definedName>
    <definedName name="H_Factor_PL" localSheetId="26">Paid #REF!</definedName>
    <definedName name="H_Factor_PL" localSheetId="6">Paid #REF!</definedName>
    <definedName name="H_Factor_PL" localSheetId="7">Paid #REF!</definedName>
    <definedName name="H_Factor_PL" localSheetId="9">Paid #REF!</definedName>
    <definedName name="H_Factor_PL" localSheetId="46">Paid #REF!</definedName>
    <definedName name="H_Factor_PL" localSheetId="49">Paid #REF!</definedName>
    <definedName name="H_Factor_PL" localSheetId="34">Paid #REF!</definedName>
    <definedName name="H_Factor_PL" localSheetId="36">Paid #REF!</definedName>
    <definedName name="H_Factor_PL" localSheetId="38">Paid #REF!</definedName>
    <definedName name="H_Factor_PL" localSheetId="43">Paid #REF!</definedName>
    <definedName name="H_Factor_PL" localSheetId="47">Paid #REF!</definedName>
    <definedName name="H_Factor_PL" localSheetId="33">Paid #REF!</definedName>
    <definedName name="H_Factor_PL" localSheetId="35">Paid #REF!</definedName>
    <definedName name="H_Factor_PL" localSheetId="37">Paid #REF!</definedName>
    <definedName name="H_Factor_PL" localSheetId="66">Paid #REF!</definedName>
    <definedName name="H_Factor_PL" localSheetId="68">Paid #REF!</definedName>
    <definedName name="H_Factor_PL" localSheetId="56">Paid #REF!</definedName>
    <definedName name="H_Factor_PL" localSheetId="65">Paid #REF!</definedName>
    <definedName name="H_Factor_PL" localSheetId="67">Paid #REF!</definedName>
    <definedName name="H_Factor_PL" localSheetId="55">Paid #REF!</definedName>
    <definedName name="H_Factor_PL" localSheetId="81">Paid #REF!</definedName>
    <definedName name="H_Factor_PL" localSheetId="80">Paid #REF!</definedName>
    <definedName name="H_Factor_PL">Paid #REF!</definedName>
    <definedName name="H_Factor_RL" localSheetId="25">Receipt #REF!</definedName>
    <definedName name="H_Factor_RL" localSheetId="27">Receipt #REF!</definedName>
    <definedName name="H_Factor_RL" localSheetId="8">Receipt #REF!</definedName>
    <definedName name="H_Factor_RL" localSheetId="24">Receipt #REF!</definedName>
    <definedName name="H_Factor_RL" localSheetId="26">Receipt #REF!</definedName>
    <definedName name="H_Factor_RL" localSheetId="6">Receipt #REF!</definedName>
    <definedName name="H_Factor_RL" localSheetId="7">Receipt #REF!</definedName>
    <definedName name="H_Factor_RL" localSheetId="9">Receipt #REF!</definedName>
    <definedName name="H_Factor_RL" localSheetId="46">Receipt #REF!</definedName>
    <definedName name="H_Factor_RL" localSheetId="49">Receipt #REF!</definedName>
    <definedName name="H_Factor_RL" localSheetId="34">Receipt #REF!</definedName>
    <definedName name="H_Factor_RL" localSheetId="36">Receipt #REF!</definedName>
    <definedName name="H_Factor_RL" localSheetId="38">Receipt #REF!</definedName>
    <definedName name="H_Factor_RL" localSheetId="43">Receipt #REF!</definedName>
    <definedName name="H_Factor_RL" localSheetId="47">Receipt #REF!</definedName>
    <definedName name="H_Factor_RL" localSheetId="33">Receipt #REF!</definedName>
    <definedName name="H_Factor_RL" localSheetId="35">Receipt #REF!</definedName>
    <definedName name="H_Factor_RL" localSheetId="37">Receipt #REF!</definedName>
    <definedName name="H_Factor_RL" localSheetId="66">Receipt #REF!</definedName>
    <definedName name="H_Factor_RL" localSheetId="68">Receipt #REF!</definedName>
    <definedName name="H_Factor_RL" localSheetId="56">Receipt #REF!</definedName>
    <definedName name="H_Factor_RL" localSheetId="65">Receipt #REF!</definedName>
    <definedName name="H_Factor_RL" localSheetId="67">Receipt #REF!</definedName>
    <definedName name="H_Factor_RL" localSheetId="55">Receipt #REF!</definedName>
    <definedName name="H_Factor_RL" localSheetId="81">Receipt #REF!</definedName>
    <definedName name="H_Factor_RL" localSheetId="80">Receipt #REF!</definedName>
    <definedName name="H_Factor_RL">Receipt #REF!</definedName>
    <definedName name="H_Incremental_PL" localSheetId="25">Paid #REF!</definedName>
    <definedName name="H_Incremental_PL" localSheetId="27">Paid #REF!</definedName>
    <definedName name="H_Incremental_PL" localSheetId="8">Paid #REF!</definedName>
    <definedName name="H_Incremental_PL" localSheetId="24">Paid #REF!</definedName>
    <definedName name="H_Incremental_PL" localSheetId="26">Paid #REF!</definedName>
    <definedName name="H_Incremental_PL" localSheetId="6">Paid #REF!</definedName>
    <definedName name="H_Incremental_PL" localSheetId="7">Paid #REF!</definedName>
    <definedName name="H_Incremental_PL" localSheetId="9">Paid #REF!</definedName>
    <definedName name="H_Incremental_PL" localSheetId="46">Paid #REF!</definedName>
    <definedName name="H_Incremental_PL" localSheetId="49">Paid #REF!</definedName>
    <definedName name="H_Incremental_PL" localSheetId="34">Paid #REF!</definedName>
    <definedName name="H_Incremental_PL" localSheetId="36">Paid #REF!</definedName>
    <definedName name="H_Incremental_PL" localSheetId="38">Paid #REF!</definedName>
    <definedName name="H_Incremental_PL" localSheetId="43">Paid #REF!</definedName>
    <definedName name="H_Incremental_PL" localSheetId="47">Paid #REF!</definedName>
    <definedName name="H_Incremental_PL" localSheetId="33">Paid #REF!</definedName>
    <definedName name="H_Incremental_PL" localSheetId="35">Paid #REF!</definedName>
    <definedName name="H_Incremental_PL" localSheetId="37">Paid #REF!</definedName>
    <definedName name="H_Incremental_PL" localSheetId="66">Paid #REF!</definedName>
    <definedName name="H_Incremental_PL" localSheetId="68">Paid #REF!</definedName>
    <definedName name="H_Incremental_PL" localSheetId="56">Paid #REF!</definedName>
    <definedName name="H_Incremental_PL" localSheetId="65">Paid #REF!</definedName>
    <definedName name="H_Incremental_PL" localSheetId="67">Paid #REF!</definedName>
    <definedName name="H_Incremental_PL" localSheetId="55">Paid #REF!</definedName>
    <definedName name="H_Incremental_PL" localSheetId="81">Paid #REF!</definedName>
    <definedName name="H_Incremental_PL" localSheetId="80">Paid #REF!</definedName>
    <definedName name="H_Incremental_PL">Paid #REF!</definedName>
    <definedName name="H_Incremental_RL" localSheetId="25">Receipt #REF!</definedName>
    <definedName name="H_Incremental_RL" localSheetId="27">Receipt #REF!</definedName>
    <definedName name="H_Incremental_RL" localSheetId="8">Receipt #REF!</definedName>
    <definedName name="H_Incremental_RL" localSheetId="24">Receipt #REF!</definedName>
    <definedName name="H_Incremental_RL" localSheetId="26">Receipt #REF!</definedName>
    <definedName name="H_Incremental_RL" localSheetId="6">Receipt #REF!</definedName>
    <definedName name="H_Incremental_RL" localSheetId="7">Receipt #REF!</definedName>
    <definedName name="H_Incremental_RL" localSheetId="9">Receipt #REF!</definedName>
    <definedName name="H_Incremental_RL" localSheetId="46">Receipt #REF!</definedName>
    <definedName name="H_Incremental_RL" localSheetId="49">Receipt #REF!</definedName>
    <definedName name="H_Incremental_RL" localSheetId="34">Receipt #REF!</definedName>
    <definedName name="H_Incremental_RL" localSheetId="36">Receipt #REF!</definedName>
    <definedName name="H_Incremental_RL" localSheetId="38">Receipt #REF!</definedName>
    <definedName name="H_Incremental_RL" localSheetId="43">Receipt #REF!</definedName>
    <definedName name="H_Incremental_RL" localSheetId="47">Receipt #REF!</definedName>
    <definedName name="H_Incremental_RL" localSheetId="33">Receipt #REF!</definedName>
    <definedName name="H_Incremental_RL" localSheetId="35">Receipt #REF!</definedName>
    <definedName name="H_Incremental_RL" localSheetId="37">Receipt #REF!</definedName>
    <definedName name="H_Incremental_RL" localSheetId="66">Receipt #REF!</definedName>
    <definedName name="H_Incremental_RL" localSheetId="68">Receipt #REF!</definedName>
    <definedName name="H_Incremental_RL" localSheetId="56">Receipt #REF!</definedName>
    <definedName name="H_Incremental_RL" localSheetId="65">Receipt #REF!</definedName>
    <definedName name="H_Incremental_RL" localSheetId="67">Receipt #REF!</definedName>
    <definedName name="H_Incremental_RL" localSheetId="55">Receipt #REF!</definedName>
    <definedName name="H_Incremental_RL" localSheetId="81">Receipt #REF!</definedName>
    <definedName name="H_Incremental_RL" localSheetId="80">Receipt #REF!</definedName>
    <definedName name="H_Incremental_RL">Receipt #REF!</definedName>
    <definedName name="H_Projection_PL" localSheetId="25">Paid #REF!</definedName>
    <definedName name="H_Projection_PL" localSheetId="27">Paid #REF!</definedName>
    <definedName name="H_Projection_PL" localSheetId="8">Paid #REF!</definedName>
    <definedName name="H_Projection_PL" localSheetId="24">Paid #REF!</definedName>
    <definedName name="H_Projection_PL" localSheetId="26">Paid #REF!</definedName>
    <definedName name="H_Projection_PL" localSheetId="6">Paid #REF!</definedName>
    <definedName name="H_Projection_PL" localSheetId="7">Paid #REF!</definedName>
    <definedName name="H_Projection_PL" localSheetId="9">Paid #REF!</definedName>
    <definedName name="H_Projection_PL" localSheetId="46">Paid #REF!</definedName>
    <definedName name="H_Projection_PL" localSheetId="49">Paid #REF!</definedName>
    <definedName name="H_Projection_PL" localSheetId="34">Paid #REF!</definedName>
    <definedName name="H_Projection_PL" localSheetId="36">Paid #REF!</definedName>
    <definedName name="H_Projection_PL" localSheetId="38">Paid #REF!</definedName>
    <definedName name="H_Projection_PL" localSheetId="43">Paid #REF!</definedName>
    <definedName name="H_Projection_PL" localSheetId="47">Paid #REF!</definedName>
    <definedName name="H_Projection_PL" localSheetId="33">Paid #REF!</definedName>
    <definedName name="H_Projection_PL" localSheetId="35">Paid #REF!</definedName>
    <definedName name="H_Projection_PL" localSheetId="37">Paid #REF!</definedName>
    <definedName name="H_Projection_PL" localSheetId="66">Paid #REF!</definedName>
    <definedName name="H_Projection_PL" localSheetId="68">Paid #REF!</definedName>
    <definedName name="H_Projection_PL" localSheetId="56">Paid #REF!</definedName>
    <definedName name="H_Projection_PL" localSheetId="65">Paid #REF!</definedName>
    <definedName name="H_Projection_PL" localSheetId="67">Paid #REF!</definedName>
    <definedName name="H_Projection_PL" localSheetId="55">Paid #REF!</definedName>
    <definedName name="H_Projection_PL" localSheetId="81">Paid #REF!</definedName>
    <definedName name="H_Projection_PL" localSheetId="80">Paid #REF!</definedName>
    <definedName name="H_Projection_PL">Paid #REF!</definedName>
    <definedName name="H_Projection_RL" localSheetId="25">Receipt #REF!</definedName>
    <definedName name="H_Projection_RL" localSheetId="27">Receipt #REF!</definedName>
    <definedName name="H_Projection_RL" localSheetId="8">Receipt #REF!</definedName>
    <definedName name="H_Projection_RL" localSheetId="24">Receipt #REF!</definedName>
    <definedName name="H_Projection_RL" localSheetId="26">Receipt #REF!</definedName>
    <definedName name="H_Projection_RL" localSheetId="6">Receipt #REF!</definedName>
    <definedName name="H_Projection_RL" localSheetId="7">Receipt #REF!</definedName>
    <definedName name="H_Projection_RL" localSheetId="9">Receipt #REF!</definedName>
    <definedName name="H_Projection_RL" localSheetId="46">Receipt #REF!</definedName>
    <definedName name="H_Projection_RL" localSheetId="49">Receipt #REF!</definedName>
    <definedName name="H_Projection_RL" localSheetId="34">Receipt #REF!</definedName>
    <definedName name="H_Projection_RL" localSheetId="36">Receipt #REF!</definedName>
    <definedName name="H_Projection_RL" localSheetId="38">Receipt #REF!</definedName>
    <definedName name="H_Projection_RL" localSheetId="43">Receipt #REF!</definedName>
    <definedName name="H_Projection_RL" localSheetId="47">Receipt #REF!</definedName>
    <definedName name="H_Projection_RL" localSheetId="33">Receipt #REF!</definedName>
    <definedName name="H_Projection_RL" localSheetId="35">Receipt #REF!</definedName>
    <definedName name="H_Projection_RL" localSheetId="37">Receipt #REF!</definedName>
    <definedName name="H_Projection_RL" localSheetId="66">Receipt #REF!</definedName>
    <definedName name="H_Projection_RL" localSheetId="68">Receipt #REF!</definedName>
    <definedName name="H_Projection_RL" localSheetId="56">Receipt #REF!</definedName>
    <definedName name="H_Projection_RL" localSheetId="65">Receipt #REF!</definedName>
    <definedName name="H_Projection_RL" localSheetId="67">Receipt #REF!</definedName>
    <definedName name="H_Projection_RL" localSheetId="55">Receipt #REF!</definedName>
    <definedName name="H_Projection_RL" localSheetId="81">Receipt #REF!</definedName>
    <definedName name="H_Projection_RL" localSheetId="80">Receipt #REF!</definedName>
    <definedName name="H_Projection_RL">Receipt #REF!</definedName>
    <definedName name="hcitotc" localSheetId="66">#REF!</definedName>
    <definedName name="hcitotc" localSheetId="68">#REF!</definedName>
    <definedName name="hcitotc" localSheetId="65">#REF!</definedName>
    <definedName name="hcitotc" localSheetId="67">#REF!</definedName>
    <definedName name="hcitotc">#REF!</definedName>
    <definedName name="hcitotc3" localSheetId="66">#REF!</definedName>
    <definedName name="hcitotc3" localSheetId="68">#REF!</definedName>
    <definedName name="hcitotc3" localSheetId="65">#REF!</definedName>
    <definedName name="hcitotc3" localSheetId="67">#REF!</definedName>
    <definedName name="hcitotc3">#REF!</definedName>
    <definedName name="hcototc" localSheetId="66">#REF!</definedName>
    <definedName name="hcototc" localSheetId="68">#REF!</definedName>
    <definedName name="hcototc" localSheetId="65">#REF!</definedName>
    <definedName name="hcototc" localSheetId="67">#REF!</definedName>
    <definedName name="hcototc">#REF!</definedName>
    <definedName name="hcototc3" localSheetId="66">#REF!</definedName>
    <definedName name="hcototc3" localSheetId="68">#REF!</definedName>
    <definedName name="hcototc3" localSheetId="65">#REF!</definedName>
    <definedName name="hcototc3" localSheetId="67">#REF!</definedName>
    <definedName name="hcototc3">#REF!</definedName>
    <definedName name="HDHP1">#REF!</definedName>
    <definedName name="HDHP2">#REF!</definedName>
    <definedName name="HDHP3">#REF!</definedName>
    <definedName name="HDHP4">#REF!</definedName>
    <definedName name="HearingChildrenOnly" localSheetId="25">#REF!</definedName>
    <definedName name="HearingChildrenOnly" localSheetId="27">#REF!</definedName>
    <definedName name="HearingChildrenOnly" localSheetId="24">#REF!</definedName>
    <definedName name="HearingChildrenOnly" localSheetId="26">#REF!</definedName>
    <definedName name="HearingChildrenOnly" localSheetId="46">#REF!</definedName>
    <definedName name="HearingChildrenOnly" localSheetId="49">#REF!</definedName>
    <definedName name="HearingChildrenOnly" localSheetId="43">#REF!</definedName>
    <definedName name="HearingChildrenOnly" localSheetId="47">#REF!</definedName>
    <definedName name="HearingChildrenOnly" localSheetId="66">#REF!</definedName>
    <definedName name="HearingChildrenOnly" localSheetId="68">#REF!</definedName>
    <definedName name="HearingChildrenOnly" localSheetId="65">#REF!</definedName>
    <definedName name="HearingChildrenOnly" localSheetId="67">#REF!</definedName>
    <definedName name="HearingChildrenOnly">#REF!</definedName>
    <definedName name="hebtotc" localSheetId="66">#REF!</definedName>
    <definedName name="hebtotc" localSheetId="68">#REF!</definedName>
    <definedName name="hebtotc" localSheetId="65">#REF!</definedName>
    <definedName name="hebtotc" localSheetId="67">#REF!</definedName>
    <definedName name="hebtotc">#REF!</definedName>
    <definedName name="hebtotc3" localSheetId="66">#REF!</definedName>
    <definedName name="hebtotc3" localSheetId="68">#REF!</definedName>
    <definedName name="hebtotc3" localSheetId="65">#REF!</definedName>
    <definedName name="hebtotc3" localSheetId="67">#REF!</definedName>
    <definedName name="hebtotc3">#REF!</definedName>
    <definedName name="HIPCopayPerAdmit" localSheetId="25">#REF!</definedName>
    <definedName name="HIPCopayPerAdmit" localSheetId="27">#REF!</definedName>
    <definedName name="HIPCopayPerAdmit" localSheetId="24">#REF!</definedName>
    <definedName name="HIPCopayPerAdmit" localSheetId="26">#REF!</definedName>
    <definedName name="HIPCopayPerAdmit" localSheetId="46">#REF!</definedName>
    <definedName name="HIPCopayPerAdmit" localSheetId="49">#REF!</definedName>
    <definedName name="HIPCopayPerAdmit" localSheetId="43">#REF!</definedName>
    <definedName name="HIPCopayPerAdmit" localSheetId="47">#REF!</definedName>
    <definedName name="HIPCopayPerAdmit" localSheetId="66">#REF!</definedName>
    <definedName name="HIPCopayPerAdmit" localSheetId="68">#REF!</definedName>
    <definedName name="HIPCopayPerAdmit" localSheetId="65">#REF!</definedName>
    <definedName name="HIPCopayPerAdmit" localSheetId="67">#REF!</definedName>
    <definedName name="HIPCopayPerAdmit">#REF!</definedName>
    <definedName name="Hosp_MaxCopay" localSheetId="66">#REF!</definedName>
    <definedName name="Hosp_MaxCopay" localSheetId="68">#REF!</definedName>
    <definedName name="Hosp_MaxCopay" localSheetId="65">#REF!</definedName>
    <definedName name="Hosp_MaxCopay" localSheetId="67">#REF!</definedName>
    <definedName name="Hosp_MaxCopay">#REF!</definedName>
    <definedName name="HospOP_MaxCopay" localSheetId="66">#REF!</definedName>
    <definedName name="HospOP_MaxCopay" localSheetId="68">#REF!</definedName>
    <definedName name="HospOP_MaxCopay" localSheetId="65">#REF!</definedName>
    <definedName name="HospOP_MaxCopay" localSheetId="67">#REF!</definedName>
    <definedName name="HospOP_MaxCopay">#REF!</definedName>
    <definedName name="hsitotc" localSheetId="66">#REF!</definedName>
    <definedName name="hsitotc" localSheetId="68">#REF!</definedName>
    <definedName name="hsitotc" localSheetId="65">#REF!</definedName>
    <definedName name="hsitotc" localSheetId="67">#REF!</definedName>
    <definedName name="hsitotc">#REF!</definedName>
    <definedName name="hsitotc3" localSheetId="66">#REF!</definedName>
    <definedName name="hsitotc3" localSheetId="68">#REF!</definedName>
    <definedName name="hsitotc3" localSheetId="65">#REF!</definedName>
    <definedName name="hsitotc3" localSheetId="67">#REF!</definedName>
    <definedName name="hsitotc3">#REF!</definedName>
    <definedName name="hsototc" localSheetId="66">#REF!</definedName>
    <definedName name="hsototc" localSheetId="68">#REF!</definedName>
    <definedName name="hsototc" localSheetId="65">#REF!</definedName>
    <definedName name="hsototc" localSheetId="67">#REF!</definedName>
    <definedName name="hsototc">#REF!</definedName>
    <definedName name="hsototc3" localSheetId="66">#REF!</definedName>
    <definedName name="hsototc3" localSheetId="68">#REF!</definedName>
    <definedName name="hsototc3" localSheetId="65">#REF!</definedName>
    <definedName name="hsototc3" localSheetId="67">#REF!</definedName>
    <definedName name="hsototc3">#REF!</definedName>
    <definedName name="i_ortho" localSheetId="66">#REF!</definedName>
    <definedName name="i_ortho" localSheetId="68">#REF!</definedName>
    <definedName name="i_ortho" localSheetId="65">#REF!</definedName>
    <definedName name="i_ortho" localSheetId="67">#REF!</definedName>
    <definedName name="i_ortho">#REF!</definedName>
    <definedName name="i_ortho1" localSheetId="66">#REF!</definedName>
    <definedName name="i_ortho1" localSheetId="68">#REF!</definedName>
    <definedName name="i_ortho1" localSheetId="65">#REF!</definedName>
    <definedName name="i_ortho1" localSheetId="67">#REF!</definedName>
    <definedName name="i_ortho1">#REF!</definedName>
    <definedName name="import" localSheetId="66">#REF!</definedName>
    <definedName name="import" localSheetId="68">#REF!</definedName>
    <definedName name="import" localSheetId="65">#REF!</definedName>
    <definedName name="import" localSheetId="67">#REF!</definedName>
    <definedName name="import">#REF!</definedName>
    <definedName name="import2" localSheetId="66">#REF!</definedName>
    <definedName name="import2" localSheetId="68">#REF!</definedName>
    <definedName name="import2" localSheetId="65">#REF!</definedName>
    <definedName name="import2" localSheetId="67">#REF!</definedName>
    <definedName name="import2">#REF!</definedName>
    <definedName name="InChiro">#REF!</definedName>
    <definedName name="IncludeMailOrder" localSheetId="25">#REF!</definedName>
    <definedName name="IncludeMailOrder" localSheetId="27">#REF!</definedName>
    <definedName name="IncludeMailOrder" localSheetId="24">#REF!</definedName>
    <definedName name="IncludeMailOrder" localSheetId="26">#REF!</definedName>
    <definedName name="IncludeMailOrder" localSheetId="46">#REF!</definedName>
    <definedName name="IncludeMailOrder" localSheetId="49">#REF!</definedName>
    <definedName name="IncludeMailOrder" localSheetId="43">#REF!</definedName>
    <definedName name="IncludeMailOrder" localSheetId="47">#REF!</definedName>
    <definedName name="IncludeMailOrder" localSheetId="66">#REF!</definedName>
    <definedName name="IncludeMailOrder" localSheetId="68">#REF!</definedName>
    <definedName name="IncludeMailOrder" localSheetId="65">#REF!</definedName>
    <definedName name="IncludeMailOrder" localSheetId="67">#REF!</definedName>
    <definedName name="IncludeMailOrder">#REF!</definedName>
    <definedName name="incurred_months" localSheetId="66">OFFSET(#REF!,0,0,#REF!,1)</definedName>
    <definedName name="incurred_months" localSheetId="68">OFFSET(#REF!,0,0,#REF!,1)</definedName>
    <definedName name="incurred_months" localSheetId="65">OFFSET(#REF!,0,0,#REF!,1)</definedName>
    <definedName name="incurred_months" localSheetId="67">OFFSET(#REF!,0,0,#REF!,1)</definedName>
    <definedName name="incurred_months">OFFSET(#REF!,0,0,#REF!,1)</definedName>
    <definedName name="INDEX2">#REF!</definedName>
    <definedName name="InDME">#REF!</definedName>
    <definedName name="InGlasses">#REF!</definedName>
    <definedName name="InImm">#REF!</definedName>
    <definedName name="InIPAlc">#REF!</definedName>
    <definedName name="InIPPsych">#REF!</definedName>
    <definedName name="InOPMH">#REF!</definedName>
    <definedName name="InOPSA">#REF!</definedName>
    <definedName name="InPhysical">#REF!</definedName>
    <definedName name="InPod">#REF!</definedName>
    <definedName name="input01" localSheetId="66">#REF!</definedName>
    <definedName name="input01" localSheetId="68">#REF!</definedName>
    <definedName name="input01" localSheetId="65">#REF!</definedName>
    <definedName name="input01" localSheetId="67">#REF!</definedName>
    <definedName name="input01">#REF!</definedName>
    <definedName name="input02" localSheetId="66">#REF!</definedName>
    <definedName name="input02" localSheetId="68">#REF!</definedName>
    <definedName name="input02" localSheetId="65">#REF!</definedName>
    <definedName name="input02" localSheetId="67">#REF!</definedName>
    <definedName name="input02">#REF!</definedName>
    <definedName name="input03" localSheetId="66">#REF!</definedName>
    <definedName name="input03" localSheetId="68">#REF!</definedName>
    <definedName name="input03" localSheetId="65">#REF!</definedName>
    <definedName name="input03" localSheetId="67">#REF!</definedName>
    <definedName name="input03">#REF!</definedName>
    <definedName name="input04" localSheetId="66">#REF!</definedName>
    <definedName name="input04" localSheetId="68">#REF!</definedName>
    <definedName name="input04" localSheetId="65">#REF!</definedName>
    <definedName name="input04" localSheetId="67">#REF!</definedName>
    <definedName name="input04">#REF!</definedName>
    <definedName name="input05" localSheetId="66">#REF!</definedName>
    <definedName name="input05" localSheetId="68">#REF!</definedName>
    <definedName name="input05" localSheetId="65">#REF!</definedName>
    <definedName name="input05" localSheetId="67">#REF!</definedName>
    <definedName name="input05">#REF!</definedName>
    <definedName name="input06" localSheetId="66">#REF!</definedName>
    <definedName name="input06" localSheetId="68">#REF!</definedName>
    <definedName name="input06" localSheetId="65">#REF!</definedName>
    <definedName name="input06" localSheetId="67">#REF!</definedName>
    <definedName name="input06">#REF!</definedName>
    <definedName name="input07" localSheetId="66">#REF!</definedName>
    <definedName name="input07" localSheetId="68">#REF!</definedName>
    <definedName name="input07" localSheetId="65">#REF!</definedName>
    <definedName name="input07" localSheetId="67">#REF!</definedName>
    <definedName name="input07">#REF!</definedName>
    <definedName name="input08" localSheetId="66">#REF!</definedName>
    <definedName name="input08" localSheetId="68">#REF!</definedName>
    <definedName name="input08" localSheetId="65">#REF!</definedName>
    <definedName name="input08" localSheetId="67">#REF!</definedName>
    <definedName name="input08">#REF!</definedName>
    <definedName name="input09" localSheetId="66">#REF!</definedName>
    <definedName name="input09" localSheetId="68">#REF!</definedName>
    <definedName name="input09" localSheetId="65">#REF!</definedName>
    <definedName name="input09" localSheetId="67">#REF!</definedName>
    <definedName name="input09">#REF!</definedName>
    <definedName name="input10" localSheetId="66">#REF!</definedName>
    <definedName name="input10" localSheetId="68">#REF!</definedName>
    <definedName name="input10" localSheetId="65">#REF!</definedName>
    <definedName name="input10" localSheetId="67">#REF!</definedName>
    <definedName name="input10">#REF!</definedName>
    <definedName name="input11" localSheetId="66">#REF!</definedName>
    <definedName name="input11" localSheetId="68">#REF!</definedName>
    <definedName name="input11" localSheetId="65">#REF!</definedName>
    <definedName name="input11" localSheetId="67">#REF!</definedName>
    <definedName name="input11">#REF!</definedName>
    <definedName name="input12" localSheetId="66">#REF!</definedName>
    <definedName name="input12" localSheetId="68">#REF!</definedName>
    <definedName name="input12" localSheetId="65">#REF!</definedName>
    <definedName name="input12" localSheetId="67">#REF!</definedName>
    <definedName name="input12">#REF!</definedName>
    <definedName name="input13" localSheetId="66">#REF!</definedName>
    <definedName name="input13" localSheetId="68">#REF!</definedName>
    <definedName name="input13" localSheetId="65">#REF!</definedName>
    <definedName name="input13" localSheetId="67">#REF!</definedName>
    <definedName name="input13">#REF!</definedName>
    <definedName name="input14" localSheetId="66">#REF!</definedName>
    <definedName name="input14" localSheetId="68">#REF!</definedName>
    <definedName name="input14" localSheetId="65">#REF!</definedName>
    <definedName name="input14" localSheetId="67">#REF!</definedName>
    <definedName name="input14">#REF!</definedName>
    <definedName name="input15" localSheetId="66">#REF!</definedName>
    <definedName name="input15" localSheetId="68">#REF!</definedName>
    <definedName name="input15" localSheetId="65">#REF!</definedName>
    <definedName name="input15" localSheetId="67">#REF!</definedName>
    <definedName name="input15">#REF!</definedName>
    <definedName name="input16" localSheetId="66">#REF!</definedName>
    <definedName name="input16" localSheetId="68">#REF!</definedName>
    <definedName name="input16" localSheetId="65">#REF!</definedName>
    <definedName name="input16" localSheetId="67">#REF!</definedName>
    <definedName name="input16">#REF!</definedName>
    <definedName name="input17" localSheetId="66">#REF!</definedName>
    <definedName name="input17" localSheetId="68">#REF!</definedName>
    <definedName name="input17" localSheetId="65">#REF!</definedName>
    <definedName name="input17" localSheetId="67">#REF!</definedName>
    <definedName name="input17">#REF!</definedName>
    <definedName name="input18" localSheetId="66">#REF!</definedName>
    <definedName name="input18" localSheetId="68">#REF!</definedName>
    <definedName name="input18" localSheetId="65">#REF!</definedName>
    <definedName name="input18" localSheetId="67">#REF!</definedName>
    <definedName name="input18">#REF!</definedName>
    <definedName name="input19" localSheetId="66">#REF!</definedName>
    <definedName name="input19" localSheetId="68">#REF!</definedName>
    <definedName name="input19" localSheetId="65">#REF!</definedName>
    <definedName name="input19" localSheetId="67">#REF!</definedName>
    <definedName name="input19">#REF!</definedName>
    <definedName name="input20" localSheetId="66">#REF!</definedName>
    <definedName name="input20" localSheetId="68">#REF!</definedName>
    <definedName name="input20" localSheetId="65">#REF!</definedName>
    <definedName name="input20" localSheetId="67">#REF!</definedName>
    <definedName name="input20">#REF!</definedName>
    <definedName name="InRx">#REF!</definedName>
    <definedName name="insured" localSheetId="66">#REF!</definedName>
    <definedName name="insured" localSheetId="68">#REF!</definedName>
    <definedName name="insured" localSheetId="65">#REF!</definedName>
    <definedName name="insured" localSheetId="67">#REF!</definedName>
    <definedName name="insured">#REF!</definedName>
    <definedName name="IntermediateYear" localSheetId="66">#REF!</definedName>
    <definedName name="IntermediateYear" localSheetId="68">#REF!</definedName>
    <definedName name="IntermediateYear" localSheetId="65">#REF!</definedName>
    <definedName name="IntermediateYear" localSheetId="67">#REF!</definedName>
    <definedName name="IntermediateYear">#REF!</definedName>
    <definedName name="interp_chrg" localSheetId="66">#REF!</definedName>
    <definedName name="interp_chrg" localSheetId="68">#REF!</definedName>
    <definedName name="interp_chrg" localSheetId="65">#REF!</definedName>
    <definedName name="interp_chrg" localSheetId="67">#REF!</definedName>
    <definedName name="interp_chrg">#REF!</definedName>
    <definedName name="interp_chrg1" localSheetId="66">#REF!</definedName>
    <definedName name="interp_chrg1" localSheetId="68">#REF!</definedName>
    <definedName name="interp_chrg1" localSheetId="65">#REF!</definedName>
    <definedName name="interp_chrg1" localSheetId="67">#REF!</definedName>
    <definedName name="interp_chrg1">#REF!</definedName>
    <definedName name="interp_chrg2" localSheetId="66">#REF!</definedName>
    <definedName name="interp_chrg2" localSheetId="68">#REF!</definedName>
    <definedName name="interp_chrg2" localSheetId="65">#REF!</definedName>
    <definedName name="interp_chrg2" localSheetId="67">#REF!</definedName>
    <definedName name="interp_chrg2">#REF!</definedName>
    <definedName name="interp_util" localSheetId="66">#REF!</definedName>
    <definedName name="interp_util" localSheetId="68">#REF!</definedName>
    <definedName name="interp_util" localSheetId="65">#REF!</definedName>
    <definedName name="interp_util" localSheetId="67">#REF!</definedName>
    <definedName name="interp_util">#REF!</definedName>
    <definedName name="interp_util1" localSheetId="66">#REF!</definedName>
    <definedName name="interp_util1" localSheetId="68">#REF!</definedName>
    <definedName name="interp_util1" localSheetId="65">#REF!</definedName>
    <definedName name="interp_util1" localSheetId="67">#REF!</definedName>
    <definedName name="interp_util1">#REF!</definedName>
    <definedName name="interp_util2" localSheetId="66">#REF!</definedName>
    <definedName name="interp_util2" localSheetId="68">#REF!</definedName>
    <definedName name="interp_util2" localSheetId="65">#REF!</definedName>
    <definedName name="interp_util2" localSheetId="67">#REF!</definedName>
    <definedName name="interp_util2">#REF!</definedName>
    <definedName name="inv_Names" localSheetId="66">#REF!</definedName>
    <definedName name="inv_Names" localSheetId="68">#REF!</definedName>
    <definedName name="inv_Names" localSheetId="65">#REF!</definedName>
    <definedName name="inv_Names" localSheetId="67">#REF!</definedName>
    <definedName name="inv_Names">#REF!</definedName>
    <definedName name="inv_OP_Download" localSheetId="66">#REF!</definedName>
    <definedName name="inv_OP_Download" localSheetId="68">#REF!</definedName>
    <definedName name="inv_OP_Download" localSheetId="65">#REF!</definedName>
    <definedName name="inv_OP_Download" localSheetId="67">#REF!</definedName>
    <definedName name="inv_OP_Download">#REF!</definedName>
    <definedName name="Inv_year" localSheetId="66">#REF!</definedName>
    <definedName name="Inv_year" localSheetId="68">#REF!</definedName>
    <definedName name="Inv_year" localSheetId="65">#REF!</definedName>
    <definedName name="Inv_year" localSheetId="67">#REF!</definedName>
    <definedName name="Inv_year">#REF!</definedName>
    <definedName name="InVision">#REF!</definedName>
    <definedName name="InWellBaby">#REF!</definedName>
    <definedName name="iop" localSheetId="25">#REF!</definedName>
    <definedName name="iop" localSheetId="27">#REF!</definedName>
    <definedName name="iop" localSheetId="24">#REF!</definedName>
    <definedName name="iop" localSheetId="26">#REF!</definedName>
    <definedName name="iop" localSheetId="46">#REF!</definedName>
    <definedName name="iop" localSheetId="49">#REF!</definedName>
    <definedName name="iop" localSheetId="43">#REF!</definedName>
    <definedName name="iop" localSheetId="47">#REF!</definedName>
    <definedName name="iop" localSheetId="66">#REF!</definedName>
    <definedName name="iop" localSheetId="68">#REF!</definedName>
    <definedName name="iop" localSheetId="65">#REF!</definedName>
    <definedName name="iop" localSheetId="67">#REF!</definedName>
    <definedName name="iop">#REF!</definedName>
    <definedName name="IP_FINAL" localSheetId="66">#REF!</definedName>
    <definedName name="IP_FINAL" localSheetId="68">#REF!</definedName>
    <definedName name="IP_FINAL" localSheetId="65">#REF!</definedName>
    <definedName name="IP_FINAL" localSheetId="67">#REF!</definedName>
    <definedName name="IP_FINAL">#REF!</definedName>
    <definedName name="IP_SUMM" localSheetId="25">#REF!</definedName>
    <definedName name="IP_SUMM" localSheetId="27">#REF!</definedName>
    <definedName name="IP_SUMM" localSheetId="24">#REF!</definedName>
    <definedName name="IP_SUMM" localSheetId="26">#REF!</definedName>
    <definedName name="IP_SUMM" localSheetId="46">#REF!</definedName>
    <definedName name="IP_SUMM" localSheetId="49">#REF!</definedName>
    <definedName name="IP_SUMM" localSheetId="43">#REF!</definedName>
    <definedName name="IP_SUMM" localSheetId="47">#REF!</definedName>
    <definedName name="IP_SUMM" localSheetId="66">#REF!</definedName>
    <definedName name="IP_SUMM" localSheetId="68">#REF!</definedName>
    <definedName name="IP_SUMM" localSheetId="65">#REF!</definedName>
    <definedName name="IP_SUMM" localSheetId="67">#REF!</definedName>
    <definedName name="IP_SUMM">#REF!</definedName>
    <definedName name="IPIntensity" localSheetId="25">#REF!</definedName>
    <definedName name="IPIntensity" localSheetId="27">#REF!</definedName>
    <definedName name="IPIntensity" localSheetId="24">#REF!</definedName>
    <definedName name="IPIntensity" localSheetId="26">#REF!</definedName>
    <definedName name="IPIntensity" localSheetId="46">#REF!</definedName>
    <definedName name="IPIntensity" localSheetId="49">#REF!</definedName>
    <definedName name="IPIntensity" localSheetId="43">#REF!</definedName>
    <definedName name="IPIntensity" localSheetId="47">#REF!</definedName>
    <definedName name="IPIntensity" localSheetId="66">#REF!</definedName>
    <definedName name="IPIntensity" localSheetId="68">#REF!</definedName>
    <definedName name="IPIntensity" localSheetId="65">#REF!</definedName>
    <definedName name="IPIntensity" localSheetId="67">#REF!</definedName>
    <definedName name="IPIntensity">#REF!</definedName>
    <definedName name="IPReimbAggregate" localSheetId="25">#REF!</definedName>
    <definedName name="IPReimbAggregate" localSheetId="27">#REF!</definedName>
    <definedName name="IPReimbAggregate" localSheetId="24">#REF!</definedName>
    <definedName name="IPReimbAggregate" localSheetId="26">#REF!</definedName>
    <definedName name="IPReimbAggregate" localSheetId="46">#REF!</definedName>
    <definedName name="IPReimbAggregate" localSheetId="49">#REF!</definedName>
    <definedName name="IPReimbAggregate" localSheetId="43">#REF!</definedName>
    <definedName name="IPReimbAggregate" localSheetId="47">#REF!</definedName>
    <definedName name="IPReimbAggregate" localSheetId="66">#REF!</definedName>
    <definedName name="IPReimbAggregate" localSheetId="68">#REF!</definedName>
    <definedName name="IPReimbAggregate" localSheetId="65">#REF!</definedName>
    <definedName name="IPReimbAggregate" localSheetId="67">#REF!</definedName>
    <definedName name="IPReimbAggregate">#REF!</definedName>
    <definedName name="IPReimbAggregate_OON" localSheetId="25">#REF!</definedName>
    <definedName name="IPReimbAggregate_OON" localSheetId="27">#REF!</definedName>
    <definedName name="IPReimbAggregate_OON" localSheetId="24">#REF!</definedName>
    <definedName name="IPReimbAggregate_OON" localSheetId="26">#REF!</definedName>
    <definedName name="IPReimbAggregate_OON" localSheetId="46">#REF!</definedName>
    <definedName name="IPReimbAggregate_OON" localSheetId="49">#REF!</definedName>
    <definedName name="IPReimbAggregate_OON" localSheetId="43">#REF!</definedName>
    <definedName name="IPReimbAggregate_OON" localSheetId="47">#REF!</definedName>
    <definedName name="IPReimbAggregate_OON" localSheetId="66">#REF!</definedName>
    <definedName name="IPReimbAggregate_OON" localSheetId="68">#REF!</definedName>
    <definedName name="IPReimbAggregate_OON" localSheetId="65">#REF!</definedName>
    <definedName name="IPReimbAggregate_OON" localSheetId="67">#REF!</definedName>
    <definedName name="IPReimbAggregate_OON">#REF!</definedName>
    <definedName name="IPReimbAlc" localSheetId="25">#REF!</definedName>
    <definedName name="IPReimbAlc" localSheetId="27">#REF!</definedName>
    <definedName name="IPReimbAlc" localSheetId="24">#REF!</definedName>
    <definedName name="IPReimbAlc" localSheetId="26">#REF!</definedName>
    <definedName name="IPReimbAlc" localSheetId="46">#REF!</definedName>
    <definedName name="IPReimbAlc" localSheetId="49">#REF!</definedName>
    <definedName name="IPReimbAlc" localSheetId="43">#REF!</definedName>
    <definedName name="IPReimbAlc" localSheetId="47">#REF!</definedName>
    <definedName name="IPReimbAlc" localSheetId="66">#REF!</definedName>
    <definedName name="IPReimbAlc" localSheetId="68">#REF!</definedName>
    <definedName name="IPReimbAlc" localSheetId="65">#REF!</definedName>
    <definedName name="IPReimbAlc" localSheetId="67">#REF!</definedName>
    <definedName name="IPReimbAlc">#REF!</definedName>
    <definedName name="IPReimbList" localSheetId="25">#REF!</definedName>
    <definedName name="IPReimbList" localSheetId="27">#REF!</definedName>
    <definedName name="IPReimbList" localSheetId="24">#REF!</definedName>
    <definedName name="IPReimbList" localSheetId="26">#REF!</definedName>
    <definedName name="IPReimbList" localSheetId="46">#REF!</definedName>
    <definedName name="IPReimbList" localSheetId="49">#REF!</definedName>
    <definedName name="IPReimbList" localSheetId="43">#REF!</definedName>
    <definedName name="IPReimbList" localSheetId="47">#REF!</definedName>
    <definedName name="IPReimbList" localSheetId="66">#REF!</definedName>
    <definedName name="IPReimbList" localSheetId="68">#REF!</definedName>
    <definedName name="IPReimbList" localSheetId="65">#REF!</definedName>
    <definedName name="IPReimbList" localSheetId="67">#REF!</definedName>
    <definedName name="IPReimbList">#REF!</definedName>
    <definedName name="IPReimbList_Agg" localSheetId="25">#REF!</definedName>
    <definedName name="IPReimbList_Agg" localSheetId="27">#REF!</definedName>
    <definedName name="IPReimbList_Agg" localSheetId="24">#REF!</definedName>
    <definedName name="IPReimbList_Agg" localSheetId="26">#REF!</definedName>
    <definedName name="IPReimbList_Agg" localSheetId="46">#REF!</definedName>
    <definedName name="IPReimbList_Agg" localSheetId="49">#REF!</definedName>
    <definedName name="IPReimbList_Agg" localSheetId="43">#REF!</definedName>
    <definedName name="IPReimbList_Agg" localSheetId="47">#REF!</definedName>
    <definedName name="IPReimbList_Agg" localSheetId="66">#REF!</definedName>
    <definedName name="IPReimbList_Agg" localSheetId="68">#REF!</definedName>
    <definedName name="IPReimbList_Agg" localSheetId="65">#REF!</definedName>
    <definedName name="IPReimbList_Agg" localSheetId="67">#REF!</definedName>
    <definedName name="IPReimbList_Agg">#REF!</definedName>
    <definedName name="IPReimbMatdel" localSheetId="25">#REF!</definedName>
    <definedName name="IPReimbMatdel" localSheetId="27">#REF!</definedName>
    <definedName name="IPReimbMatdel" localSheetId="24">#REF!</definedName>
    <definedName name="IPReimbMatdel" localSheetId="26">#REF!</definedName>
    <definedName name="IPReimbMatdel" localSheetId="46">#REF!</definedName>
    <definedName name="IPReimbMatdel" localSheetId="49">#REF!</definedName>
    <definedName name="IPReimbMatdel" localSheetId="43">#REF!</definedName>
    <definedName name="IPReimbMatdel" localSheetId="47">#REF!</definedName>
    <definedName name="IPReimbMatdel" localSheetId="66">#REF!</definedName>
    <definedName name="IPReimbMatdel" localSheetId="68">#REF!</definedName>
    <definedName name="IPReimbMatdel" localSheetId="65">#REF!</definedName>
    <definedName name="IPReimbMatdel" localSheetId="67">#REF!</definedName>
    <definedName name="IPReimbMatdel">#REF!</definedName>
    <definedName name="IPReimbMatnon" localSheetId="25">#REF!</definedName>
    <definedName name="IPReimbMatnon" localSheetId="27">#REF!</definedName>
    <definedName name="IPReimbMatnon" localSheetId="24">#REF!</definedName>
    <definedName name="IPReimbMatnon" localSheetId="26">#REF!</definedName>
    <definedName name="IPReimbMatnon" localSheetId="46">#REF!</definedName>
    <definedName name="IPReimbMatnon" localSheetId="49">#REF!</definedName>
    <definedName name="IPReimbMatnon" localSheetId="43">#REF!</definedName>
    <definedName name="IPReimbMatnon" localSheetId="47">#REF!</definedName>
    <definedName name="IPReimbMatnon" localSheetId="66">#REF!</definedName>
    <definedName name="IPReimbMatnon" localSheetId="68">#REF!</definedName>
    <definedName name="IPReimbMatnon" localSheetId="65">#REF!</definedName>
    <definedName name="IPReimbMatnon" localSheetId="67">#REF!</definedName>
    <definedName name="IPReimbMatnon">#REF!</definedName>
    <definedName name="IPReimbMedical" localSheetId="25">#REF!</definedName>
    <definedName name="IPReimbMedical" localSheetId="27">#REF!</definedName>
    <definedName name="IPReimbMedical" localSheetId="24">#REF!</definedName>
    <definedName name="IPReimbMedical" localSheetId="26">#REF!</definedName>
    <definedName name="IPReimbMedical" localSheetId="46">#REF!</definedName>
    <definedName name="IPReimbMedical" localSheetId="49">#REF!</definedName>
    <definedName name="IPReimbMedical" localSheetId="43">#REF!</definedName>
    <definedName name="IPReimbMedical" localSheetId="47">#REF!</definedName>
    <definedName name="IPReimbMedical" localSheetId="66">#REF!</definedName>
    <definedName name="IPReimbMedical" localSheetId="68">#REF!</definedName>
    <definedName name="IPReimbMedical" localSheetId="65">#REF!</definedName>
    <definedName name="IPReimbMedical" localSheetId="67">#REF!</definedName>
    <definedName name="IPReimbMedical">#REF!</definedName>
    <definedName name="IPReimbPsych" localSheetId="25">#REF!</definedName>
    <definedName name="IPReimbPsych" localSheetId="27">#REF!</definedName>
    <definedName name="IPReimbPsych" localSheetId="24">#REF!</definedName>
    <definedName name="IPReimbPsych" localSheetId="26">#REF!</definedName>
    <definedName name="IPReimbPsych" localSheetId="46">#REF!</definedName>
    <definedName name="IPReimbPsych" localSheetId="49">#REF!</definedName>
    <definedName name="IPReimbPsych" localSheetId="43">#REF!</definedName>
    <definedName name="IPReimbPsych" localSheetId="47">#REF!</definedName>
    <definedName name="IPReimbPsych" localSheetId="66">#REF!</definedName>
    <definedName name="IPReimbPsych" localSheetId="68">#REF!</definedName>
    <definedName name="IPReimbPsych" localSheetId="65">#REF!</definedName>
    <definedName name="IPReimbPsych" localSheetId="67">#REF!</definedName>
    <definedName name="IPReimbPsych">#REF!</definedName>
    <definedName name="IPReimbSNF" localSheetId="25">#REF!</definedName>
    <definedName name="IPReimbSNF" localSheetId="27">#REF!</definedName>
    <definedName name="IPReimbSNF" localSheetId="24">#REF!</definedName>
    <definedName name="IPReimbSNF" localSheetId="26">#REF!</definedName>
    <definedName name="IPReimbSNF" localSheetId="46">#REF!</definedName>
    <definedName name="IPReimbSNF" localSheetId="49">#REF!</definedName>
    <definedName name="IPReimbSNF" localSheetId="43">#REF!</definedName>
    <definedName name="IPReimbSNF" localSheetId="47">#REF!</definedName>
    <definedName name="IPReimbSNF" localSheetId="66">#REF!</definedName>
    <definedName name="IPReimbSNF" localSheetId="68">#REF!</definedName>
    <definedName name="IPReimbSNF" localSheetId="65">#REF!</definedName>
    <definedName name="IPReimbSNF" localSheetId="67">#REF!</definedName>
    <definedName name="IPReimbSNF">#REF!</definedName>
    <definedName name="IPReimbSurgical" localSheetId="25">#REF!</definedName>
    <definedName name="IPReimbSurgical" localSheetId="27">#REF!</definedName>
    <definedName name="IPReimbSurgical" localSheetId="24">#REF!</definedName>
    <definedName name="IPReimbSurgical" localSheetId="26">#REF!</definedName>
    <definedName name="IPReimbSurgical" localSheetId="46">#REF!</definedName>
    <definedName name="IPReimbSurgical" localSheetId="49">#REF!</definedName>
    <definedName name="IPReimbSurgical" localSheetId="43">#REF!</definedName>
    <definedName name="IPReimbSurgical" localSheetId="47">#REF!</definedName>
    <definedName name="IPReimbSurgical" localSheetId="66">#REF!</definedName>
    <definedName name="IPReimbSurgical" localSheetId="68">#REF!</definedName>
    <definedName name="IPReimbSurgical" localSheetId="65">#REF!</definedName>
    <definedName name="IPReimbSurgical" localSheetId="67">#REF!</definedName>
    <definedName name="IPReimbSurgical">#REF!</definedName>
    <definedName name="IPReimbTotal" localSheetId="25">#REF!</definedName>
    <definedName name="IPReimbTotal" localSheetId="27">#REF!</definedName>
    <definedName name="IPReimbTotal" localSheetId="24">#REF!</definedName>
    <definedName name="IPReimbTotal" localSheetId="26">#REF!</definedName>
    <definedName name="IPReimbTotal" localSheetId="46">#REF!</definedName>
    <definedName name="IPReimbTotal" localSheetId="49">#REF!</definedName>
    <definedName name="IPReimbTotal" localSheetId="43">#REF!</definedName>
    <definedName name="IPReimbTotal" localSheetId="47">#REF!</definedName>
    <definedName name="IPReimbTotal" localSheetId="66">#REF!</definedName>
    <definedName name="IPReimbTotal" localSheetId="68">#REF!</definedName>
    <definedName name="IPReimbTotal" localSheetId="65">#REF!</definedName>
    <definedName name="IPReimbTotal" localSheetId="67">#REF!</definedName>
    <definedName name="IPReimbTotal">#REF!</definedName>
    <definedName name="IPReimbVaries" localSheetId="25">#REF!</definedName>
    <definedName name="IPReimbVaries" localSheetId="27">#REF!</definedName>
    <definedName name="IPReimbVaries" localSheetId="24">#REF!</definedName>
    <definedName name="IPReimbVaries" localSheetId="26">#REF!</definedName>
    <definedName name="IPReimbVaries" localSheetId="46">#REF!</definedName>
    <definedName name="IPReimbVaries" localSheetId="49">#REF!</definedName>
    <definedName name="IPReimbVaries" localSheetId="43">#REF!</definedName>
    <definedName name="IPReimbVaries" localSheetId="47">#REF!</definedName>
    <definedName name="IPReimbVaries" localSheetId="66">#REF!</definedName>
    <definedName name="IPReimbVaries" localSheetId="68">#REF!</definedName>
    <definedName name="IPReimbVaries" localSheetId="65">#REF!</definedName>
    <definedName name="IPReimbVaries" localSheetId="67">#REF!</definedName>
    <definedName name="IPReimbVaries">#REF!</definedName>
    <definedName name="IPReimbVaries_OON" localSheetId="25">#REF!</definedName>
    <definedName name="IPReimbVaries_OON" localSheetId="27">#REF!</definedName>
    <definedName name="IPReimbVaries_OON" localSheetId="24">#REF!</definedName>
    <definedName name="IPReimbVaries_OON" localSheetId="26">#REF!</definedName>
    <definedName name="IPReimbVaries_OON" localSheetId="46">#REF!</definedName>
    <definedName name="IPReimbVaries_OON" localSheetId="49">#REF!</definedName>
    <definedName name="IPReimbVaries_OON" localSheetId="43">#REF!</definedName>
    <definedName name="IPReimbVaries_OON" localSheetId="47">#REF!</definedName>
    <definedName name="IPReimbVaries_OON" localSheetId="66">#REF!</definedName>
    <definedName name="IPReimbVaries_OON" localSheetId="68">#REF!</definedName>
    <definedName name="IPReimbVaries_OON" localSheetId="65">#REF!</definedName>
    <definedName name="IPReimbVaries_OON" localSheetId="67">#REF!</definedName>
    <definedName name="IPReimbVaries_OON">#REF!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THE_SEPARATE_DENTAL_DED_EMBEDDED_OR_NON_EMBEDDED">#REF!</definedName>
    <definedName name="IS_THE_SEPARATE_DENTAL_OOPM_EMBEDDED_OR_NON_EMBEDDED">#REF!</definedName>
    <definedName name="IS_THE_SEPARATE_RX_DED_EMBEDDED_OR_NON_EMBEDDED">#REF!</definedName>
    <definedName name="IS_THE_SEPARATE_RX_OOPM_EMBEDDED_OR_NON_EMBEDDED">#REF!</definedName>
    <definedName name="isNEDD1">#REF!</definedName>
    <definedName name="isNEDD2">#REF!</definedName>
    <definedName name="isNEDD3">#REF!</definedName>
    <definedName name="isNEDD4">#REF!</definedName>
    <definedName name="Keyfield2">#REF!</definedName>
    <definedName name="L_IN_COINS" localSheetId="25">#REF!</definedName>
    <definedName name="L_IN_COINS" localSheetId="27">#REF!</definedName>
    <definedName name="L_IN_COINS" localSheetId="24">#REF!</definedName>
    <definedName name="L_IN_COINS" localSheetId="26">#REF!</definedName>
    <definedName name="L_IN_COINS" localSheetId="46">#REF!</definedName>
    <definedName name="L_IN_COINS" localSheetId="49">#REF!</definedName>
    <definedName name="L_IN_COINS" localSheetId="43">#REF!</definedName>
    <definedName name="L_IN_COINS" localSheetId="47">#REF!</definedName>
    <definedName name="L_IN_COINS" localSheetId="66">#REF!</definedName>
    <definedName name="L_IN_COINS" localSheetId="68">#REF!</definedName>
    <definedName name="L_IN_COINS" localSheetId="65">#REF!</definedName>
    <definedName name="L_IN_COINS" localSheetId="67">#REF!</definedName>
    <definedName name="L_IN_COINS">#REF!</definedName>
    <definedName name="L_IN_DED" localSheetId="25">#REF!</definedName>
    <definedName name="L_IN_DED" localSheetId="27">#REF!</definedName>
    <definedName name="L_IN_DED" localSheetId="24">#REF!</definedName>
    <definedName name="L_IN_DED" localSheetId="26">#REF!</definedName>
    <definedName name="L_IN_DED" localSheetId="46">#REF!</definedName>
    <definedName name="L_IN_DED" localSheetId="49">#REF!</definedName>
    <definedName name="L_IN_DED" localSheetId="43">#REF!</definedName>
    <definedName name="L_IN_DED" localSheetId="47">#REF!</definedName>
    <definedName name="L_IN_DED" localSheetId="66">#REF!</definedName>
    <definedName name="L_IN_DED" localSheetId="68">#REF!</definedName>
    <definedName name="L_IN_DED" localSheetId="65">#REF!</definedName>
    <definedName name="L_IN_DED" localSheetId="67">#REF!</definedName>
    <definedName name="L_IN_DED">#REF!</definedName>
    <definedName name="L_IN_OOP_MAX" localSheetId="25">#REF!</definedName>
    <definedName name="L_IN_OOP_MAX" localSheetId="27">#REF!</definedName>
    <definedName name="L_IN_OOP_MAX" localSheetId="24">#REF!</definedName>
    <definedName name="L_IN_OOP_MAX" localSheetId="26">#REF!</definedName>
    <definedName name="L_IN_OOP_MAX" localSheetId="46">#REF!</definedName>
    <definedName name="L_IN_OOP_MAX" localSheetId="49">#REF!</definedName>
    <definedName name="L_IN_OOP_MAX" localSheetId="43">#REF!</definedName>
    <definedName name="L_IN_OOP_MAX" localSheetId="47">#REF!</definedName>
    <definedName name="L_IN_OOP_MAX" localSheetId="66">#REF!</definedName>
    <definedName name="L_IN_OOP_MAX" localSheetId="68">#REF!</definedName>
    <definedName name="L_IN_OOP_MAX" localSheetId="65">#REF!</definedName>
    <definedName name="L_IN_OOP_MAX" localSheetId="67">#REF!</definedName>
    <definedName name="L_IN_OOP_MAX">#REF!</definedName>
    <definedName name="L_MAC_DISCOUNT" localSheetId="25">#REF!</definedName>
    <definedName name="L_MAC_DISCOUNT" localSheetId="27">#REF!</definedName>
    <definedName name="L_MAC_DISCOUNT" localSheetId="24">#REF!</definedName>
    <definedName name="L_MAC_DISCOUNT" localSheetId="26">#REF!</definedName>
    <definedName name="L_MAC_DISCOUNT" localSheetId="46">#REF!</definedName>
    <definedName name="L_MAC_DISCOUNT" localSheetId="49">#REF!</definedName>
    <definedName name="L_MAC_DISCOUNT" localSheetId="43">#REF!</definedName>
    <definedName name="L_MAC_DISCOUNT" localSheetId="47">#REF!</definedName>
    <definedName name="L_MAC_DISCOUNT" localSheetId="66">#REF!</definedName>
    <definedName name="L_MAC_DISCOUNT" localSheetId="68">#REF!</definedName>
    <definedName name="L_MAC_DISCOUNT" localSheetId="65">#REF!</definedName>
    <definedName name="L_MAC_DISCOUNT" localSheetId="67">#REF!</definedName>
    <definedName name="L_MAC_DISCOUNT">#REF!</definedName>
    <definedName name="L_NEGREIM_RX_DIS" localSheetId="25">#REF!</definedName>
    <definedName name="L_NEGREIM_RX_DIS" localSheetId="27">#REF!</definedName>
    <definedName name="L_NEGREIM_RX_DIS" localSheetId="24">#REF!</definedName>
    <definedName name="L_NEGREIM_RX_DIS" localSheetId="26">#REF!</definedName>
    <definedName name="L_NEGREIM_RX_DIS" localSheetId="46">#REF!</definedName>
    <definedName name="L_NEGREIM_RX_DIS" localSheetId="49">#REF!</definedName>
    <definedName name="L_NEGREIM_RX_DIS" localSheetId="43">#REF!</definedName>
    <definedName name="L_NEGREIM_RX_DIS" localSheetId="47">#REF!</definedName>
    <definedName name="L_NEGREIM_RX_DIS" localSheetId="66">#REF!</definedName>
    <definedName name="L_NEGREIM_RX_DIS" localSheetId="68">#REF!</definedName>
    <definedName name="L_NEGREIM_RX_DIS" localSheetId="65">#REF!</definedName>
    <definedName name="L_NEGREIM_RX_DIS" localSheetId="67">#REF!</definedName>
    <definedName name="L_NEGREIM_RX_DIS">#REF!</definedName>
    <definedName name="L_NEGREIM_RX_MARK" localSheetId="25">#REF!</definedName>
    <definedName name="L_NEGREIM_RX_MARK" localSheetId="27">#REF!</definedName>
    <definedName name="L_NEGREIM_RX_MARK" localSheetId="24">#REF!</definedName>
    <definedName name="L_NEGREIM_RX_MARK" localSheetId="26">#REF!</definedName>
    <definedName name="L_NEGREIM_RX_MARK" localSheetId="46">#REF!</definedName>
    <definedName name="L_NEGREIM_RX_MARK" localSheetId="49">#REF!</definedName>
    <definedName name="L_NEGREIM_RX_MARK" localSheetId="43">#REF!</definedName>
    <definedName name="L_NEGREIM_RX_MARK" localSheetId="47">#REF!</definedName>
    <definedName name="L_NEGREIM_RX_MARK" localSheetId="66">#REF!</definedName>
    <definedName name="L_NEGREIM_RX_MARK" localSheetId="68">#REF!</definedName>
    <definedName name="L_NEGREIM_RX_MARK" localSheetId="65">#REF!</definedName>
    <definedName name="L_NEGREIM_RX_MARK" localSheetId="67">#REF!</definedName>
    <definedName name="L_NEGREIM_RX_MARK">#REF!</definedName>
    <definedName name="L_NEGREIM_RXGEN_MARK" localSheetId="25">#REF!</definedName>
    <definedName name="L_NEGREIM_RXGEN_MARK" localSheetId="27">#REF!</definedName>
    <definedName name="L_NEGREIM_RXGEN_MARK" localSheetId="24">#REF!</definedName>
    <definedName name="L_NEGREIM_RXGEN_MARK" localSheetId="26">#REF!</definedName>
    <definedName name="L_NEGREIM_RXGEN_MARK" localSheetId="46">#REF!</definedName>
    <definedName name="L_NEGREIM_RXGEN_MARK" localSheetId="49">#REF!</definedName>
    <definedName name="L_NEGREIM_RXGEN_MARK" localSheetId="43">#REF!</definedName>
    <definedName name="L_NEGREIM_RXGEN_MARK" localSheetId="47">#REF!</definedName>
    <definedName name="L_NEGREIM_RXGEN_MARK" localSheetId="66">#REF!</definedName>
    <definedName name="L_NEGREIM_RXGEN_MARK" localSheetId="68">#REF!</definedName>
    <definedName name="L_NEGREIM_RXGEN_MARK" localSheetId="65">#REF!</definedName>
    <definedName name="L_NEGREIM_RXGEN_MARK" localSheetId="67">#REF!</definedName>
    <definedName name="L_NEGREIM_RXGEN_MARK">#REF!</definedName>
    <definedName name="L_OON_COINS" localSheetId="25">#REF!</definedName>
    <definedName name="L_OON_COINS" localSheetId="27">#REF!</definedName>
    <definedName name="L_OON_COINS" localSheetId="24">#REF!</definedName>
    <definedName name="L_OON_COINS" localSheetId="26">#REF!</definedName>
    <definedName name="L_OON_COINS" localSheetId="46">#REF!</definedName>
    <definedName name="L_OON_COINS" localSheetId="49">#REF!</definedName>
    <definedName name="L_OON_COINS" localSheetId="43">#REF!</definedName>
    <definedName name="L_OON_COINS" localSheetId="47">#REF!</definedName>
    <definedName name="L_OON_COINS" localSheetId="66">#REF!</definedName>
    <definedName name="L_OON_COINS" localSheetId="68">#REF!</definedName>
    <definedName name="L_OON_COINS" localSheetId="65">#REF!</definedName>
    <definedName name="L_OON_COINS" localSheetId="67">#REF!</definedName>
    <definedName name="L_OON_COINS">#REF!</definedName>
    <definedName name="L_OON_DED" localSheetId="25">#REF!</definedName>
    <definedName name="L_OON_DED" localSheetId="27">#REF!</definedName>
    <definedName name="L_OON_DED" localSheetId="24">#REF!</definedName>
    <definedName name="L_OON_DED" localSheetId="26">#REF!</definedName>
    <definedName name="L_OON_DED" localSheetId="46">#REF!</definedName>
    <definedName name="L_OON_DED" localSheetId="49">#REF!</definedName>
    <definedName name="L_OON_DED" localSheetId="43">#REF!</definedName>
    <definedName name="L_OON_DED" localSheetId="47">#REF!</definedName>
    <definedName name="L_OON_DED" localSheetId="66">#REF!</definedName>
    <definedName name="L_OON_DED" localSheetId="68">#REF!</definedName>
    <definedName name="L_OON_DED" localSheetId="65">#REF!</definedName>
    <definedName name="L_OON_DED" localSheetId="67">#REF!</definedName>
    <definedName name="L_OON_DED">#REF!</definedName>
    <definedName name="L_OON_OOP_MAX" localSheetId="25">#REF!</definedName>
    <definedName name="L_OON_OOP_MAX" localSheetId="27">#REF!</definedName>
    <definedName name="L_OON_OOP_MAX" localSheetId="24">#REF!</definedName>
    <definedName name="L_OON_OOP_MAX" localSheetId="26">#REF!</definedName>
    <definedName name="L_OON_OOP_MAX" localSheetId="46">#REF!</definedName>
    <definedName name="L_OON_OOP_MAX" localSheetId="49">#REF!</definedName>
    <definedName name="L_OON_OOP_MAX" localSheetId="43">#REF!</definedName>
    <definedName name="L_OON_OOP_MAX" localSheetId="47">#REF!</definedName>
    <definedName name="L_OON_OOP_MAX" localSheetId="66">#REF!</definedName>
    <definedName name="L_OON_OOP_MAX" localSheetId="68">#REF!</definedName>
    <definedName name="L_OON_OOP_MAX" localSheetId="65">#REF!</definedName>
    <definedName name="L_OON_OOP_MAX" localSheetId="67">#REF!</definedName>
    <definedName name="L_OON_OOP_MAX">#REF!</definedName>
    <definedName name="LabCapSavings" localSheetId="25">#REF!</definedName>
    <definedName name="LabCapSavings" localSheetId="27">#REF!</definedName>
    <definedName name="LabCapSavings" localSheetId="24">#REF!</definedName>
    <definedName name="LabCapSavings" localSheetId="26">#REF!</definedName>
    <definedName name="LabCapSavings" localSheetId="46">#REF!</definedName>
    <definedName name="LabCapSavings" localSheetId="49">#REF!</definedName>
    <definedName name="LabCapSavings" localSheetId="43">#REF!</definedName>
    <definedName name="LabCapSavings" localSheetId="47">#REF!</definedName>
    <definedName name="LabCapSavings" localSheetId="66">#REF!</definedName>
    <definedName name="LabCapSavings" localSheetId="68">#REF!</definedName>
    <definedName name="LabCapSavings" localSheetId="65">#REF!</definedName>
    <definedName name="LabCapSavings" localSheetId="67">#REF!</definedName>
    <definedName name="LabCapSavings">#REF!</definedName>
    <definedName name="LABEL">#REF!</definedName>
    <definedName name="lagdump" localSheetId="66">#REF!</definedName>
    <definedName name="lagdump" localSheetId="68">#REF!</definedName>
    <definedName name="lagdump" localSheetId="65">#REF!</definedName>
    <definedName name="lagdump" localSheetId="67">#REF!</definedName>
    <definedName name="lagdump">#REF!</definedName>
    <definedName name="lambda">#REF!</definedName>
    <definedName name="Lang">#REF!</definedName>
    <definedName name="last">#REF!</definedName>
    <definedName name="lcu" localSheetId="66">#REF!</definedName>
    <definedName name="lcu" localSheetId="68">#REF!</definedName>
    <definedName name="lcu" localSheetId="65">#REF!</definedName>
    <definedName name="lcu" localSheetId="67">#REF!</definedName>
    <definedName name="lcu">#REF!</definedName>
    <definedName name="LCU_Rates_and_Terms_2007" localSheetId="66">#REF!</definedName>
    <definedName name="LCU_Rates_and_Terms_2007" localSheetId="68">#REF!</definedName>
    <definedName name="LCU_Rates_and_Terms_2007" localSheetId="65">#REF!</definedName>
    <definedName name="LCU_Rates_and_Terms_2007" localSheetId="67">#REF!</definedName>
    <definedName name="LCU_Rates_and_Terms_2007">#REF!</definedName>
    <definedName name="LegalEntityList">#REF!</definedName>
    <definedName name="LensesChildrenOnly" localSheetId="25">#REF!</definedName>
    <definedName name="LensesChildrenOnly" localSheetId="27">#REF!</definedName>
    <definedName name="LensesChildrenOnly" localSheetId="24">#REF!</definedName>
    <definedName name="LensesChildrenOnly" localSheetId="26">#REF!</definedName>
    <definedName name="LensesChildrenOnly" localSheetId="46">#REF!</definedName>
    <definedName name="LensesChildrenOnly" localSheetId="49">#REF!</definedName>
    <definedName name="LensesChildrenOnly" localSheetId="43">#REF!</definedName>
    <definedName name="LensesChildrenOnly" localSheetId="47">#REF!</definedName>
    <definedName name="LensesChildrenOnly" localSheetId="66">#REF!</definedName>
    <definedName name="LensesChildrenOnly" localSheetId="68">#REF!</definedName>
    <definedName name="LensesChildrenOnly" localSheetId="65">#REF!</definedName>
    <definedName name="LensesChildrenOnly" localSheetId="67">#REF!</definedName>
    <definedName name="LensesChildrenOnly">#REF!</definedName>
    <definedName name="LIBBLDG" localSheetId="66">#REF!</definedName>
    <definedName name="LIBBLDG" localSheetId="68">#REF!</definedName>
    <definedName name="LIBBLDG" localSheetId="65">#REF!</definedName>
    <definedName name="LIBBLDG" localSheetId="67">#REF!</definedName>
    <definedName name="LIBBLDG">#REF!</definedName>
    <definedName name="LIBRARY" localSheetId="66">#REF!</definedName>
    <definedName name="LIBRARY" localSheetId="68">#REF!</definedName>
    <definedName name="LIBRARY" localSheetId="65">#REF!</definedName>
    <definedName name="LIBRARY" localSheetId="67">#REF!</definedName>
    <definedName name="LIBRARY">#REF!</definedName>
    <definedName name="list" localSheetId="66">#REF!</definedName>
    <definedName name="list" localSheetId="68">#REF!</definedName>
    <definedName name="list" localSheetId="65">#REF!</definedName>
    <definedName name="list" localSheetId="67">#REF!</definedName>
    <definedName name="list">#REF!</definedName>
    <definedName name="loadcombine" localSheetId="66">#REF!</definedName>
    <definedName name="loadcombine" localSheetId="68">#REF!</definedName>
    <definedName name="loadcombine" localSheetId="65">#REF!</definedName>
    <definedName name="loadcombine" localSheetId="67">#REF!</definedName>
    <definedName name="loadcombine">#REF!</definedName>
    <definedName name="lobtable" localSheetId="66">#REF!</definedName>
    <definedName name="lobtable" localSheetId="68">#REF!</definedName>
    <definedName name="lobtable" localSheetId="65">#REF!</definedName>
    <definedName name="lobtable" localSheetId="67">#REF!</definedName>
    <definedName name="lobtable">#REF!</definedName>
    <definedName name="lobtablen" localSheetId="66">#REF!</definedName>
    <definedName name="lobtablen" localSheetId="68">#REF!</definedName>
    <definedName name="lobtablen" localSheetId="65">#REF!</definedName>
    <definedName name="lobtablen" localSheetId="67">#REF!</definedName>
    <definedName name="lobtablen">#REF!</definedName>
    <definedName name="loose_mgd_chrg" localSheetId="66">#REF!</definedName>
    <definedName name="loose_mgd_chrg" localSheetId="68">#REF!</definedName>
    <definedName name="loose_mgd_chrg" localSheetId="65">#REF!</definedName>
    <definedName name="loose_mgd_chrg" localSheetId="67">#REF!</definedName>
    <definedName name="loose_mgd_chrg">#REF!</definedName>
    <definedName name="loose_mgd_chrg_rel" localSheetId="66">#REF!</definedName>
    <definedName name="loose_mgd_chrg_rel" localSheetId="68">#REF!</definedName>
    <definedName name="loose_mgd_chrg_rel" localSheetId="65">#REF!</definedName>
    <definedName name="loose_mgd_chrg_rel" localSheetId="67">#REF!</definedName>
    <definedName name="loose_mgd_chrg_rel">#REF!</definedName>
    <definedName name="loose_mgd_chrg_rel1" localSheetId="66">#REF!</definedName>
    <definedName name="loose_mgd_chrg_rel1" localSheetId="68">#REF!</definedName>
    <definedName name="loose_mgd_chrg_rel1" localSheetId="65">#REF!</definedName>
    <definedName name="loose_mgd_chrg_rel1" localSheetId="67">#REF!</definedName>
    <definedName name="loose_mgd_chrg_rel1">#REF!</definedName>
    <definedName name="loose_mgd_chrg_rel2" localSheetId="66">#REF!</definedName>
    <definedName name="loose_mgd_chrg_rel2" localSheetId="68">#REF!</definedName>
    <definedName name="loose_mgd_chrg_rel2" localSheetId="65">#REF!</definedName>
    <definedName name="loose_mgd_chrg_rel2" localSheetId="67">#REF!</definedName>
    <definedName name="loose_mgd_chrg_rel2">#REF!</definedName>
    <definedName name="loose_mgd_chrg1" localSheetId="66">#REF!</definedName>
    <definedName name="loose_mgd_chrg1" localSheetId="68">#REF!</definedName>
    <definedName name="loose_mgd_chrg1" localSheetId="65">#REF!</definedName>
    <definedName name="loose_mgd_chrg1" localSheetId="67">#REF!</definedName>
    <definedName name="loose_mgd_chrg1">#REF!</definedName>
    <definedName name="loose_mgd_chrg2" localSheetId="66">#REF!</definedName>
    <definedName name="loose_mgd_chrg2" localSheetId="68">#REF!</definedName>
    <definedName name="loose_mgd_chrg2" localSheetId="65">#REF!</definedName>
    <definedName name="loose_mgd_chrg2" localSheetId="67">#REF!</definedName>
    <definedName name="loose_mgd_chrg2">#REF!</definedName>
    <definedName name="loose_mgd_util" localSheetId="66">#REF!</definedName>
    <definedName name="loose_mgd_util" localSheetId="68">#REF!</definedName>
    <definedName name="loose_mgd_util" localSheetId="65">#REF!</definedName>
    <definedName name="loose_mgd_util" localSheetId="67">#REF!</definedName>
    <definedName name="loose_mgd_util">#REF!</definedName>
    <definedName name="loose_mgd_util_dist" localSheetId="66">#REF!</definedName>
    <definedName name="loose_mgd_util_dist" localSheetId="68">#REF!</definedName>
    <definedName name="loose_mgd_util_dist" localSheetId="65">#REF!</definedName>
    <definedName name="loose_mgd_util_dist" localSheetId="67">#REF!</definedName>
    <definedName name="loose_mgd_util_dist">#REF!</definedName>
    <definedName name="loose_mgd_util_dist1" localSheetId="66">#REF!</definedName>
    <definedName name="loose_mgd_util_dist1" localSheetId="68">#REF!</definedName>
    <definedName name="loose_mgd_util_dist1" localSheetId="65">#REF!</definedName>
    <definedName name="loose_mgd_util_dist1" localSheetId="67">#REF!</definedName>
    <definedName name="loose_mgd_util_dist1">#REF!</definedName>
    <definedName name="loose_mgd_util_dist2" localSheetId="66">#REF!</definedName>
    <definedName name="loose_mgd_util_dist2" localSheetId="68">#REF!</definedName>
    <definedName name="loose_mgd_util_dist2" localSheetId="65">#REF!</definedName>
    <definedName name="loose_mgd_util_dist2" localSheetId="67">#REF!</definedName>
    <definedName name="loose_mgd_util_dist2">#REF!</definedName>
    <definedName name="loose_mgd_util1" localSheetId="66">#REF!</definedName>
    <definedName name="loose_mgd_util1" localSheetId="68">#REF!</definedName>
    <definedName name="loose_mgd_util1" localSheetId="65">#REF!</definedName>
    <definedName name="loose_mgd_util1" localSheetId="67">#REF!</definedName>
    <definedName name="loose_mgd_util1">#REF!</definedName>
    <definedName name="loose_mgd_util2" localSheetId="66">#REF!</definedName>
    <definedName name="loose_mgd_util2" localSheetId="68">#REF!</definedName>
    <definedName name="loose_mgd_util2" localSheetId="65">#REF!</definedName>
    <definedName name="loose_mgd_util2" localSheetId="67">#REF!</definedName>
    <definedName name="loose_mgd_util2">#REF!</definedName>
    <definedName name="m">#REF!</definedName>
    <definedName name="M_Audit" localSheetId="25">Paid #REF!</definedName>
    <definedName name="M_Audit" localSheetId="27">Paid #REF!</definedName>
    <definedName name="M_Audit" localSheetId="8">Paid #REF!</definedName>
    <definedName name="M_Audit" localSheetId="24">Paid #REF!</definedName>
    <definedName name="M_Audit" localSheetId="26">Paid #REF!</definedName>
    <definedName name="M_Audit" localSheetId="6">Paid #REF!</definedName>
    <definedName name="M_Audit" localSheetId="7">Paid #REF!</definedName>
    <definedName name="M_Audit" localSheetId="9">Paid #REF!</definedName>
    <definedName name="M_Audit" localSheetId="46">Paid #REF!</definedName>
    <definedName name="M_Audit" localSheetId="49">Paid #REF!</definedName>
    <definedName name="M_Audit" localSheetId="34">Paid #REF!</definedName>
    <definedName name="M_Audit" localSheetId="36">Paid #REF!</definedName>
    <definedName name="M_Audit" localSheetId="38">Paid #REF!</definedName>
    <definedName name="M_Audit" localSheetId="43">Paid #REF!</definedName>
    <definedName name="M_Audit" localSheetId="47">Paid #REF!</definedName>
    <definedName name="M_Audit" localSheetId="33">Paid #REF!</definedName>
    <definedName name="M_Audit" localSheetId="35">Paid #REF!</definedName>
    <definedName name="M_Audit" localSheetId="37">Paid #REF!</definedName>
    <definedName name="M_Audit" localSheetId="66">Paid #REF!</definedName>
    <definedName name="M_Audit" localSheetId="68">Paid #REF!</definedName>
    <definedName name="M_Audit" localSheetId="56">Paid #REF!</definedName>
    <definedName name="M_Audit" localSheetId="65">Paid #REF!</definedName>
    <definedName name="M_Audit" localSheetId="67">Paid #REF!</definedName>
    <definedName name="M_Audit" localSheetId="55">Paid #REF!</definedName>
    <definedName name="M_Audit" localSheetId="81">Paid #REF!</definedName>
    <definedName name="M_Audit" localSheetId="80">Paid #REF!</definedName>
    <definedName name="M_Audit">Paid #REF!</definedName>
    <definedName name="M_DIFF" localSheetId="25">CURR MO - PREV #REF!</definedName>
    <definedName name="M_DIFF" localSheetId="27">CURR MO - PREV #REF!</definedName>
    <definedName name="M_DIFF" localSheetId="8">CURR MO - PREV #REF!</definedName>
    <definedName name="M_DIFF" localSheetId="24">CURR MO - PREV #REF!</definedName>
    <definedName name="M_DIFF" localSheetId="26">CURR MO - PREV #REF!</definedName>
    <definedName name="M_DIFF" localSheetId="6">CURR MO - PREV #REF!</definedName>
    <definedName name="M_DIFF" localSheetId="7">CURR MO - PREV #REF!</definedName>
    <definedName name="M_DIFF" localSheetId="9">CURR MO - PREV #REF!</definedName>
    <definedName name="M_DIFF" localSheetId="46">CURR MO - PREV #REF!</definedName>
    <definedName name="M_DIFF" localSheetId="49">CURR MO - PREV #REF!</definedName>
    <definedName name="M_DIFF" localSheetId="34">CURR MO - PREV #REF!</definedName>
    <definedName name="M_DIFF" localSheetId="36">CURR MO - PREV #REF!</definedName>
    <definedName name="M_DIFF" localSheetId="38">CURR MO - PREV #REF!</definedName>
    <definedName name="M_DIFF" localSheetId="43">CURR MO - PREV #REF!</definedName>
    <definedName name="M_DIFF" localSheetId="47">CURR MO - PREV #REF!</definedName>
    <definedName name="M_DIFF" localSheetId="33">CURR MO - PREV #REF!</definedName>
    <definedName name="M_DIFF" localSheetId="35">CURR MO - PREV #REF!</definedName>
    <definedName name="M_DIFF" localSheetId="37">CURR MO - PREV #REF!</definedName>
    <definedName name="M_DIFF" localSheetId="66">CURR MO - PREV #REF!</definedName>
    <definedName name="M_DIFF" localSheetId="68">CURR MO - PREV #REF!</definedName>
    <definedName name="M_DIFF" localSheetId="56">CURR MO - PREV #REF!</definedName>
    <definedName name="M_DIFF" localSheetId="65">CURR MO - PREV #REF!</definedName>
    <definedName name="M_DIFF" localSheetId="67">CURR MO - PREV #REF!</definedName>
    <definedName name="M_DIFF" localSheetId="55">CURR MO - PREV #REF!</definedName>
    <definedName name="M_DIFF" localSheetId="81">CURR MO - PREV #REF!</definedName>
    <definedName name="M_DIFF" localSheetId="80">CURR MO - PREV #REF!</definedName>
    <definedName name="M_DIFF">CURR MO - PREV #REF!</definedName>
    <definedName name="M1A" localSheetId="66">#REF!</definedName>
    <definedName name="M1A" localSheetId="68">#REF!</definedName>
    <definedName name="M1A" localSheetId="65">#REF!</definedName>
    <definedName name="M1A" localSheetId="67">#REF!</definedName>
    <definedName name="M1A">#REF!</definedName>
    <definedName name="MA_EPO_CH" localSheetId="66">#REF!</definedName>
    <definedName name="MA_EPO_CH" localSheetId="68">#REF!</definedName>
    <definedName name="MA_EPO_CH" localSheetId="65">#REF!</definedName>
    <definedName name="MA_EPO_CH" localSheetId="67">#REF!</definedName>
    <definedName name="MA_EPO_CH">#REF!</definedName>
    <definedName name="MA_HMO_BB" localSheetId="66">#REF!</definedName>
    <definedName name="MA_HMO_BB" localSheetId="68">#REF!</definedName>
    <definedName name="MA_HMO_BB" localSheetId="65">#REF!</definedName>
    <definedName name="MA_HMO_BB" localSheetId="67">#REF!</definedName>
    <definedName name="MA_HMO_BB">#REF!</definedName>
    <definedName name="MA_HMO_BRONZE" localSheetId="66">#REF!</definedName>
    <definedName name="MA_HMO_BRONZE" localSheetId="68">#REF!</definedName>
    <definedName name="MA_HMO_BRONZE" localSheetId="65">#REF!</definedName>
    <definedName name="MA_HMO_BRONZE" localSheetId="67">#REF!</definedName>
    <definedName name="MA_HMO_BRONZE">#REF!</definedName>
    <definedName name="MA_HMO_FD" localSheetId="66">#REF!</definedName>
    <definedName name="MA_HMO_FD" localSheetId="68">#REF!</definedName>
    <definedName name="MA_HMO_FD" localSheetId="65">#REF!</definedName>
    <definedName name="MA_HMO_FD" localSheetId="67">#REF!</definedName>
    <definedName name="MA_HMO_FD">#REF!</definedName>
    <definedName name="MA_HMO_OTHER" localSheetId="66">#REF!</definedName>
    <definedName name="MA_HMO_OTHER" localSheetId="68">#REF!</definedName>
    <definedName name="MA_HMO_OTHER" localSheetId="65">#REF!</definedName>
    <definedName name="MA_HMO_OTHER" localSheetId="67">#REF!</definedName>
    <definedName name="MA_HMO_OTHER">#REF!</definedName>
    <definedName name="MA_HMO_TNW" localSheetId="66">#REF!</definedName>
    <definedName name="MA_HMO_TNW" localSheetId="68">#REF!</definedName>
    <definedName name="MA_HMO_TNW" localSheetId="65">#REF!</definedName>
    <definedName name="MA_HMO_TNW" localSheetId="67">#REF!</definedName>
    <definedName name="MA_HMO_TNW">#REF!</definedName>
    <definedName name="MA_POS" localSheetId="66">#REF!</definedName>
    <definedName name="MA_POS" localSheetId="68">#REF!</definedName>
    <definedName name="MA_POS" localSheetId="65">#REF!</definedName>
    <definedName name="MA_POS" localSheetId="67">#REF!</definedName>
    <definedName name="MA_POS">#REF!</definedName>
    <definedName name="MA_PPO_BB" localSheetId="66">#REF!</definedName>
    <definedName name="MA_PPO_BB" localSheetId="68">#REF!</definedName>
    <definedName name="MA_PPO_BB" localSheetId="65">#REF!</definedName>
    <definedName name="MA_PPO_BB" localSheetId="67">#REF!</definedName>
    <definedName name="MA_PPO_BB">#REF!</definedName>
    <definedName name="MA_PPO_CH_PLUS" localSheetId="66">#REF!</definedName>
    <definedName name="MA_PPO_CH_PLUS" localSheetId="68">#REF!</definedName>
    <definedName name="MA_PPO_CH_PLUS" localSheetId="65">#REF!</definedName>
    <definedName name="MA_PPO_CH_PLUS" localSheetId="67">#REF!</definedName>
    <definedName name="MA_PPO_CH_PLUS">#REF!</definedName>
    <definedName name="MA_PPO_FD" localSheetId="66">#REF!</definedName>
    <definedName name="MA_PPO_FD" localSheetId="68">#REF!</definedName>
    <definedName name="MA_PPO_FD" localSheetId="65">#REF!</definedName>
    <definedName name="MA_PPO_FD" localSheetId="67">#REF!</definedName>
    <definedName name="MA_PPO_FD">#REF!</definedName>
    <definedName name="MA_PPO_HSA" localSheetId="66">#REF!</definedName>
    <definedName name="MA_PPO_HSA" localSheetId="68">#REF!</definedName>
    <definedName name="MA_PPO_HSA" localSheetId="65">#REF!</definedName>
    <definedName name="MA_PPO_HSA" localSheetId="67">#REF!</definedName>
    <definedName name="MA_PPO_HSA">#REF!</definedName>
    <definedName name="MA_PPO_IND" localSheetId="66">#REF!</definedName>
    <definedName name="MA_PPO_IND" localSheetId="68">#REF!</definedName>
    <definedName name="MA_PPO_IND" localSheetId="65">#REF!</definedName>
    <definedName name="MA_PPO_IND" localSheetId="67">#REF!</definedName>
    <definedName name="MA_PPO_IND">#REF!</definedName>
    <definedName name="MA_PPO_ND" localSheetId="66">#REF!</definedName>
    <definedName name="MA_PPO_ND" localSheetId="68">#REF!</definedName>
    <definedName name="MA_PPO_ND" localSheetId="65">#REF!</definedName>
    <definedName name="MA_PPO_ND" localSheetId="67">#REF!</definedName>
    <definedName name="MA_PPO_ND">#REF!</definedName>
    <definedName name="MA_PPO_Options" localSheetId="66">#REF!</definedName>
    <definedName name="MA_PPO_Options" localSheetId="68">#REF!</definedName>
    <definedName name="MA_PPO_Options" localSheetId="65">#REF!</definedName>
    <definedName name="MA_PPO_Options" localSheetId="67">#REF!</definedName>
    <definedName name="MA_PPO_Options">#REF!</definedName>
    <definedName name="MA_PPO_OTHER" localSheetId="66">#REF!</definedName>
    <definedName name="MA_PPO_OTHER" localSheetId="68">#REF!</definedName>
    <definedName name="MA_PPO_OTHER" localSheetId="65">#REF!</definedName>
    <definedName name="MA_PPO_OTHER" localSheetId="67">#REF!</definedName>
    <definedName name="MA_PPO_OTHER">#REF!</definedName>
    <definedName name="MA_PPO_TNW" localSheetId="66">#REF!</definedName>
    <definedName name="MA_PPO_TNW" localSheetId="68">#REF!</definedName>
    <definedName name="MA_PPO_TNW" localSheetId="65">#REF!</definedName>
    <definedName name="MA_PPO_TNW" localSheetId="67">#REF!</definedName>
    <definedName name="MA_PPO_TNW">#REF!</definedName>
    <definedName name="MAASSOCHMOIH04" localSheetId="66">#REF!</definedName>
    <definedName name="MAASSOCHMOIH04" localSheetId="68">#REF!</definedName>
    <definedName name="MAASSOCHMOIH04" localSheetId="65">#REF!</definedName>
    <definedName name="MAASSOCHMOIH04" localSheetId="67">#REF!</definedName>
    <definedName name="MAASSOCHMOIH04">#REF!</definedName>
    <definedName name="Macro1" localSheetId="66">#REF!</definedName>
    <definedName name="Macro1" localSheetId="68">#REF!</definedName>
    <definedName name="Macro1" localSheetId="65">#REF!</definedName>
    <definedName name="Macro1" localSheetId="67">#REF!</definedName>
    <definedName name="Macro1">#REF!</definedName>
    <definedName name="Macro2" localSheetId="66">#REF!</definedName>
    <definedName name="Macro2" localSheetId="68">#REF!</definedName>
    <definedName name="Macro2" localSheetId="65">#REF!</definedName>
    <definedName name="Macro2" localSheetId="67">#REF!</definedName>
    <definedName name="Macro2">#REF!</definedName>
    <definedName name="Macro3" localSheetId="66">#REF!</definedName>
    <definedName name="Macro3" localSheetId="68">#REF!</definedName>
    <definedName name="Macro3" localSheetId="65">#REF!</definedName>
    <definedName name="Macro3" localSheetId="67">#REF!</definedName>
    <definedName name="Macro3">#REF!</definedName>
    <definedName name="Macro4" localSheetId="66">#REF!</definedName>
    <definedName name="Macro4" localSheetId="68">#REF!</definedName>
    <definedName name="Macro4" localSheetId="65">#REF!</definedName>
    <definedName name="Macro4" localSheetId="67">#REF!</definedName>
    <definedName name="Macro4">#REF!</definedName>
    <definedName name="Macro5" localSheetId="66">#REF!</definedName>
    <definedName name="Macro5" localSheetId="68">#REF!</definedName>
    <definedName name="Macro5" localSheetId="65">#REF!</definedName>
    <definedName name="Macro5" localSheetId="67">#REF!</definedName>
    <definedName name="Macro5">#REF!</definedName>
    <definedName name="Macro6" localSheetId="66">#REF!</definedName>
    <definedName name="Macro6" localSheetId="68">#REF!</definedName>
    <definedName name="Macro6" localSheetId="65">#REF!</definedName>
    <definedName name="Macro6" localSheetId="67">#REF!</definedName>
    <definedName name="Macro6">#REF!</definedName>
    <definedName name="Macro7" localSheetId="66">#REF!</definedName>
    <definedName name="Macro7" localSheetId="68">#REF!</definedName>
    <definedName name="Macro7" localSheetId="65">#REF!</definedName>
    <definedName name="Macro7" localSheetId="67">#REF!</definedName>
    <definedName name="Macro7">#REF!</definedName>
    <definedName name="Macro8" localSheetId="66">#REF!</definedName>
    <definedName name="Macro8" localSheetId="68">#REF!</definedName>
    <definedName name="Macro8" localSheetId="65">#REF!</definedName>
    <definedName name="Macro8" localSheetId="67">#REF!</definedName>
    <definedName name="Macro8">#REF!</definedName>
    <definedName name="Maine_Data_Rolled_Up_by_NEWLCU" localSheetId="66">#REF!</definedName>
    <definedName name="Maine_Data_Rolled_Up_by_NEWLCU" localSheetId="68">#REF!</definedName>
    <definedName name="Maine_Data_Rolled_Up_by_NEWLCU" localSheetId="65">#REF!</definedName>
    <definedName name="Maine_Data_Rolled_Up_by_NEWLCU" localSheetId="67">#REF!</definedName>
    <definedName name="Maine_Data_Rolled_Up_by_NEWLCU">#REF!</definedName>
    <definedName name="MaineNorthTowns">#REF!</definedName>
    <definedName name="ManualClick_3">#REF!</definedName>
    <definedName name="ManualClick_4">#REF!</definedName>
    <definedName name="map" localSheetId="25">#REF!</definedName>
    <definedName name="map" localSheetId="27">#REF!</definedName>
    <definedName name="map" localSheetId="24">#REF!</definedName>
    <definedName name="map" localSheetId="26">#REF!</definedName>
    <definedName name="map" localSheetId="46">#REF!</definedName>
    <definedName name="map" localSheetId="49">#REF!</definedName>
    <definedName name="map" localSheetId="43">#REF!</definedName>
    <definedName name="map" localSheetId="47">#REF!</definedName>
    <definedName name="map" localSheetId="66">#REF!</definedName>
    <definedName name="map" localSheetId="68">#REF!</definedName>
    <definedName name="map" localSheetId="65">#REF!</definedName>
    <definedName name="map" localSheetId="67">#REF!</definedName>
    <definedName name="map">#REF!</definedName>
    <definedName name="MAPMPMVar" localSheetId="66">#REF!</definedName>
    <definedName name="MAPMPMVar" localSheetId="68">#REF!</definedName>
    <definedName name="MAPMPMVar" localSheetId="65">#REF!</definedName>
    <definedName name="MAPMPMVar" localSheetId="67">#REF!</definedName>
    <definedName name="MAPMPMVar">#REF!</definedName>
    <definedName name="MAPMPMVarBE" localSheetId="66">#REF!</definedName>
    <definedName name="MAPMPMVarBE" localSheetId="68">#REF!</definedName>
    <definedName name="MAPMPMVarBE" localSheetId="65">#REF!</definedName>
    <definedName name="MAPMPMVarBE" localSheetId="67">#REF!</definedName>
    <definedName name="MAPMPMVarBE">#REF!</definedName>
    <definedName name="Master_List__COMM_Final_" localSheetId="66">#REF!</definedName>
    <definedName name="Master_List__COMM_Final_" localSheetId="68">#REF!</definedName>
    <definedName name="Master_List__COMM_Final_" localSheetId="65">#REF!</definedName>
    <definedName name="Master_List__COMM_Final_" localSheetId="67">#REF!</definedName>
    <definedName name="Master_List__COMM_Final_">#REF!</definedName>
    <definedName name="MatchCell" localSheetId="66">#REF!</definedName>
    <definedName name="MatchCell" localSheetId="68">#REF!</definedName>
    <definedName name="MatchCell" localSheetId="65">#REF!</definedName>
    <definedName name="MatchCell" localSheetId="67">#REF!</definedName>
    <definedName name="MatchCell">#REF!</definedName>
    <definedName name="MaternityIncrease" localSheetId="25">#REF!</definedName>
    <definedName name="MaternityIncrease" localSheetId="27">#REF!</definedName>
    <definedName name="MaternityIncrease" localSheetId="24">#REF!</definedName>
    <definedName name="MaternityIncrease" localSheetId="26">#REF!</definedName>
    <definedName name="MaternityIncrease" localSheetId="46">#REF!</definedName>
    <definedName name="MaternityIncrease" localSheetId="49">#REF!</definedName>
    <definedName name="MaternityIncrease" localSheetId="43">#REF!</definedName>
    <definedName name="MaternityIncrease" localSheetId="47">#REF!</definedName>
    <definedName name="MaternityIncrease" localSheetId="66">#REF!</definedName>
    <definedName name="MaternityIncrease" localSheetId="68">#REF!</definedName>
    <definedName name="MaternityIncrease" localSheetId="65">#REF!</definedName>
    <definedName name="MaternityIncrease" localSheetId="67">#REF!</definedName>
    <definedName name="MaternityIncrease">#REF!</definedName>
    <definedName name="MB" localSheetId="66">#REF!</definedName>
    <definedName name="MB" localSheetId="68">#REF!</definedName>
    <definedName name="MB" localSheetId="65">#REF!</definedName>
    <definedName name="MB" localSheetId="67">#REF!</definedName>
    <definedName name="MB">#REF!</definedName>
    <definedName name="MCO_06" localSheetId="66">#REF!</definedName>
    <definedName name="MCO_06" localSheetId="68">#REF!</definedName>
    <definedName name="MCO_06" localSheetId="65">#REF!</definedName>
    <definedName name="MCO_06" localSheetId="67">#REF!</definedName>
    <definedName name="MCO_06">#REF!</definedName>
    <definedName name="MCO_07" localSheetId="66">#REF!</definedName>
    <definedName name="MCO_07" localSheetId="68">#REF!</definedName>
    <definedName name="MCO_07" localSheetId="65">#REF!</definedName>
    <definedName name="MCO_07" localSheetId="67">#REF!</definedName>
    <definedName name="MCO_07">#REF!</definedName>
    <definedName name="MCO_08" localSheetId="66">#REF!</definedName>
    <definedName name="MCO_08" localSheetId="68">#REF!</definedName>
    <definedName name="MCO_08" localSheetId="65">#REF!</definedName>
    <definedName name="MCO_08" localSheetId="67">#REF!</definedName>
    <definedName name="MCO_08">#REF!</definedName>
    <definedName name="MCO_09" localSheetId="66">#REF!</definedName>
    <definedName name="MCO_09" localSheetId="68">#REF!</definedName>
    <definedName name="MCO_09" localSheetId="65">#REF!</definedName>
    <definedName name="MCO_09" localSheetId="67">#REF!</definedName>
    <definedName name="MCO_09">#REF!</definedName>
    <definedName name="MD_Cum_PL" localSheetId="25">Paid #REF!</definedName>
    <definedName name="MD_Cum_PL" localSheetId="27">Paid #REF!</definedName>
    <definedName name="MD_Cum_PL" localSheetId="8">Paid #REF!</definedName>
    <definedName name="MD_Cum_PL" localSheetId="24">Paid #REF!</definedName>
    <definedName name="MD_Cum_PL" localSheetId="26">Paid #REF!</definedName>
    <definedName name="MD_Cum_PL" localSheetId="6">Paid #REF!</definedName>
    <definedName name="MD_Cum_PL" localSheetId="7">Paid #REF!</definedName>
    <definedName name="MD_Cum_PL" localSheetId="9">Paid #REF!</definedName>
    <definedName name="MD_Cum_PL" localSheetId="46">Paid #REF!</definedName>
    <definedName name="MD_Cum_PL" localSheetId="49">Paid #REF!</definedName>
    <definedName name="MD_Cum_PL" localSheetId="34">Paid #REF!</definedName>
    <definedName name="MD_Cum_PL" localSheetId="36">Paid #REF!</definedName>
    <definedName name="MD_Cum_PL" localSheetId="38">Paid #REF!</definedName>
    <definedName name="MD_Cum_PL" localSheetId="43">Paid #REF!</definedName>
    <definedName name="MD_Cum_PL" localSheetId="47">Paid #REF!</definedName>
    <definedName name="MD_Cum_PL" localSheetId="33">Paid #REF!</definedName>
    <definedName name="MD_Cum_PL" localSheetId="35">Paid #REF!</definedName>
    <definedName name="MD_Cum_PL" localSheetId="37">Paid #REF!</definedName>
    <definedName name="MD_Cum_PL" localSheetId="66">Paid #REF!</definedName>
    <definedName name="MD_Cum_PL" localSheetId="68">Paid #REF!</definedName>
    <definedName name="MD_Cum_PL" localSheetId="56">Paid #REF!</definedName>
    <definedName name="MD_Cum_PL" localSheetId="65">Paid #REF!</definedName>
    <definedName name="MD_Cum_PL" localSheetId="67">Paid #REF!</definedName>
    <definedName name="MD_Cum_PL" localSheetId="55">Paid #REF!</definedName>
    <definedName name="MD_Cum_PL" localSheetId="81">Paid #REF!</definedName>
    <definedName name="MD_Cum_PL" localSheetId="80">Paid #REF!</definedName>
    <definedName name="MD_Cum_PL">Paid #REF!</definedName>
    <definedName name="MD_Cum_RL" localSheetId="25">Receipt #REF!</definedName>
    <definedName name="MD_Cum_RL" localSheetId="27">Receipt #REF!</definedName>
    <definedName name="MD_Cum_RL" localSheetId="8">Receipt #REF!</definedName>
    <definedName name="MD_Cum_RL" localSheetId="24">Receipt #REF!</definedName>
    <definedName name="MD_Cum_RL" localSheetId="26">Receipt #REF!</definedName>
    <definedName name="MD_Cum_RL" localSheetId="6">Receipt #REF!</definedName>
    <definedName name="MD_Cum_RL" localSheetId="7">Receipt #REF!</definedName>
    <definedName name="MD_Cum_RL" localSheetId="9">Receipt #REF!</definedName>
    <definedName name="MD_Cum_RL" localSheetId="46">Receipt #REF!</definedName>
    <definedName name="MD_Cum_RL" localSheetId="49">Receipt #REF!</definedName>
    <definedName name="MD_Cum_RL" localSheetId="34">Receipt #REF!</definedName>
    <definedName name="MD_Cum_RL" localSheetId="36">Receipt #REF!</definedName>
    <definedName name="MD_Cum_RL" localSheetId="38">Receipt #REF!</definedName>
    <definedName name="MD_Cum_RL" localSheetId="43">Receipt #REF!</definedName>
    <definedName name="MD_Cum_RL" localSheetId="47">Receipt #REF!</definedName>
    <definedName name="MD_Cum_RL" localSheetId="33">Receipt #REF!</definedName>
    <definedName name="MD_Cum_RL" localSheetId="35">Receipt #REF!</definedName>
    <definedName name="MD_Cum_RL" localSheetId="37">Receipt #REF!</definedName>
    <definedName name="MD_Cum_RL" localSheetId="66">Receipt #REF!</definedName>
    <definedName name="MD_Cum_RL" localSheetId="68">Receipt #REF!</definedName>
    <definedName name="MD_Cum_RL" localSheetId="56">Receipt #REF!</definedName>
    <definedName name="MD_Cum_RL" localSheetId="65">Receipt #REF!</definedName>
    <definedName name="MD_Cum_RL" localSheetId="67">Receipt #REF!</definedName>
    <definedName name="MD_Cum_RL" localSheetId="55">Receipt #REF!</definedName>
    <definedName name="MD_Cum_RL" localSheetId="81">Receipt #REF!</definedName>
    <definedName name="MD_Cum_RL" localSheetId="80">Receipt #REF!</definedName>
    <definedName name="MD_Cum_RL">Receipt #REF!</definedName>
    <definedName name="MD_Factor_PL" localSheetId="25">Paid #REF!</definedName>
    <definedName name="MD_Factor_PL" localSheetId="27">Paid #REF!</definedName>
    <definedName name="MD_Factor_PL" localSheetId="8">Paid #REF!</definedName>
    <definedName name="MD_Factor_PL" localSheetId="24">Paid #REF!</definedName>
    <definedName name="MD_Factor_PL" localSheetId="26">Paid #REF!</definedName>
    <definedName name="MD_Factor_PL" localSheetId="6">Paid #REF!</definedName>
    <definedName name="MD_Factor_PL" localSheetId="7">Paid #REF!</definedName>
    <definedName name="MD_Factor_PL" localSheetId="9">Paid #REF!</definedName>
    <definedName name="MD_Factor_PL" localSheetId="46">Paid #REF!</definedName>
    <definedName name="MD_Factor_PL" localSheetId="49">Paid #REF!</definedName>
    <definedName name="MD_Factor_PL" localSheetId="34">Paid #REF!</definedName>
    <definedName name="MD_Factor_PL" localSheetId="36">Paid #REF!</definedName>
    <definedName name="MD_Factor_PL" localSheetId="38">Paid #REF!</definedName>
    <definedName name="MD_Factor_PL" localSheetId="43">Paid #REF!</definedName>
    <definedName name="MD_Factor_PL" localSheetId="47">Paid #REF!</definedName>
    <definedName name="MD_Factor_PL" localSheetId="33">Paid #REF!</definedName>
    <definedName name="MD_Factor_PL" localSheetId="35">Paid #REF!</definedName>
    <definedName name="MD_Factor_PL" localSheetId="37">Paid #REF!</definedName>
    <definedName name="MD_Factor_PL" localSheetId="66">Paid #REF!</definedName>
    <definedName name="MD_Factor_PL" localSheetId="68">Paid #REF!</definedName>
    <definedName name="MD_Factor_PL" localSheetId="56">Paid #REF!</definedName>
    <definedName name="MD_Factor_PL" localSheetId="65">Paid #REF!</definedName>
    <definedName name="MD_Factor_PL" localSheetId="67">Paid #REF!</definedName>
    <definedName name="MD_Factor_PL" localSheetId="55">Paid #REF!</definedName>
    <definedName name="MD_Factor_PL" localSheetId="81">Paid #REF!</definedName>
    <definedName name="MD_Factor_PL" localSheetId="80">Paid #REF!</definedName>
    <definedName name="MD_Factor_PL">Paid #REF!</definedName>
    <definedName name="MD_Factor_RL" localSheetId="25">Receipt #REF!</definedName>
    <definedName name="MD_Factor_RL" localSheetId="27">Receipt #REF!</definedName>
    <definedName name="MD_Factor_RL" localSheetId="8">Receipt #REF!</definedName>
    <definedName name="MD_Factor_RL" localSheetId="24">Receipt #REF!</definedName>
    <definedName name="MD_Factor_RL" localSheetId="26">Receipt #REF!</definedName>
    <definedName name="MD_Factor_RL" localSheetId="6">Receipt #REF!</definedName>
    <definedName name="MD_Factor_RL" localSheetId="7">Receipt #REF!</definedName>
    <definedName name="MD_Factor_RL" localSheetId="9">Receipt #REF!</definedName>
    <definedName name="MD_Factor_RL" localSheetId="46">Receipt #REF!</definedName>
    <definedName name="MD_Factor_RL" localSheetId="49">Receipt #REF!</definedName>
    <definedName name="MD_Factor_RL" localSheetId="34">Receipt #REF!</definedName>
    <definedName name="MD_Factor_RL" localSheetId="36">Receipt #REF!</definedName>
    <definedName name="MD_Factor_RL" localSheetId="38">Receipt #REF!</definedName>
    <definedName name="MD_Factor_RL" localSheetId="43">Receipt #REF!</definedName>
    <definedName name="MD_Factor_RL" localSheetId="47">Receipt #REF!</definedName>
    <definedName name="MD_Factor_RL" localSheetId="33">Receipt #REF!</definedName>
    <definedName name="MD_Factor_RL" localSheetId="35">Receipt #REF!</definedName>
    <definedName name="MD_Factor_RL" localSheetId="37">Receipt #REF!</definedName>
    <definedName name="MD_Factor_RL" localSheetId="66">Receipt #REF!</definedName>
    <definedName name="MD_Factor_RL" localSheetId="68">Receipt #REF!</definedName>
    <definedName name="MD_Factor_RL" localSheetId="56">Receipt #REF!</definedName>
    <definedName name="MD_Factor_RL" localSheetId="65">Receipt #REF!</definedName>
    <definedName name="MD_Factor_RL" localSheetId="67">Receipt #REF!</definedName>
    <definedName name="MD_Factor_RL" localSheetId="55">Receipt #REF!</definedName>
    <definedName name="MD_Factor_RL" localSheetId="81">Receipt #REF!</definedName>
    <definedName name="MD_Factor_RL" localSheetId="80">Receipt #REF!</definedName>
    <definedName name="MD_Factor_RL">Receipt #REF!</definedName>
    <definedName name="MD_Incr_PL" localSheetId="25">Paid #REF!</definedName>
    <definedName name="MD_Incr_PL" localSheetId="27">Paid #REF!</definedName>
    <definedName name="MD_Incr_PL" localSheetId="8">Paid #REF!</definedName>
    <definedName name="MD_Incr_PL" localSheetId="24">Paid #REF!</definedName>
    <definedName name="MD_Incr_PL" localSheetId="26">Paid #REF!</definedName>
    <definedName name="MD_Incr_PL" localSheetId="6">Paid #REF!</definedName>
    <definedName name="MD_Incr_PL" localSheetId="7">Paid #REF!</definedName>
    <definedName name="MD_Incr_PL" localSheetId="9">Paid #REF!</definedName>
    <definedName name="MD_Incr_PL" localSheetId="46">Paid #REF!</definedName>
    <definedName name="MD_Incr_PL" localSheetId="49">Paid #REF!</definedName>
    <definedName name="MD_Incr_PL" localSheetId="34">Paid #REF!</definedName>
    <definedName name="MD_Incr_PL" localSheetId="36">Paid #REF!</definedName>
    <definedName name="MD_Incr_PL" localSheetId="38">Paid #REF!</definedName>
    <definedName name="MD_Incr_PL" localSheetId="43">Paid #REF!</definedName>
    <definedName name="MD_Incr_PL" localSheetId="47">Paid #REF!</definedName>
    <definedName name="MD_Incr_PL" localSheetId="33">Paid #REF!</definedName>
    <definedName name="MD_Incr_PL" localSheetId="35">Paid #REF!</definedName>
    <definedName name="MD_Incr_PL" localSheetId="37">Paid #REF!</definedName>
    <definedName name="MD_Incr_PL" localSheetId="66">Paid #REF!</definedName>
    <definedName name="MD_Incr_PL" localSheetId="68">Paid #REF!</definedName>
    <definedName name="MD_Incr_PL" localSheetId="56">Paid #REF!</definedName>
    <definedName name="MD_Incr_PL" localSheetId="65">Paid #REF!</definedName>
    <definedName name="MD_Incr_PL" localSheetId="67">Paid #REF!</definedName>
    <definedName name="MD_Incr_PL" localSheetId="55">Paid #REF!</definedName>
    <definedName name="MD_Incr_PL" localSheetId="81">Paid #REF!</definedName>
    <definedName name="MD_Incr_PL" localSheetId="80">Paid #REF!</definedName>
    <definedName name="MD_Incr_PL">Paid #REF!</definedName>
    <definedName name="MD_Incremental_RL" localSheetId="66">#REF!</definedName>
    <definedName name="MD_Incremental_RL" localSheetId="68">#REF!</definedName>
    <definedName name="MD_Incremental_RL" localSheetId="65">#REF!</definedName>
    <definedName name="MD_Incremental_RL" localSheetId="67">#REF!</definedName>
    <definedName name="MD_Incremental_RL">#REF!</definedName>
    <definedName name="MD_Projection_PL" localSheetId="25">Paid #REF!</definedName>
    <definedName name="MD_Projection_PL" localSheetId="27">Paid #REF!</definedName>
    <definedName name="MD_Projection_PL" localSheetId="8">Paid #REF!</definedName>
    <definedName name="MD_Projection_PL" localSheetId="24">Paid #REF!</definedName>
    <definedName name="MD_Projection_PL" localSheetId="26">Paid #REF!</definedName>
    <definedName name="MD_Projection_PL" localSheetId="6">Paid #REF!</definedName>
    <definedName name="MD_Projection_PL" localSheetId="7">Paid #REF!</definedName>
    <definedName name="MD_Projection_PL" localSheetId="9">Paid #REF!</definedName>
    <definedName name="MD_Projection_PL" localSheetId="46">Paid #REF!</definedName>
    <definedName name="MD_Projection_PL" localSheetId="49">Paid #REF!</definedName>
    <definedName name="MD_Projection_PL" localSheetId="34">Paid #REF!</definedName>
    <definedName name="MD_Projection_PL" localSheetId="36">Paid #REF!</definedName>
    <definedName name="MD_Projection_PL" localSheetId="38">Paid #REF!</definedName>
    <definedName name="MD_Projection_PL" localSheetId="43">Paid #REF!</definedName>
    <definedName name="MD_Projection_PL" localSheetId="47">Paid #REF!</definedName>
    <definedName name="MD_Projection_PL" localSheetId="33">Paid #REF!</definedName>
    <definedName name="MD_Projection_PL" localSheetId="35">Paid #REF!</definedName>
    <definedName name="MD_Projection_PL" localSheetId="37">Paid #REF!</definedName>
    <definedName name="MD_Projection_PL" localSheetId="66">Paid #REF!</definedName>
    <definedName name="MD_Projection_PL" localSheetId="68">Paid #REF!</definedName>
    <definedName name="MD_Projection_PL" localSheetId="56">Paid #REF!</definedName>
    <definedName name="MD_Projection_PL" localSheetId="65">Paid #REF!</definedName>
    <definedName name="MD_Projection_PL" localSheetId="67">Paid #REF!</definedName>
    <definedName name="MD_Projection_PL" localSheetId="55">Paid #REF!</definedName>
    <definedName name="MD_Projection_PL" localSheetId="81">Paid #REF!</definedName>
    <definedName name="MD_Projection_PL" localSheetId="80">Paid #REF!</definedName>
    <definedName name="MD_Projection_PL">Paid #REF!</definedName>
    <definedName name="MD_Projection_RL" localSheetId="25">Receipt #REF!</definedName>
    <definedName name="MD_Projection_RL" localSheetId="27">Receipt #REF!</definedName>
    <definedName name="MD_Projection_RL" localSheetId="8">Receipt #REF!</definedName>
    <definedName name="MD_Projection_RL" localSheetId="24">Receipt #REF!</definedName>
    <definedName name="MD_Projection_RL" localSheetId="26">Receipt #REF!</definedName>
    <definedName name="MD_Projection_RL" localSheetId="6">Receipt #REF!</definedName>
    <definedName name="MD_Projection_RL" localSheetId="7">Receipt #REF!</definedName>
    <definedName name="MD_Projection_RL" localSheetId="9">Receipt #REF!</definedName>
    <definedName name="MD_Projection_RL" localSheetId="46">Receipt #REF!</definedName>
    <definedName name="MD_Projection_RL" localSheetId="49">Receipt #REF!</definedName>
    <definedName name="MD_Projection_RL" localSheetId="34">Receipt #REF!</definedName>
    <definedName name="MD_Projection_RL" localSheetId="36">Receipt #REF!</definedName>
    <definedName name="MD_Projection_RL" localSheetId="38">Receipt #REF!</definedName>
    <definedName name="MD_Projection_RL" localSheetId="43">Receipt #REF!</definedName>
    <definedName name="MD_Projection_RL" localSheetId="47">Receipt #REF!</definedName>
    <definedName name="MD_Projection_RL" localSheetId="33">Receipt #REF!</definedName>
    <definedName name="MD_Projection_RL" localSheetId="35">Receipt #REF!</definedName>
    <definedName name="MD_Projection_RL" localSheetId="37">Receipt #REF!</definedName>
    <definedName name="MD_Projection_RL" localSheetId="66">Receipt #REF!</definedName>
    <definedName name="MD_Projection_RL" localSheetId="68">Receipt #REF!</definedName>
    <definedName name="MD_Projection_RL" localSheetId="56">Receipt #REF!</definedName>
    <definedName name="MD_Projection_RL" localSheetId="65">Receipt #REF!</definedName>
    <definedName name="MD_Projection_RL" localSheetId="67">Receipt #REF!</definedName>
    <definedName name="MD_Projection_RL" localSheetId="55">Receipt #REF!</definedName>
    <definedName name="MD_Projection_RL" localSheetId="81">Receipt #REF!</definedName>
    <definedName name="MD_Projection_RL" localSheetId="80">Receipt #REF!</definedName>
    <definedName name="MD_Projection_RL">Receipt #REF!</definedName>
    <definedName name="MDFLAG" localSheetId="25">#REF!</definedName>
    <definedName name="MDFLAG" localSheetId="27">#REF!</definedName>
    <definedName name="MDFLAG" localSheetId="24">#REF!</definedName>
    <definedName name="MDFLAG" localSheetId="26">#REF!</definedName>
    <definedName name="MDFLAG" localSheetId="46">#REF!</definedName>
    <definedName name="MDFLAG" localSheetId="49">#REF!</definedName>
    <definedName name="MDFLAG" localSheetId="43">#REF!</definedName>
    <definedName name="MDFLAG" localSheetId="47">#REF!</definedName>
    <definedName name="MDFLAG" localSheetId="66">#REF!</definedName>
    <definedName name="MDFLAG" localSheetId="68">#REF!</definedName>
    <definedName name="MDFLAG" localSheetId="65">#REF!</definedName>
    <definedName name="MDFLAG" localSheetId="67">#REF!</definedName>
    <definedName name="MDFLAG">#REF!</definedName>
    <definedName name="ME" localSheetId="25">#REF!</definedName>
    <definedName name="ME" localSheetId="27">#REF!</definedName>
    <definedName name="ME" localSheetId="24">#REF!</definedName>
    <definedName name="ME" localSheetId="26">#REF!</definedName>
    <definedName name="ME" localSheetId="46">#REF!</definedName>
    <definedName name="ME" localSheetId="49">#REF!</definedName>
    <definedName name="ME" localSheetId="43">#REF!</definedName>
    <definedName name="ME" localSheetId="47">#REF!</definedName>
    <definedName name="ME" localSheetId="66">#REF!</definedName>
    <definedName name="ME" localSheetId="68">#REF!</definedName>
    <definedName name="ME" localSheetId="65">#REF!</definedName>
    <definedName name="ME" localSheetId="67">#REF!</definedName>
    <definedName name="ME">#REF!</definedName>
    <definedName name="ME_HMO_BB" localSheetId="66">#REF!</definedName>
    <definedName name="ME_HMO_BB" localSheetId="68">#REF!</definedName>
    <definedName name="ME_HMO_BB" localSheetId="65">#REF!</definedName>
    <definedName name="ME_HMO_BB" localSheetId="67">#REF!</definedName>
    <definedName name="ME_HMO_BB">#REF!</definedName>
    <definedName name="ME_HMO_FD" localSheetId="66">#REF!</definedName>
    <definedName name="ME_HMO_FD" localSheetId="68">#REF!</definedName>
    <definedName name="ME_HMO_FD" localSheetId="65">#REF!</definedName>
    <definedName name="ME_HMO_FD" localSheetId="67">#REF!</definedName>
    <definedName name="ME_HMO_FD">#REF!</definedName>
    <definedName name="ME_HMO_OTHER" localSheetId="66">#REF!</definedName>
    <definedName name="ME_HMO_OTHER" localSheetId="68">#REF!</definedName>
    <definedName name="ME_HMO_OTHER" localSheetId="65">#REF!</definedName>
    <definedName name="ME_HMO_OTHER" localSheetId="67">#REF!</definedName>
    <definedName name="ME_HMO_OTHER">#REF!</definedName>
    <definedName name="ME_POS" localSheetId="66">#REF!</definedName>
    <definedName name="ME_POS" localSheetId="68">#REF!</definedName>
    <definedName name="ME_POS" localSheetId="65">#REF!</definedName>
    <definedName name="ME_POS" localSheetId="67">#REF!</definedName>
    <definedName name="ME_POS">#REF!</definedName>
    <definedName name="ME_PPO_BRONZE" localSheetId="66">#REF!</definedName>
    <definedName name="ME_PPO_BRONZE" localSheetId="68">#REF!</definedName>
    <definedName name="ME_PPO_BRONZE" localSheetId="65">#REF!</definedName>
    <definedName name="ME_PPO_BRONZE" localSheetId="67">#REF!</definedName>
    <definedName name="ME_PPO_BRONZE">#REF!</definedName>
    <definedName name="ME_PPO_CH_PLUS" localSheetId="66">#REF!</definedName>
    <definedName name="ME_PPO_CH_PLUS" localSheetId="68">#REF!</definedName>
    <definedName name="ME_PPO_CH_PLUS" localSheetId="65">#REF!</definedName>
    <definedName name="ME_PPO_CH_PLUS" localSheetId="67">#REF!</definedName>
    <definedName name="ME_PPO_CH_PLUS">#REF!</definedName>
    <definedName name="ME_PPO_HSA" localSheetId="66">#REF!</definedName>
    <definedName name="ME_PPO_HSA" localSheetId="68">#REF!</definedName>
    <definedName name="ME_PPO_HSA" localSheetId="65">#REF!</definedName>
    <definedName name="ME_PPO_HSA" localSheetId="67">#REF!</definedName>
    <definedName name="ME_PPO_HSA">#REF!</definedName>
    <definedName name="ME_PPO_IND" localSheetId="66">#REF!</definedName>
    <definedName name="ME_PPO_IND" localSheetId="68">#REF!</definedName>
    <definedName name="ME_PPO_IND" localSheetId="65">#REF!</definedName>
    <definedName name="ME_PPO_IND" localSheetId="67">#REF!</definedName>
    <definedName name="ME_PPO_IND">#REF!</definedName>
    <definedName name="ME_PPO_ND" localSheetId="66">#REF!</definedName>
    <definedName name="ME_PPO_ND" localSheetId="68">#REF!</definedName>
    <definedName name="ME_PPO_ND" localSheetId="65">#REF!</definedName>
    <definedName name="ME_PPO_ND" localSheetId="67">#REF!</definedName>
    <definedName name="ME_PPO_ND">#REF!</definedName>
    <definedName name="ME_PPO_Options" localSheetId="66">#REF!</definedName>
    <definedName name="ME_PPO_Options" localSheetId="68">#REF!</definedName>
    <definedName name="ME_PPO_Options" localSheetId="65">#REF!</definedName>
    <definedName name="ME_PPO_Options" localSheetId="67">#REF!</definedName>
    <definedName name="ME_PPO_Options">#REF!</definedName>
    <definedName name="ME_PPO_OTHER" localSheetId="66">#REF!</definedName>
    <definedName name="ME_PPO_OTHER" localSheetId="68">#REF!</definedName>
    <definedName name="ME_PPO_OTHER" localSheetId="65">#REF!</definedName>
    <definedName name="ME_PPO_OTHER" localSheetId="67">#REF!</definedName>
    <definedName name="ME_PPO_OTHER">#REF!</definedName>
    <definedName name="Medical" localSheetId="66">#REF!</definedName>
    <definedName name="Medical" localSheetId="68">#REF!</definedName>
    <definedName name="Medical" localSheetId="65">#REF!</definedName>
    <definedName name="Medical" localSheetId="67">#REF!</definedName>
    <definedName name="Medical">#REF!</definedName>
    <definedName name="Members">#REF!</definedName>
    <definedName name="Membership_with_Broker_Data" localSheetId="66">#REF!</definedName>
    <definedName name="Membership_with_Broker_Data" localSheetId="68">#REF!</definedName>
    <definedName name="Membership_with_Broker_Data" localSheetId="65">#REF!</definedName>
    <definedName name="Membership_with_Broker_Data" localSheetId="67">#REF!</definedName>
    <definedName name="Membership_with_Broker_Data">#REF!</definedName>
    <definedName name="MEmdcommytd" localSheetId="66">#REF!</definedName>
    <definedName name="MEmdcommytd" localSheetId="68">#REF!</definedName>
    <definedName name="MEmdcommytd" localSheetId="65">#REF!</definedName>
    <definedName name="MEmdcommytd" localSheetId="67">#REF!</definedName>
    <definedName name="MEmdcommytd">#REF!</definedName>
    <definedName name="MEPMPMVar" localSheetId="66">#REF!</definedName>
    <definedName name="MEPMPMVar" localSheetId="68">#REF!</definedName>
    <definedName name="MEPMPMVar" localSheetId="65">#REF!</definedName>
    <definedName name="MEPMPMVar" localSheetId="67">#REF!</definedName>
    <definedName name="MEPMPMVar">#REF!</definedName>
    <definedName name="MEPMPMVarBE" localSheetId="66">#REF!</definedName>
    <definedName name="MEPMPMVarBE" localSheetId="68">#REF!</definedName>
    <definedName name="MEPMPMVarBE" localSheetId="65">#REF!</definedName>
    <definedName name="MEPMPMVarBE" localSheetId="67">#REF!</definedName>
    <definedName name="MEPMPMVarBE">#REF!</definedName>
    <definedName name="Method" localSheetId="66">#REF!</definedName>
    <definedName name="Method" localSheetId="68">#REF!</definedName>
    <definedName name="Method" localSheetId="65">#REF!</definedName>
    <definedName name="Method" localSheetId="67">#REF!</definedName>
    <definedName name="Method">#REF!</definedName>
    <definedName name="Methods">#REF!</definedName>
    <definedName name="MI2017_1" localSheetId="66">#REF!</definedName>
    <definedName name="MI2017_1" localSheetId="68">#REF!</definedName>
    <definedName name="MI2017_1" localSheetId="65">#REF!</definedName>
    <definedName name="MI2017_1" localSheetId="67">#REF!</definedName>
    <definedName name="MI2017_1">#REF!</definedName>
    <definedName name="MI2017_2" localSheetId="66">#REF!</definedName>
    <definedName name="MI2017_2" localSheetId="68">#REF!</definedName>
    <definedName name="MI2017_2" localSheetId="65">#REF!</definedName>
    <definedName name="MI2017_2" localSheetId="67">#REF!</definedName>
    <definedName name="MI2017_2">#REF!</definedName>
    <definedName name="MM" localSheetId="66">#REF!</definedName>
    <definedName name="MM" localSheetId="68">#REF!</definedName>
    <definedName name="MM" localSheetId="65">#REF!</definedName>
    <definedName name="MM" localSheetId="67">#REF!</definedName>
    <definedName name="MM">#REF!</definedName>
    <definedName name="MMFIVE" localSheetId="66">#REF!</definedName>
    <definedName name="MMFIVE" localSheetId="68">#REF!</definedName>
    <definedName name="MMFIVE" localSheetId="65">#REF!</definedName>
    <definedName name="MMFIVE" localSheetId="67">#REF!</definedName>
    <definedName name="MMFIVE">#REF!</definedName>
    <definedName name="MMFOUR" localSheetId="66">#REF!</definedName>
    <definedName name="MMFOUR" localSheetId="68">#REF!</definedName>
    <definedName name="MMFOUR" localSheetId="65">#REF!</definedName>
    <definedName name="MMFOUR" localSheetId="67">#REF!</definedName>
    <definedName name="MMFOUR">#REF!</definedName>
    <definedName name="MMONE" localSheetId="66">#REF!</definedName>
    <definedName name="MMONE" localSheetId="68">#REF!</definedName>
    <definedName name="MMONE" localSheetId="65">#REF!</definedName>
    <definedName name="MMONE" localSheetId="67">#REF!</definedName>
    <definedName name="MMONE">#REF!</definedName>
    <definedName name="MMS">#REF!</definedName>
    <definedName name="MMTHREE" localSheetId="66">#REF!</definedName>
    <definedName name="MMTHREE" localSheetId="68">#REF!</definedName>
    <definedName name="MMTHREE" localSheetId="65">#REF!</definedName>
    <definedName name="MMTHREE" localSheetId="67">#REF!</definedName>
    <definedName name="MMTHREE">#REF!</definedName>
    <definedName name="MMTWO" localSheetId="66">#REF!</definedName>
    <definedName name="MMTWO" localSheetId="68">#REF!</definedName>
    <definedName name="MMTWO" localSheetId="65">#REF!</definedName>
    <definedName name="MMTWO" localSheetId="67">#REF!</definedName>
    <definedName name="MMTWO">#REF!</definedName>
    <definedName name="Model_Flag" localSheetId="66">#REF!</definedName>
    <definedName name="Model_Flag" localSheetId="68">#REF!</definedName>
    <definedName name="Model_Flag" localSheetId="65">#REF!</definedName>
    <definedName name="Model_Flag" localSheetId="67">#REF!</definedName>
    <definedName name="Model_Flag">#REF!</definedName>
    <definedName name="ModelName" localSheetId="25">Paid #REF!</definedName>
    <definedName name="ModelName" localSheetId="27">Paid #REF!</definedName>
    <definedName name="ModelName" localSheetId="8">Paid #REF!</definedName>
    <definedName name="ModelName" localSheetId="24">Paid #REF!</definedName>
    <definedName name="ModelName" localSheetId="26">Paid #REF!</definedName>
    <definedName name="ModelName" localSheetId="6">Paid #REF!</definedName>
    <definedName name="ModelName" localSheetId="7">Paid #REF!</definedName>
    <definedName name="ModelName" localSheetId="9">Paid #REF!</definedName>
    <definedName name="ModelName" localSheetId="46">Paid #REF!</definedName>
    <definedName name="ModelName" localSheetId="49">Paid #REF!</definedName>
    <definedName name="ModelName" localSheetId="34">Paid #REF!</definedName>
    <definedName name="ModelName" localSheetId="36">Paid #REF!</definedName>
    <definedName name="ModelName" localSheetId="38">Paid #REF!</definedName>
    <definedName name="ModelName" localSheetId="43">Paid #REF!</definedName>
    <definedName name="ModelName" localSheetId="47">Paid #REF!</definedName>
    <definedName name="ModelName" localSheetId="33">Paid #REF!</definedName>
    <definedName name="ModelName" localSheetId="35">Paid #REF!</definedName>
    <definedName name="ModelName" localSheetId="37">Paid #REF!</definedName>
    <definedName name="ModelName" localSheetId="66">Paid #REF!</definedName>
    <definedName name="ModelName" localSheetId="68">Paid #REF!</definedName>
    <definedName name="ModelName" localSheetId="56">Paid #REF!</definedName>
    <definedName name="ModelName" localSheetId="65">Paid #REF!</definedName>
    <definedName name="ModelName" localSheetId="67">Paid #REF!</definedName>
    <definedName name="ModelName" localSheetId="55">Paid #REF!</definedName>
    <definedName name="ModelName" localSheetId="81">Paid #REF!</definedName>
    <definedName name="ModelName" localSheetId="80">Paid #REF!</definedName>
    <definedName name="ModelName">Paid #REF!</definedName>
    <definedName name="ModelProjections">#REF!</definedName>
    <definedName name="Months" localSheetId="25">#REF!</definedName>
    <definedName name="Months" localSheetId="27">#REF!</definedName>
    <definedName name="Months" localSheetId="24">#REF!</definedName>
    <definedName name="Months" localSheetId="26">#REF!</definedName>
    <definedName name="Months" localSheetId="46">#REF!</definedName>
    <definedName name="Months" localSheetId="49">#REF!</definedName>
    <definedName name="Months" localSheetId="43">#REF!</definedName>
    <definedName name="Months" localSheetId="47">#REF!</definedName>
    <definedName name="Months" localSheetId="66">#REF!</definedName>
    <definedName name="Months" localSheetId="68">#REF!</definedName>
    <definedName name="Months" localSheetId="65">#REF!</definedName>
    <definedName name="Months" localSheetId="67">#REF!</definedName>
    <definedName name="Months">#REF!</definedName>
    <definedName name="MSAList1" localSheetId="25">#REF!</definedName>
    <definedName name="MSAList1" localSheetId="27">#REF!</definedName>
    <definedName name="MSAList1" localSheetId="24">#REF!</definedName>
    <definedName name="MSAList1" localSheetId="26">#REF!</definedName>
    <definedName name="MSAList1" localSheetId="46">#REF!</definedName>
    <definedName name="MSAList1" localSheetId="49">#REF!</definedName>
    <definedName name="MSAList1" localSheetId="43">#REF!</definedName>
    <definedName name="MSAList1" localSheetId="47">#REF!</definedName>
    <definedName name="MSAList1" localSheetId="66">#REF!</definedName>
    <definedName name="MSAList1" localSheetId="68">#REF!</definedName>
    <definedName name="MSAList1" localSheetId="65">#REF!</definedName>
    <definedName name="MSAList1" localSheetId="67">#REF!</definedName>
    <definedName name="MSAList1">#REF!</definedName>
    <definedName name="MSAList2" localSheetId="25">#REF!</definedName>
    <definedName name="MSAList2" localSheetId="27">#REF!</definedName>
    <definedName name="MSAList2" localSheetId="24">#REF!</definedName>
    <definedName name="MSAList2" localSheetId="26">#REF!</definedName>
    <definedName name="MSAList2" localSheetId="46">#REF!</definedName>
    <definedName name="MSAList2" localSheetId="49">#REF!</definedName>
    <definedName name="MSAList2" localSheetId="43">#REF!</definedName>
    <definedName name="MSAList2" localSheetId="47">#REF!</definedName>
    <definedName name="MSAList2" localSheetId="66">#REF!</definedName>
    <definedName name="MSAList2" localSheetId="68">#REF!</definedName>
    <definedName name="MSAList2" localSheetId="65">#REF!</definedName>
    <definedName name="MSAList2" localSheetId="67">#REF!</definedName>
    <definedName name="MSAList2">#REF!</definedName>
    <definedName name="MSAList3" localSheetId="25">#REF!</definedName>
    <definedName name="MSAList3" localSheetId="27">#REF!</definedName>
    <definedName name="MSAList3" localSheetId="24">#REF!</definedName>
    <definedName name="MSAList3" localSheetId="26">#REF!</definedName>
    <definedName name="MSAList3" localSheetId="46">#REF!</definedName>
    <definedName name="MSAList3" localSheetId="49">#REF!</definedName>
    <definedName name="MSAList3" localSheetId="43">#REF!</definedName>
    <definedName name="MSAList3" localSheetId="47">#REF!</definedName>
    <definedName name="MSAList3" localSheetId="66">#REF!</definedName>
    <definedName name="MSAList3" localSheetId="68">#REF!</definedName>
    <definedName name="MSAList3" localSheetId="65">#REF!</definedName>
    <definedName name="MSAList3" localSheetId="67">#REF!</definedName>
    <definedName name="MSAList3">#REF!</definedName>
    <definedName name="MSAList4" localSheetId="25">#REF!</definedName>
    <definedName name="MSAList4" localSheetId="27">#REF!</definedName>
    <definedName name="MSAList4" localSheetId="24">#REF!</definedName>
    <definedName name="MSAList4" localSheetId="26">#REF!</definedName>
    <definedName name="MSAList4" localSheetId="46">#REF!</definedName>
    <definedName name="MSAList4" localSheetId="49">#REF!</definedName>
    <definedName name="MSAList4" localSheetId="43">#REF!</definedName>
    <definedName name="MSAList4" localSheetId="47">#REF!</definedName>
    <definedName name="MSAList4" localSheetId="66">#REF!</definedName>
    <definedName name="MSAList4" localSheetId="68">#REF!</definedName>
    <definedName name="MSAList4" localSheetId="65">#REF!</definedName>
    <definedName name="MSAList4" localSheetId="67">#REF!</definedName>
    <definedName name="MSAList4">#REF!</definedName>
    <definedName name="MSAList5" localSheetId="25">#REF!</definedName>
    <definedName name="MSAList5" localSheetId="27">#REF!</definedName>
    <definedName name="MSAList5" localSheetId="24">#REF!</definedName>
    <definedName name="MSAList5" localSheetId="26">#REF!</definedName>
    <definedName name="MSAList5" localSheetId="46">#REF!</definedName>
    <definedName name="MSAList5" localSheetId="49">#REF!</definedName>
    <definedName name="MSAList5" localSheetId="43">#REF!</definedName>
    <definedName name="MSAList5" localSheetId="47">#REF!</definedName>
    <definedName name="MSAList5" localSheetId="66">#REF!</definedName>
    <definedName name="MSAList5" localSheetId="68">#REF!</definedName>
    <definedName name="MSAList5" localSheetId="65">#REF!</definedName>
    <definedName name="MSAList5" localSheetId="67">#REF!</definedName>
    <definedName name="MSAList5">#REF!</definedName>
    <definedName name="MSANumber1" localSheetId="25">#REF!</definedName>
    <definedName name="MSANumber1" localSheetId="27">#REF!</definedName>
    <definedName name="MSANumber1" localSheetId="24">#REF!</definedName>
    <definedName name="MSANumber1" localSheetId="26">#REF!</definedName>
    <definedName name="MSANumber1" localSheetId="46">#REF!</definedName>
    <definedName name="MSANumber1" localSheetId="49">#REF!</definedName>
    <definedName name="MSANumber1" localSheetId="43">#REF!</definedName>
    <definedName name="MSANumber1" localSheetId="47">#REF!</definedName>
    <definedName name="MSANumber1" localSheetId="66">#REF!</definedName>
    <definedName name="MSANumber1" localSheetId="68">#REF!</definedName>
    <definedName name="MSANumber1" localSheetId="65">#REF!</definedName>
    <definedName name="MSANumber1" localSheetId="67">#REF!</definedName>
    <definedName name="MSANumber1">#REF!</definedName>
    <definedName name="MSANumber2" localSheetId="25">#REF!</definedName>
    <definedName name="MSANumber2" localSheetId="27">#REF!</definedName>
    <definedName name="MSANumber2" localSheetId="24">#REF!</definedName>
    <definedName name="MSANumber2" localSheetId="26">#REF!</definedName>
    <definedName name="MSANumber2" localSheetId="46">#REF!</definedName>
    <definedName name="MSANumber2" localSheetId="49">#REF!</definedName>
    <definedName name="MSANumber2" localSheetId="43">#REF!</definedName>
    <definedName name="MSANumber2" localSheetId="47">#REF!</definedName>
    <definedName name="MSANumber2" localSheetId="66">#REF!</definedName>
    <definedName name="MSANumber2" localSheetId="68">#REF!</definedName>
    <definedName name="MSANumber2" localSheetId="65">#REF!</definedName>
    <definedName name="MSANumber2" localSheetId="67">#REF!</definedName>
    <definedName name="MSANumber2">#REF!</definedName>
    <definedName name="MSANumber3" localSheetId="25">#REF!</definedName>
    <definedName name="MSANumber3" localSheetId="27">#REF!</definedName>
    <definedName name="MSANumber3" localSheetId="24">#REF!</definedName>
    <definedName name="MSANumber3" localSheetId="26">#REF!</definedName>
    <definedName name="MSANumber3" localSheetId="46">#REF!</definedName>
    <definedName name="MSANumber3" localSheetId="49">#REF!</definedName>
    <definedName name="MSANumber3" localSheetId="43">#REF!</definedName>
    <definedName name="MSANumber3" localSheetId="47">#REF!</definedName>
    <definedName name="MSANumber3" localSheetId="66">#REF!</definedName>
    <definedName name="MSANumber3" localSheetId="68">#REF!</definedName>
    <definedName name="MSANumber3" localSheetId="65">#REF!</definedName>
    <definedName name="MSANumber3" localSheetId="67">#REF!</definedName>
    <definedName name="MSANumber3">#REF!</definedName>
    <definedName name="MSANumber4" localSheetId="25">#REF!</definedName>
    <definedName name="MSANumber4" localSheetId="27">#REF!</definedName>
    <definedName name="MSANumber4" localSheetId="24">#REF!</definedName>
    <definedName name="MSANumber4" localSheetId="26">#REF!</definedName>
    <definedName name="MSANumber4" localSheetId="46">#REF!</definedName>
    <definedName name="MSANumber4" localSheetId="49">#REF!</definedName>
    <definedName name="MSANumber4" localSheetId="43">#REF!</definedName>
    <definedName name="MSANumber4" localSheetId="47">#REF!</definedName>
    <definedName name="MSANumber4" localSheetId="66">#REF!</definedName>
    <definedName name="MSANumber4" localSheetId="68">#REF!</definedName>
    <definedName name="MSANumber4" localSheetId="65">#REF!</definedName>
    <definedName name="MSANumber4" localSheetId="67">#REF!</definedName>
    <definedName name="MSANumber4">#REF!</definedName>
    <definedName name="MSANumber5" localSheetId="25">#REF!</definedName>
    <definedName name="MSANumber5" localSheetId="27">#REF!</definedName>
    <definedName name="MSANumber5" localSheetId="24">#REF!</definedName>
    <definedName name="MSANumber5" localSheetId="26">#REF!</definedName>
    <definedName name="MSANumber5" localSheetId="46">#REF!</definedName>
    <definedName name="MSANumber5" localSheetId="49">#REF!</definedName>
    <definedName name="MSANumber5" localSheetId="43">#REF!</definedName>
    <definedName name="MSANumber5" localSheetId="47">#REF!</definedName>
    <definedName name="MSANumber5" localSheetId="66">#REF!</definedName>
    <definedName name="MSANumber5" localSheetId="68">#REF!</definedName>
    <definedName name="MSANumber5" localSheetId="65">#REF!</definedName>
    <definedName name="MSANumber5" localSheetId="67">#REF!</definedName>
    <definedName name="MSANumber5">#REF!</definedName>
    <definedName name="MSAValue1" localSheetId="25">#REF!</definedName>
    <definedName name="MSAValue1" localSheetId="27">#REF!</definedName>
    <definedName name="MSAValue1" localSheetId="24">#REF!</definedName>
    <definedName name="MSAValue1" localSheetId="26">#REF!</definedName>
    <definedName name="MSAValue1" localSheetId="46">#REF!</definedName>
    <definedName name="MSAValue1" localSheetId="49">#REF!</definedName>
    <definedName name="MSAValue1" localSheetId="43">#REF!</definedName>
    <definedName name="MSAValue1" localSheetId="47">#REF!</definedName>
    <definedName name="MSAValue1" localSheetId="66">#REF!</definedName>
    <definedName name="MSAValue1" localSheetId="68">#REF!</definedName>
    <definedName name="MSAValue1" localSheetId="65">#REF!</definedName>
    <definedName name="MSAValue1" localSheetId="67">#REF!</definedName>
    <definedName name="MSAValue1">#REF!</definedName>
    <definedName name="MSAValue2" localSheetId="25">#REF!</definedName>
    <definedName name="MSAValue2" localSheetId="27">#REF!</definedName>
    <definedName name="MSAValue2" localSheetId="24">#REF!</definedName>
    <definedName name="MSAValue2" localSheetId="26">#REF!</definedName>
    <definedName name="MSAValue2" localSheetId="46">#REF!</definedName>
    <definedName name="MSAValue2" localSheetId="49">#REF!</definedName>
    <definedName name="MSAValue2" localSheetId="43">#REF!</definedName>
    <definedName name="MSAValue2" localSheetId="47">#REF!</definedName>
    <definedName name="MSAValue2" localSheetId="66">#REF!</definedName>
    <definedName name="MSAValue2" localSheetId="68">#REF!</definedName>
    <definedName name="MSAValue2" localSheetId="65">#REF!</definedName>
    <definedName name="MSAValue2" localSheetId="67">#REF!</definedName>
    <definedName name="MSAValue2">#REF!</definedName>
    <definedName name="MSAValue3" localSheetId="25">#REF!</definedName>
    <definedName name="MSAValue3" localSheetId="27">#REF!</definedName>
    <definedName name="MSAValue3" localSheetId="24">#REF!</definedName>
    <definedName name="MSAValue3" localSheetId="26">#REF!</definedName>
    <definedName name="MSAValue3" localSheetId="46">#REF!</definedName>
    <definedName name="MSAValue3" localSheetId="49">#REF!</definedName>
    <definedName name="MSAValue3" localSheetId="43">#REF!</definedName>
    <definedName name="MSAValue3" localSheetId="47">#REF!</definedName>
    <definedName name="MSAValue3" localSheetId="66">#REF!</definedName>
    <definedName name="MSAValue3" localSheetId="68">#REF!</definedName>
    <definedName name="MSAValue3" localSheetId="65">#REF!</definedName>
    <definedName name="MSAValue3" localSheetId="67">#REF!</definedName>
    <definedName name="MSAValue3">#REF!</definedName>
    <definedName name="MSAValue4" localSheetId="25">#REF!</definedName>
    <definedName name="MSAValue4" localSheetId="27">#REF!</definedName>
    <definedName name="MSAValue4" localSheetId="24">#REF!</definedName>
    <definedName name="MSAValue4" localSheetId="26">#REF!</definedName>
    <definedName name="MSAValue4" localSheetId="46">#REF!</definedName>
    <definedName name="MSAValue4" localSheetId="49">#REF!</definedName>
    <definedName name="MSAValue4" localSheetId="43">#REF!</definedName>
    <definedName name="MSAValue4" localSheetId="47">#REF!</definedName>
    <definedName name="MSAValue4" localSheetId="66">#REF!</definedName>
    <definedName name="MSAValue4" localSheetId="68">#REF!</definedName>
    <definedName name="MSAValue4" localSheetId="65">#REF!</definedName>
    <definedName name="MSAValue4" localSheetId="67">#REF!</definedName>
    <definedName name="MSAValue4">#REF!</definedName>
    <definedName name="MSAValue5" localSheetId="25">#REF!</definedName>
    <definedName name="MSAValue5" localSheetId="27">#REF!</definedName>
    <definedName name="MSAValue5" localSheetId="24">#REF!</definedName>
    <definedName name="MSAValue5" localSheetId="26">#REF!</definedName>
    <definedName name="MSAValue5" localSheetId="46">#REF!</definedName>
    <definedName name="MSAValue5" localSheetId="49">#REF!</definedName>
    <definedName name="MSAValue5" localSheetId="43">#REF!</definedName>
    <definedName name="MSAValue5" localSheetId="47">#REF!</definedName>
    <definedName name="MSAValue5" localSheetId="66">#REF!</definedName>
    <definedName name="MSAValue5" localSheetId="68">#REF!</definedName>
    <definedName name="MSAValue5" localSheetId="65">#REF!</definedName>
    <definedName name="MSAValue5" localSheetId="67">#REF!</definedName>
    <definedName name="MSAValue5">#REF!</definedName>
    <definedName name="n">#REF!</definedName>
    <definedName name="name1" localSheetId="25">#REF!,#REF!</definedName>
    <definedName name="name1" localSheetId="27">#REF!,#REF!</definedName>
    <definedName name="name1" localSheetId="24">#REF!,#REF!</definedName>
    <definedName name="name1" localSheetId="26">#REF!,#REF!</definedName>
    <definedName name="name1" localSheetId="46">#REF!,#REF!</definedName>
    <definedName name="name1" localSheetId="49">#REF!,#REF!</definedName>
    <definedName name="name1" localSheetId="43">#REF!,#REF!</definedName>
    <definedName name="name1" localSheetId="47">#REF!,#REF!</definedName>
    <definedName name="name1" localSheetId="66">#REF!,#REF!</definedName>
    <definedName name="name1" localSheetId="68">#REF!,#REF!</definedName>
    <definedName name="name1" localSheetId="65">#REF!,#REF!</definedName>
    <definedName name="name1" localSheetId="67">#REF!,#REF!</definedName>
    <definedName name="name1">#REF!,#REF!</definedName>
    <definedName name="NB_Ind">#REF!</definedName>
    <definedName name="NBMMSColOff">#REF!</definedName>
    <definedName name="NBMMSRowOff">#REF!</definedName>
    <definedName name="NBPremColOff">#REF!</definedName>
    <definedName name="NBPremRowOff">#REF!</definedName>
    <definedName name="NBYearMo">#REF!</definedName>
    <definedName name="NC_01" localSheetId="66">#REF!</definedName>
    <definedName name="NC_01" localSheetId="68">#REF!</definedName>
    <definedName name="NC_01" localSheetId="65">#REF!</definedName>
    <definedName name="NC_01" localSheetId="67">#REF!</definedName>
    <definedName name="NC_01">#REF!</definedName>
    <definedName name="NC_Liab" localSheetId="25">#REF!</definedName>
    <definedName name="NC_Liab" localSheetId="27">#REF!</definedName>
    <definedName name="NC_Liab" localSheetId="24">#REF!</definedName>
    <definedName name="NC_Liab" localSheetId="26">#REF!</definedName>
    <definedName name="NC_Liab" localSheetId="46">#REF!</definedName>
    <definedName name="NC_Liab" localSheetId="49">#REF!</definedName>
    <definedName name="NC_Liab" localSheetId="43">#REF!</definedName>
    <definedName name="NC_Liab" localSheetId="47">#REF!</definedName>
    <definedName name="NC_Liab" localSheetId="66">#REF!</definedName>
    <definedName name="NC_Liab" localSheetId="68">#REF!</definedName>
    <definedName name="NC_Liab" localSheetId="65">#REF!</definedName>
    <definedName name="NC_Liab" localSheetId="67">#REF!</definedName>
    <definedName name="NC_Liab">#REF!</definedName>
    <definedName name="NC_MHSA" localSheetId="25">#REF!</definedName>
    <definedName name="NC_MHSA" localSheetId="27">#REF!</definedName>
    <definedName name="NC_MHSA" localSheetId="24">#REF!</definedName>
    <definedName name="NC_MHSA" localSheetId="26">#REF!</definedName>
    <definedName name="NC_MHSA" localSheetId="46">#REF!</definedName>
    <definedName name="NC_MHSA" localSheetId="49">#REF!</definedName>
    <definedName name="NC_MHSA" localSheetId="43">#REF!</definedName>
    <definedName name="NC_MHSA" localSheetId="47">#REF!</definedName>
    <definedName name="NC_MHSA" localSheetId="66">#REF!</definedName>
    <definedName name="NC_MHSA" localSheetId="68">#REF!</definedName>
    <definedName name="NC_MHSA" localSheetId="65">#REF!</definedName>
    <definedName name="NC_MHSA" localSheetId="67">#REF!</definedName>
    <definedName name="NC_MHSA">#REF!</definedName>
    <definedName name="NC_Prorate" localSheetId="25">#REF!</definedName>
    <definedName name="NC_Prorate" localSheetId="27">#REF!</definedName>
    <definedName name="NC_Prorate" localSheetId="24">#REF!</definedName>
    <definedName name="NC_Prorate" localSheetId="26">#REF!</definedName>
    <definedName name="NC_Prorate" localSheetId="46">#REF!</definedName>
    <definedName name="NC_Prorate" localSheetId="49">#REF!</definedName>
    <definedName name="NC_Prorate" localSheetId="43">#REF!</definedName>
    <definedName name="NC_Prorate" localSheetId="47">#REF!</definedName>
    <definedName name="NC_Prorate" localSheetId="66">#REF!</definedName>
    <definedName name="NC_Prorate" localSheetId="68">#REF!</definedName>
    <definedName name="NC_Prorate" localSheetId="65">#REF!</definedName>
    <definedName name="NC_Prorate" localSheetId="67">#REF!</definedName>
    <definedName name="NC_Prorate">#REF!</definedName>
    <definedName name="NC_Units" localSheetId="25">#REF!</definedName>
    <definedName name="NC_Units" localSheetId="27">#REF!</definedName>
    <definedName name="NC_Units" localSheetId="24">#REF!</definedName>
    <definedName name="NC_Units" localSheetId="26">#REF!</definedName>
    <definedName name="NC_Units" localSheetId="46">#REF!</definedName>
    <definedName name="NC_Units" localSheetId="49">#REF!</definedName>
    <definedName name="NC_Units" localSheetId="43">#REF!</definedName>
    <definedName name="NC_Units" localSheetId="47">#REF!</definedName>
    <definedName name="NC_Units" localSheetId="66">#REF!</definedName>
    <definedName name="NC_Units" localSheetId="68">#REF!</definedName>
    <definedName name="NC_Units" localSheetId="65">#REF!</definedName>
    <definedName name="NC_Units" localSheetId="67">#REF!</definedName>
    <definedName name="NC_Units">#REF!</definedName>
    <definedName name="NCnew" localSheetId="25">#REF!</definedName>
    <definedName name="NCnew" localSheetId="27">#REF!</definedName>
    <definedName name="NCnew" localSheetId="24">#REF!</definedName>
    <definedName name="NCnew" localSheetId="26">#REF!</definedName>
    <definedName name="NCnew" localSheetId="46">#REF!</definedName>
    <definedName name="NCnew" localSheetId="49">#REF!</definedName>
    <definedName name="NCnew" localSheetId="43">#REF!</definedName>
    <definedName name="NCnew" localSheetId="47">#REF!</definedName>
    <definedName name="NCnew" localSheetId="66">#REF!</definedName>
    <definedName name="NCnew" localSheetId="68">#REF!</definedName>
    <definedName name="NCnew" localSheetId="65">#REF!</definedName>
    <definedName name="NCnew" localSheetId="67">#REF!</definedName>
    <definedName name="NCnew">#REF!</definedName>
    <definedName name="net_chrg" localSheetId="66">#REF!</definedName>
    <definedName name="net_chrg" localSheetId="68">#REF!</definedName>
    <definedName name="net_chrg" localSheetId="65">#REF!</definedName>
    <definedName name="net_chrg" localSheetId="67">#REF!</definedName>
    <definedName name="net_chrg">#REF!</definedName>
    <definedName name="net_chrg1" localSheetId="66">#REF!</definedName>
    <definedName name="net_chrg1" localSheetId="68">#REF!</definedName>
    <definedName name="net_chrg1" localSheetId="65">#REF!</definedName>
    <definedName name="net_chrg1" localSheetId="67">#REF!</definedName>
    <definedName name="net_chrg1">#REF!</definedName>
    <definedName name="net_chrg2" localSheetId="66">#REF!</definedName>
    <definedName name="net_chrg2" localSheetId="68">#REF!</definedName>
    <definedName name="net_chrg2" localSheetId="65">#REF!</definedName>
    <definedName name="net_chrg2" localSheetId="67">#REF!</definedName>
    <definedName name="net_chrg2">#REF!</definedName>
    <definedName name="net_PMPM" localSheetId="66">#REF!</definedName>
    <definedName name="net_PMPM" localSheetId="68">#REF!</definedName>
    <definedName name="net_PMPM" localSheetId="65">#REF!</definedName>
    <definedName name="net_PMPM" localSheetId="67">#REF!</definedName>
    <definedName name="net_PMPM">#REF!</definedName>
    <definedName name="net_pmpm1" localSheetId="66">#REF!</definedName>
    <definedName name="net_pmpm1" localSheetId="68">#REF!</definedName>
    <definedName name="net_pmpm1" localSheetId="65">#REF!</definedName>
    <definedName name="net_pmpm1" localSheetId="67">#REF!</definedName>
    <definedName name="net_pmpm1">#REF!</definedName>
    <definedName name="net_pmpm2" localSheetId="66">#REF!</definedName>
    <definedName name="net_pmpm2" localSheetId="68">#REF!</definedName>
    <definedName name="net_pmpm2" localSheetId="65">#REF!</definedName>
    <definedName name="net_pmpm2" localSheetId="67">#REF!</definedName>
    <definedName name="net_pmpm2">#REF!</definedName>
    <definedName name="NetCostSheets" localSheetId="25">#REF!</definedName>
    <definedName name="NetCostSheets" localSheetId="27">#REF!</definedName>
    <definedName name="NetCostSheets" localSheetId="24">#REF!</definedName>
    <definedName name="NetCostSheets" localSheetId="26">#REF!</definedName>
    <definedName name="NetCostSheets" localSheetId="46">#REF!</definedName>
    <definedName name="NetCostSheets" localSheetId="49">#REF!</definedName>
    <definedName name="NetCostSheets" localSheetId="43">#REF!</definedName>
    <definedName name="NetCostSheets" localSheetId="47">#REF!</definedName>
    <definedName name="NetCostSheets" localSheetId="66">#REF!</definedName>
    <definedName name="NetCostSheets" localSheetId="68">#REF!</definedName>
    <definedName name="NetCostSheets" localSheetId="65">#REF!</definedName>
    <definedName name="NetCostSheets" localSheetId="67">#REF!</definedName>
    <definedName name="NetCostSheets">#REF!</definedName>
    <definedName name="Network">#REF!</definedName>
    <definedName name="new">#REF!</definedName>
    <definedName name="New123graph" localSheetId="13" hidden="1">#REF!</definedName>
    <definedName name="New123graph" localSheetId="15" hidden="1">#REF!</definedName>
    <definedName name="New123graph" localSheetId="17" hidden="1">#REF!</definedName>
    <definedName name="New123graph" localSheetId="19" hidden="1">#REF!</definedName>
    <definedName name="New123graph" localSheetId="21" hidden="1">#REF!</definedName>
    <definedName name="New123graph" localSheetId="23" hidden="1">#REF!</definedName>
    <definedName name="New123graph" localSheetId="25" hidden="1">#REF!</definedName>
    <definedName name="New123graph" localSheetId="27" hidden="1">#REF!</definedName>
    <definedName name="New123graph" localSheetId="11" hidden="1">#REF!</definedName>
    <definedName name="New123graph" localSheetId="12" hidden="1">#REF!</definedName>
    <definedName name="New123graph" localSheetId="14" hidden="1">#REF!</definedName>
    <definedName name="New123graph" localSheetId="16" hidden="1">#REF!</definedName>
    <definedName name="New123graph" localSheetId="18" hidden="1">#REF!</definedName>
    <definedName name="New123graph" localSheetId="20" hidden="1">#REF!</definedName>
    <definedName name="New123graph" localSheetId="22" hidden="1">#REF!</definedName>
    <definedName name="New123graph" localSheetId="24" hidden="1">#REF!</definedName>
    <definedName name="New123graph" localSheetId="26" hidden="1">#REF!</definedName>
    <definedName name="New123graph" localSheetId="10" hidden="1">#REF!</definedName>
    <definedName name="New123graph" localSheetId="40" hidden="1">#REF!</definedName>
    <definedName name="New123graph" localSheetId="42" hidden="1">#REF!</definedName>
    <definedName name="New123graph" localSheetId="46" hidden="1">#REF!</definedName>
    <definedName name="New123graph" localSheetId="49" hidden="1">#REF!</definedName>
    <definedName name="New123graph" localSheetId="39" hidden="1">#REF!</definedName>
    <definedName name="New123graph" localSheetId="41" hidden="1">#REF!</definedName>
    <definedName name="New123graph" localSheetId="43" hidden="1">#REF!</definedName>
    <definedName name="New123graph" localSheetId="47" hidden="1">#REF!</definedName>
    <definedName name="New123graph" localSheetId="58" hidden="1">#REF!</definedName>
    <definedName name="New123graph" localSheetId="60" hidden="1">#REF!</definedName>
    <definedName name="New123graph" localSheetId="64" hidden="1">#REF!</definedName>
    <definedName name="New123graph" localSheetId="66" hidden="1">#REF!</definedName>
    <definedName name="New123graph" localSheetId="68" hidden="1">#REF!</definedName>
    <definedName name="New123graph" localSheetId="56" hidden="1">#REF!</definedName>
    <definedName name="New123graph" localSheetId="57" hidden="1">#REF!</definedName>
    <definedName name="New123graph" localSheetId="59" hidden="1">#REF!</definedName>
    <definedName name="New123graph" localSheetId="63" hidden="1">#REF!</definedName>
    <definedName name="New123graph" localSheetId="65" hidden="1">#REF!</definedName>
    <definedName name="New123graph" localSheetId="67" hidden="1">#REF!</definedName>
    <definedName name="New123graph" localSheetId="55" hidden="1">#REF!</definedName>
    <definedName name="New123graph" localSheetId="83" hidden="1">#REF!</definedName>
    <definedName name="New123graph" localSheetId="85" hidden="1">#REF!</definedName>
    <definedName name="New123graph" localSheetId="71" hidden="1">#REF!</definedName>
    <definedName name="New123graph" localSheetId="73" hidden="1">#REF!</definedName>
    <definedName name="New123graph" localSheetId="75" hidden="1">#REF!</definedName>
    <definedName name="New123graph" localSheetId="82" hidden="1">#REF!</definedName>
    <definedName name="New123graph" localSheetId="84" hidden="1">#REF!</definedName>
    <definedName name="New123graph" localSheetId="70" hidden="1">#REF!</definedName>
    <definedName name="New123graph" localSheetId="72" hidden="1">#REF!</definedName>
    <definedName name="New123graph" localSheetId="74" hidden="1">#REF!</definedName>
    <definedName name="New123graph" hidden="1">#REF!</definedName>
    <definedName name="newrange" localSheetId="13" hidden="1">#REF!</definedName>
    <definedName name="newrange" localSheetId="15" hidden="1">#REF!</definedName>
    <definedName name="newrange" localSheetId="17" hidden="1">#REF!</definedName>
    <definedName name="newrange" localSheetId="19" hidden="1">#REF!</definedName>
    <definedName name="newrange" localSheetId="21" hidden="1">#REF!</definedName>
    <definedName name="newrange" localSheetId="23" hidden="1">#REF!</definedName>
    <definedName name="newrange" localSheetId="25" hidden="1">#REF!</definedName>
    <definedName name="newrange" localSheetId="27" hidden="1">#REF!</definedName>
    <definedName name="newrange" localSheetId="11" hidden="1">#REF!</definedName>
    <definedName name="newrange" localSheetId="12" hidden="1">#REF!</definedName>
    <definedName name="newrange" localSheetId="14" hidden="1">#REF!</definedName>
    <definedName name="newrange" localSheetId="16" hidden="1">#REF!</definedName>
    <definedName name="newrange" localSheetId="18" hidden="1">#REF!</definedName>
    <definedName name="newrange" localSheetId="20" hidden="1">#REF!</definedName>
    <definedName name="newrange" localSheetId="22" hidden="1">#REF!</definedName>
    <definedName name="newrange" localSheetId="24" hidden="1">#REF!</definedName>
    <definedName name="newrange" localSheetId="26" hidden="1">#REF!</definedName>
    <definedName name="newrange" localSheetId="10" hidden="1">#REF!</definedName>
    <definedName name="newrange" localSheetId="40" hidden="1">#REF!</definedName>
    <definedName name="newrange" localSheetId="42" hidden="1">#REF!</definedName>
    <definedName name="newrange" localSheetId="46" hidden="1">#REF!</definedName>
    <definedName name="newrange" localSheetId="49" hidden="1">#REF!</definedName>
    <definedName name="newrange" localSheetId="39" hidden="1">#REF!</definedName>
    <definedName name="newrange" localSheetId="41" hidden="1">#REF!</definedName>
    <definedName name="newrange" localSheetId="43" hidden="1">#REF!</definedName>
    <definedName name="newrange" localSheetId="47" hidden="1">#REF!</definedName>
    <definedName name="newrange" localSheetId="58" hidden="1">#REF!</definedName>
    <definedName name="newrange" localSheetId="60" hidden="1">#REF!</definedName>
    <definedName name="newrange" localSheetId="64" hidden="1">#REF!</definedName>
    <definedName name="newrange" localSheetId="66" hidden="1">#REF!</definedName>
    <definedName name="newrange" localSheetId="68" hidden="1">#REF!</definedName>
    <definedName name="newrange" localSheetId="56" hidden="1">#REF!</definedName>
    <definedName name="newrange" localSheetId="57" hidden="1">#REF!</definedName>
    <definedName name="newrange" localSheetId="59" hidden="1">#REF!</definedName>
    <definedName name="newrange" localSheetId="63" hidden="1">#REF!</definedName>
    <definedName name="newrange" localSheetId="65" hidden="1">#REF!</definedName>
    <definedName name="newrange" localSheetId="67" hidden="1">#REF!</definedName>
    <definedName name="newrange" localSheetId="55" hidden="1">#REF!</definedName>
    <definedName name="newrange" localSheetId="83" hidden="1">#REF!</definedName>
    <definedName name="newrange" localSheetId="85" hidden="1">#REF!</definedName>
    <definedName name="newrange" localSheetId="71" hidden="1">#REF!</definedName>
    <definedName name="newrange" localSheetId="73" hidden="1">#REF!</definedName>
    <definedName name="newrange" localSheetId="75" hidden="1">#REF!</definedName>
    <definedName name="newrange" localSheetId="82" hidden="1">#REF!</definedName>
    <definedName name="newrange" localSheetId="84" hidden="1">#REF!</definedName>
    <definedName name="newrange" localSheetId="70" hidden="1">#REF!</definedName>
    <definedName name="newrange" localSheetId="72" hidden="1">#REF!</definedName>
    <definedName name="newrange" localSheetId="74" hidden="1">#REF!</definedName>
    <definedName name="newrange" hidden="1">#REF!</definedName>
    <definedName name="NH_HMO_BB" localSheetId="66">#REF!</definedName>
    <definedName name="NH_HMO_BB" localSheetId="68">#REF!</definedName>
    <definedName name="NH_HMO_BB" localSheetId="65">#REF!</definedName>
    <definedName name="NH_HMO_BB" localSheetId="67">#REF!</definedName>
    <definedName name="NH_HMO_BB">#REF!</definedName>
    <definedName name="NH_HMO_BRONZE" localSheetId="66">#REF!</definedName>
    <definedName name="NH_HMO_BRONZE" localSheetId="68">#REF!</definedName>
    <definedName name="NH_HMO_BRONZE" localSheetId="65">#REF!</definedName>
    <definedName name="NH_HMO_BRONZE" localSheetId="67">#REF!</definedName>
    <definedName name="NH_HMO_BRONZE">#REF!</definedName>
    <definedName name="NH_HMO_FD" localSheetId="66">#REF!</definedName>
    <definedName name="NH_HMO_FD" localSheetId="68">#REF!</definedName>
    <definedName name="NH_HMO_FD" localSheetId="65">#REF!</definedName>
    <definedName name="NH_HMO_FD" localSheetId="67">#REF!</definedName>
    <definedName name="NH_HMO_FD">#REF!</definedName>
    <definedName name="NH_HMO_OTHER" localSheetId="66">#REF!</definedName>
    <definedName name="NH_HMO_OTHER" localSheetId="68">#REF!</definedName>
    <definedName name="NH_HMO_OTHER" localSheetId="65">#REF!</definedName>
    <definedName name="NH_HMO_OTHER" localSheetId="67">#REF!</definedName>
    <definedName name="NH_HMO_OTHER">#REF!</definedName>
    <definedName name="NH_HMO_TNW" localSheetId="66">#REF!</definedName>
    <definedName name="NH_HMO_TNW" localSheetId="68">#REF!</definedName>
    <definedName name="NH_HMO_TNW" localSheetId="65">#REF!</definedName>
    <definedName name="NH_HMO_TNW" localSheetId="67">#REF!</definedName>
    <definedName name="NH_HMO_TNW">#REF!</definedName>
    <definedName name="NH_POS" localSheetId="66">#REF!</definedName>
    <definedName name="NH_POS" localSheetId="68">#REF!</definedName>
    <definedName name="NH_POS" localSheetId="65">#REF!</definedName>
    <definedName name="NH_POS" localSheetId="67">#REF!</definedName>
    <definedName name="NH_POS">#REF!</definedName>
    <definedName name="NH_PPO_BB" localSheetId="66">#REF!</definedName>
    <definedName name="NH_PPO_BB" localSheetId="68">#REF!</definedName>
    <definedName name="NH_PPO_BB" localSheetId="65">#REF!</definedName>
    <definedName name="NH_PPO_BB" localSheetId="67">#REF!</definedName>
    <definedName name="NH_PPO_BB">#REF!</definedName>
    <definedName name="NH_PPO_CH_PLUS" localSheetId="66">#REF!</definedName>
    <definedName name="NH_PPO_CH_PLUS" localSheetId="68">#REF!</definedName>
    <definedName name="NH_PPO_CH_PLUS" localSheetId="65">#REF!</definedName>
    <definedName name="NH_PPO_CH_PLUS" localSheetId="67">#REF!</definedName>
    <definedName name="NH_PPO_CH_PLUS">#REF!</definedName>
    <definedName name="NH_PPO_FD" localSheetId="66">#REF!</definedName>
    <definedName name="NH_PPO_FD" localSheetId="68">#REF!</definedName>
    <definedName name="NH_PPO_FD" localSheetId="65">#REF!</definedName>
    <definedName name="NH_PPO_FD" localSheetId="67">#REF!</definedName>
    <definedName name="NH_PPO_FD">#REF!</definedName>
    <definedName name="NH_PPO_HSA" localSheetId="66">#REF!</definedName>
    <definedName name="NH_PPO_HSA" localSheetId="68">#REF!</definedName>
    <definedName name="NH_PPO_HSA" localSheetId="65">#REF!</definedName>
    <definedName name="NH_PPO_HSA" localSheetId="67">#REF!</definedName>
    <definedName name="NH_PPO_HSA">#REF!</definedName>
    <definedName name="NH_PPO_Options" localSheetId="66">#REF!</definedName>
    <definedName name="NH_PPO_Options" localSheetId="68">#REF!</definedName>
    <definedName name="NH_PPO_Options" localSheetId="65">#REF!</definedName>
    <definedName name="NH_PPO_Options" localSheetId="67">#REF!</definedName>
    <definedName name="NH_PPO_Options">#REF!</definedName>
    <definedName name="NH_PPO_OTHER" localSheetId="66">#REF!</definedName>
    <definedName name="NH_PPO_OTHER" localSheetId="68">#REF!</definedName>
    <definedName name="NH_PPO_OTHER" localSheetId="65">#REF!</definedName>
    <definedName name="NH_PPO_OTHER" localSheetId="67">#REF!</definedName>
    <definedName name="NH_PPO_OTHER">#REF!</definedName>
    <definedName name="NH_PPO_TNW" localSheetId="66">#REF!</definedName>
    <definedName name="NH_PPO_TNW" localSheetId="68">#REF!</definedName>
    <definedName name="NH_PPO_TNW" localSheetId="65">#REF!</definedName>
    <definedName name="NH_PPO_TNW" localSheetId="67">#REF!</definedName>
    <definedName name="NH_PPO_TNW">#REF!</definedName>
    <definedName name="NHBOC" localSheetId="25">#REF!</definedName>
    <definedName name="NHBOC" localSheetId="27">#REF!</definedName>
    <definedName name="NHBOC" localSheetId="24">#REF!</definedName>
    <definedName name="NHBOC" localSheetId="26">#REF!</definedName>
    <definedName name="NHBOC" localSheetId="46">#REF!</definedName>
    <definedName name="NHBOC" localSheetId="49">#REF!</definedName>
    <definedName name="NHBOC" localSheetId="43">#REF!</definedName>
    <definedName name="NHBOC" localSheetId="47">#REF!</definedName>
    <definedName name="NHBOC" localSheetId="66">#REF!</definedName>
    <definedName name="NHBOC" localSheetId="68">#REF!</definedName>
    <definedName name="NHBOC" localSheetId="65">#REF!</definedName>
    <definedName name="NHBOC" localSheetId="67">#REF!</definedName>
    <definedName name="NHBOC">#REF!</definedName>
    <definedName name="NHCityLookup">#REF!</definedName>
    <definedName name="NHPMPMVar" localSheetId="66">#REF!</definedName>
    <definedName name="NHPMPMVar" localSheetId="68">#REF!</definedName>
    <definedName name="NHPMPMVar" localSheetId="65">#REF!</definedName>
    <definedName name="NHPMPMVar" localSheetId="67">#REF!</definedName>
    <definedName name="NHPMPMVar">#REF!</definedName>
    <definedName name="NHPMPMVarBE" localSheetId="66">#REF!</definedName>
    <definedName name="NHPMPMVarBE" localSheetId="68">#REF!</definedName>
    <definedName name="NHPMPMVarBE" localSheetId="65">#REF!</definedName>
    <definedName name="NHPMPMVarBE" localSheetId="67">#REF!</definedName>
    <definedName name="NHPMPMVarBE">#REF!</definedName>
    <definedName name="NHTerritories">#REF!</definedName>
    <definedName name="nn" localSheetId="66">#REF!</definedName>
    <definedName name="nn" localSheetId="68">#REF!</definedName>
    <definedName name="nn" localSheetId="65">#REF!</definedName>
    <definedName name="nn" localSheetId="67">#REF!</definedName>
    <definedName name="nn">#REF!</definedName>
    <definedName name="NONG4AgeSexChange" localSheetId="66">#REF!</definedName>
    <definedName name="NONG4AgeSexChange" localSheetId="68">#REF!</definedName>
    <definedName name="NONG4AgeSexChange" localSheetId="65">#REF!</definedName>
    <definedName name="NONG4AgeSexChange" localSheetId="67">#REF!</definedName>
    <definedName name="NONG4AgeSexChange">#REF!</definedName>
    <definedName name="NONG4AllClaimsSummary" localSheetId="66">#REF!</definedName>
    <definedName name="NONG4AllClaimsSummary" localSheetId="68">#REF!</definedName>
    <definedName name="NONG4AllClaimsSummary" localSheetId="65">#REF!</definedName>
    <definedName name="NONG4AllClaimsSummary" localSheetId="67">#REF!</definedName>
    <definedName name="NONG4AllClaimsSummary">#REF!</definedName>
    <definedName name="NONG4AllTrendsSummary" localSheetId="66">#REF!</definedName>
    <definedName name="NONG4AllTrendsSummary" localSheetId="68">#REF!</definedName>
    <definedName name="NONG4AllTrendsSummary" localSheetId="65">#REF!</definedName>
    <definedName name="NONG4AllTrendsSummary" localSheetId="67">#REF!</definedName>
    <definedName name="NONG4AllTrendsSummary">#REF!</definedName>
    <definedName name="NONG4BeginPrintClaimsSumm" localSheetId="66">#REF!</definedName>
    <definedName name="NONG4BeginPrintClaimsSumm" localSheetId="68">#REF!</definedName>
    <definedName name="NONG4BeginPrintClaimsSumm" localSheetId="65">#REF!</definedName>
    <definedName name="NONG4BeginPrintClaimsSumm" localSheetId="67">#REF!</definedName>
    <definedName name="NONG4BeginPrintClaimsSumm">#REF!</definedName>
    <definedName name="NONG4BenefitAdj" localSheetId="66">#REF!</definedName>
    <definedName name="NONG4BenefitAdj" localSheetId="68">#REF!</definedName>
    <definedName name="NONG4BenefitAdj" localSheetId="65">#REF!</definedName>
    <definedName name="NONG4BenefitAdj" localSheetId="67">#REF!</definedName>
    <definedName name="NONG4BenefitAdj">#REF!</definedName>
    <definedName name="NONG4ConversionFactorCalc" localSheetId="66">#REF!</definedName>
    <definedName name="NONG4ConversionFactorCalc" localSheetId="68">#REF!</definedName>
    <definedName name="NONG4ConversionFactorCalc" localSheetId="65">#REF!</definedName>
    <definedName name="NONG4ConversionFactorCalc" localSheetId="67">#REF!</definedName>
    <definedName name="NONG4ConversionFactorCalc">#REF!</definedName>
    <definedName name="NONG4ERFLimitConversionDetails" localSheetId="66">#REF!</definedName>
    <definedName name="NONG4ERFLimitConversionDetails" localSheetId="68">#REF!</definedName>
    <definedName name="NONG4ERFLimitConversionDetails" localSheetId="65">#REF!</definedName>
    <definedName name="NONG4ERFLimitConversionDetails" localSheetId="67">#REF!</definedName>
    <definedName name="NONG4ERFLimitConversionDetails">#REF!</definedName>
    <definedName name="NONG4FirstOldData" localSheetId="66">#REF!</definedName>
    <definedName name="NONG4FirstOldData" localSheetId="68">#REF!</definedName>
    <definedName name="NONG4FirstOldData" localSheetId="65">#REF!</definedName>
    <definedName name="NONG4FirstOldData" localSheetId="67">#REF!</definedName>
    <definedName name="NONG4FirstOldData">#REF!</definedName>
    <definedName name="NONG4FirstOldTrend" localSheetId="66">#REF!</definedName>
    <definedName name="NONG4FirstOldTrend" localSheetId="68">#REF!</definedName>
    <definedName name="NONG4FirstOldTrend" localSheetId="65">#REF!</definedName>
    <definedName name="NONG4FirstOldTrend" localSheetId="67">#REF!</definedName>
    <definedName name="NONG4FirstOldTrend">#REF!</definedName>
    <definedName name="NONG4LossRatio" localSheetId="66">#REF!</definedName>
    <definedName name="NONG4LossRatio" localSheetId="68">#REF!</definedName>
    <definedName name="NONG4LossRatio" localSheetId="65">#REF!</definedName>
    <definedName name="NONG4LossRatio" localSheetId="67">#REF!</definedName>
    <definedName name="NONG4LossRatio">#REF!</definedName>
    <definedName name="NONG4Page1End" localSheetId="66">#REF!</definedName>
    <definedName name="NONG4Page1End" localSheetId="68">#REF!</definedName>
    <definedName name="NONG4Page1End" localSheetId="65">#REF!</definedName>
    <definedName name="NONG4Page1End" localSheetId="67">#REF!</definedName>
    <definedName name="NONG4Page1End">#REF!</definedName>
    <definedName name="NONG4Page1Header" localSheetId="66">#REF!</definedName>
    <definedName name="NONG4Page1Header" localSheetId="68">#REF!</definedName>
    <definedName name="NONG4Page1Header" localSheetId="65">#REF!</definedName>
    <definedName name="NONG4Page1Header" localSheetId="67">#REF!</definedName>
    <definedName name="NONG4Page1Header">#REF!</definedName>
    <definedName name="NONG4Page2Begin" localSheetId="66">#REF!</definedName>
    <definedName name="NONG4Page2Begin" localSheetId="68">#REF!</definedName>
    <definedName name="NONG4Page2Begin" localSheetId="65">#REF!</definedName>
    <definedName name="NONG4Page2Begin" localSheetId="67">#REF!</definedName>
    <definedName name="NONG4Page2Begin">#REF!</definedName>
    <definedName name="NONG4Page2ContractTotalArea" localSheetId="66">#REF!</definedName>
    <definedName name="NONG4Page2ContractTotalArea" localSheetId="68">#REF!</definedName>
    <definedName name="NONG4Page2ContractTotalArea" localSheetId="65">#REF!</definedName>
    <definedName name="NONG4Page2ContractTotalArea" localSheetId="67">#REF!</definedName>
    <definedName name="NONG4Page2ContractTotalArea">#REF!</definedName>
    <definedName name="NONG4Page2End" localSheetId="66">#REF!</definedName>
    <definedName name="NONG4Page2End" localSheetId="68">#REF!</definedName>
    <definedName name="NONG4Page2End" localSheetId="65">#REF!</definedName>
    <definedName name="NONG4Page2End" localSheetId="67">#REF!</definedName>
    <definedName name="NONG4Page2End">#REF!</definedName>
    <definedName name="NONG4Page2Header" localSheetId="66">#REF!</definedName>
    <definedName name="NONG4Page2Header" localSheetId="68">#REF!</definedName>
    <definedName name="NONG4Page2Header" localSheetId="65">#REF!</definedName>
    <definedName name="NONG4Page2Header" localSheetId="67">#REF!</definedName>
    <definedName name="NONG4Page2Header">#REF!</definedName>
    <definedName name="NONG4Page2Products1" localSheetId="66">#REF!</definedName>
    <definedName name="NONG4Page2Products1" localSheetId="68">#REF!</definedName>
    <definedName name="NONG4Page2Products1" localSheetId="65">#REF!</definedName>
    <definedName name="NONG4Page2Products1" localSheetId="67">#REF!</definedName>
    <definedName name="NONG4Page2Products1">#REF!</definedName>
    <definedName name="NONG4Page2Products2" localSheetId="66">#REF!</definedName>
    <definedName name="NONG4Page2Products2" localSheetId="68">#REF!</definedName>
    <definedName name="NONG4Page2Products2" localSheetId="65">#REF!</definedName>
    <definedName name="NONG4Page2Products2" localSheetId="67">#REF!</definedName>
    <definedName name="NONG4Page2Products2">#REF!</definedName>
    <definedName name="NONG4Page2Products3" localSheetId="66">#REF!</definedName>
    <definedName name="NONG4Page2Products3" localSheetId="68">#REF!</definedName>
    <definedName name="NONG4Page2Products3" localSheetId="65">#REF!</definedName>
    <definedName name="NONG4Page2Products3" localSheetId="67">#REF!</definedName>
    <definedName name="NONG4Page2Products3">#REF!</definedName>
    <definedName name="NONG4Premium" localSheetId="66">#REF!</definedName>
    <definedName name="NONG4Premium" localSheetId="68">#REF!</definedName>
    <definedName name="NONG4Premium" localSheetId="65">#REF!</definedName>
    <definedName name="NONG4Premium" localSheetId="67">#REF!</definedName>
    <definedName name="NONG4Premium">#REF!</definedName>
    <definedName name="NONG4PrintAgeSex" localSheetId="66">#REF!</definedName>
    <definedName name="NONG4PrintAgeSex" localSheetId="68">#REF!</definedName>
    <definedName name="NONG4PrintAgeSex" localSheetId="65">#REF!</definedName>
    <definedName name="NONG4PrintAgeSex" localSheetId="67">#REF!</definedName>
    <definedName name="NONG4PrintAgeSex">#REF!</definedName>
    <definedName name="NONG4PrintDataHeader" localSheetId="66">#REF!</definedName>
    <definedName name="NONG4PrintDataHeader" localSheetId="68">#REF!</definedName>
    <definedName name="NONG4PrintDataHeader" localSheetId="65">#REF!</definedName>
    <definedName name="NONG4PrintDataHeader" localSheetId="67">#REF!</definedName>
    <definedName name="NONG4PrintDataHeader">#REF!</definedName>
    <definedName name="NONG4Prod1NewInd" localSheetId="66">#REF!</definedName>
    <definedName name="NONG4Prod1NewInd" localSheetId="68">#REF!</definedName>
    <definedName name="NONG4Prod1NewInd" localSheetId="65">#REF!</definedName>
    <definedName name="NONG4Prod1NewInd" localSheetId="67">#REF!</definedName>
    <definedName name="NONG4Prod1NewInd">#REF!</definedName>
    <definedName name="NONG4Prod1OldInd" localSheetId="66">#REF!</definedName>
    <definedName name="NONG4Prod1OldInd" localSheetId="68">#REF!</definedName>
    <definedName name="NONG4Prod1OldInd" localSheetId="65">#REF!</definedName>
    <definedName name="NONG4Prod1OldInd" localSheetId="67">#REF!</definedName>
    <definedName name="NONG4Prod1OldInd">#REF!</definedName>
    <definedName name="NONG4Prod2NewInd" localSheetId="66">#REF!</definedName>
    <definedName name="NONG4Prod2NewInd" localSheetId="68">#REF!</definedName>
    <definedName name="NONG4Prod2NewInd" localSheetId="65">#REF!</definedName>
    <definedName name="NONG4Prod2NewInd" localSheetId="67">#REF!</definedName>
    <definedName name="NONG4Prod2NewInd">#REF!</definedName>
    <definedName name="NONG4Prod2OldInd" localSheetId="66">#REF!</definedName>
    <definedName name="NONG4Prod2OldInd" localSheetId="68">#REF!</definedName>
    <definedName name="NONG4Prod2OldInd" localSheetId="65">#REF!</definedName>
    <definedName name="NONG4Prod2OldInd" localSheetId="67">#REF!</definedName>
    <definedName name="NONG4Prod2OldInd">#REF!</definedName>
    <definedName name="NONG4Prod3NewInd" localSheetId="66">#REF!</definedName>
    <definedName name="NONG4Prod3NewInd" localSheetId="68">#REF!</definedName>
    <definedName name="NONG4Prod3NewInd" localSheetId="65">#REF!</definedName>
    <definedName name="NONG4Prod3NewInd" localSheetId="67">#REF!</definedName>
    <definedName name="NONG4Prod3NewInd">#REF!</definedName>
    <definedName name="NONG4Prod3OldInd" localSheetId="66">#REF!</definedName>
    <definedName name="NONG4Prod3OldInd" localSheetId="68">#REF!</definedName>
    <definedName name="NONG4Prod3OldInd" localSheetId="65">#REF!</definedName>
    <definedName name="NONG4Prod3OldInd" localSheetId="67">#REF!</definedName>
    <definedName name="NONG4Prod3OldInd">#REF!</definedName>
    <definedName name="NONG4Prod4NewInd" localSheetId="66">#REF!</definedName>
    <definedName name="NONG4Prod4NewInd" localSheetId="68">#REF!</definedName>
    <definedName name="NONG4Prod4NewInd" localSheetId="65">#REF!</definedName>
    <definedName name="NONG4Prod4NewInd" localSheetId="67">#REF!</definedName>
    <definedName name="NONG4Prod4NewInd">#REF!</definedName>
    <definedName name="NONG4Prod4OldInd" localSheetId="66">#REF!</definedName>
    <definedName name="NONG4Prod4OldInd" localSheetId="68">#REF!</definedName>
    <definedName name="NONG4Prod4OldInd" localSheetId="65">#REF!</definedName>
    <definedName name="NONG4Prod4OldInd" localSheetId="67">#REF!</definedName>
    <definedName name="NONG4Prod4OldInd">#REF!</definedName>
    <definedName name="NONG4WorkingPrintAreaBegin" localSheetId="66">#REF!</definedName>
    <definedName name="NONG4WorkingPrintAreaBegin" localSheetId="68">#REF!</definedName>
    <definedName name="NONG4WorkingPrintAreaBegin" localSheetId="65">#REF!</definedName>
    <definedName name="NONG4WorkingPrintAreaBegin" localSheetId="67">#REF!</definedName>
    <definedName name="NONG4WorkingPrintAreaBegin">#REF!</definedName>
    <definedName name="now">#REF!</definedName>
    <definedName name="Number_A" localSheetId="25">#REF!</definedName>
    <definedName name="Number_A" localSheetId="27">#REF!</definedName>
    <definedName name="Number_A" localSheetId="24">#REF!</definedName>
    <definedName name="Number_A" localSheetId="26">#REF!</definedName>
    <definedName name="Number_A" localSheetId="46">#REF!</definedName>
    <definedName name="Number_A" localSheetId="49">#REF!</definedName>
    <definedName name="Number_A" localSheetId="43">#REF!</definedName>
    <definedName name="Number_A" localSheetId="47">#REF!</definedName>
    <definedName name="Number_A" localSheetId="66">#REF!</definedName>
    <definedName name="Number_A" localSheetId="68">#REF!</definedName>
    <definedName name="Number_A" localSheetId="65">#REF!</definedName>
    <definedName name="Number_A" localSheetId="67">#REF!</definedName>
    <definedName name="Number_A">#REF!</definedName>
    <definedName name="NumberofAreas" localSheetId="25">#REF!</definedName>
    <definedName name="NumberofAreas" localSheetId="27">#REF!</definedName>
    <definedName name="NumberofAreas" localSheetId="24">#REF!</definedName>
    <definedName name="NumberofAreas" localSheetId="26">#REF!</definedName>
    <definedName name="NumberofAreas" localSheetId="46">#REF!</definedName>
    <definedName name="NumberofAreas" localSheetId="49">#REF!</definedName>
    <definedName name="NumberofAreas" localSheetId="43">#REF!</definedName>
    <definedName name="NumberofAreas" localSheetId="47">#REF!</definedName>
    <definedName name="NumberofAreas" localSheetId="66">#REF!</definedName>
    <definedName name="NumberofAreas" localSheetId="68">#REF!</definedName>
    <definedName name="NumberofAreas" localSheetId="65">#REF!</definedName>
    <definedName name="NumberofAreas" localSheetId="67">#REF!</definedName>
    <definedName name="NumberofAreas">#REF!</definedName>
    <definedName name="OBSdwnldFSEN" localSheetId="66">#REF!</definedName>
    <definedName name="OBSdwnldFSEN" localSheetId="68">#REF!</definedName>
    <definedName name="OBSdwnldFSEN" localSheetId="65">#REF!</definedName>
    <definedName name="OBSdwnldFSEN" localSheetId="67">#REF!</definedName>
    <definedName name="OBSdwnldFSEN">#REF!</definedName>
    <definedName name="Old" localSheetId="66">#REF!</definedName>
    <definedName name="Old" localSheetId="68">#REF!</definedName>
    <definedName name="Old" localSheetId="65">#REF!</definedName>
    <definedName name="Old" localSheetId="67">#REF!</definedName>
    <definedName name="Old">#REF!</definedName>
    <definedName name="OLE_LINK40" localSheetId="66">'LO3 A15'!#REF!</definedName>
    <definedName name="OLE_LINK40" localSheetId="68">'LO3 A16'!#REF!</definedName>
    <definedName name="OLE_LINK40" localSheetId="65">'LO3 Q15'!#REF!</definedName>
    <definedName name="OLE_LINK40" localSheetId="67">'LO3 Q16'!#REF!</definedName>
    <definedName name="OLE_LINK47" localSheetId="66">'LO3 A15'!#REF!</definedName>
    <definedName name="OLE_LINK47" localSheetId="68">'LO3 A16'!#REF!</definedName>
    <definedName name="OLE_LINK47" localSheetId="65">'LO3 Q15'!#REF!</definedName>
    <definedName name="OLE_LINK47" localSheetId="67">'LO3 Q16'!#REF!</definedName>
    <definedName name="oo" localSheetId="25">#REF!</definedName>
    <definedName name="oo" localSheetId="27">#REF!</definedName>
    <definedName name="oo" localSheetId="24">#REF!</definedName>
    <definedName name="oo" localSheetId="26">#REF!</definedName>
    <definedName name="oo" localSheetId="46">#REF!</definedName>
    <definedName name="oo" localSheetId="49">#REF!</definedName>
    <definedName name="oo" localSheetId="43">#REF!</definedName>
    <definedName name="oo" localSheetId="47">#REF!</definedName>
    <definedName name="oo" localSheetId="66">#REF!</definedName>
    <definedName name="oo" localSheetId="68">#REF!</definedName>
    <definedName name="oo" localSheetId="65">#REF!</definedName>
    <definedName name="oo" localSheetId="67">#REF!</definedName>
    <definedName name="oo">#REF!</definedName>
    <definedName name="oojop" localSheetId="25">#REF!</definedName>
    <definedName name="oojop" localSheetId="27">#REF!</definedName>
    <definedName name="oojop" localSheetId="24">#REF!</definedName>
    <definedName name="oojop" localSheetId="26">#REF!</definedName>
    <definedName name="oojop" localSheetId="46">#REF!</definedName>
    <definedName name="oojop" localSheetId="49">#REF!</definedName>
    <definedName name="oojop" localSheetId="43">#REF!</definedName>
    <definedName name="oojop" localSheetId="47">#REF!</definedName>
    <definedName name="oojop" localSheetId="66">#REF!</definedName>
    <definedName name="oojop" localSheetId="68">#REF!</definedName>
    <definedName name="oojop" localSheetId="65">#REF!</definedName>
    <definedName name="oojop" localSheetId="67">#REF!</definedName>
    <definedName name="oojop">#REF!</definedName>
    <definedName name="OON_SUMMARY" localSheetId="66">#REF!</definedName>
    <definedName name="OON_SUMMARY" localSheetId="68">#REF!</definedName>
    <definedName name="OON_SUMMARY" localSheetId="65">#REF!</definedName>
    <definedName name="OON_SUMMARY" localSheetId="67">#REF!</definedName>
    <definedName name="OON_SUMMARY">#REF!</definedName>
    <definedName name="OON_SUMMDOC1" localSheetId="66">#REF!</definedName>
    <definedName name="OON_SUMMDOC1" localSheetId="68">#REF!</definedName>
    <definedName name="OON_SUMMDOC1" localSheetId="65">#REF!</definedName>
    <definedName name="OON_SUMMDOC1" localSheetId="67">#REF!</definedName>
    <definedName name="OON_SUMMDOC1">#REF!</definedName>
    <definedName name="OON_SUMMDOC2" localSheetId="66">#REF!</definedName>
    <definedName name="OON_SUMMDOC2" localSheetId="68">#REF!</definedName>
    <definedName name="OON_SUMMDOC2" localSheetId="65">#REF!</definedName>
    <definedName name="OON_SUMMDOC2" localSheetId="67">#REF!</definedName>
    <definedName name="OON_SUMMDOC2">#REF!</definedName>
    <definedName name="OP_SUMM2" localSheetId="25">#REF!</definedName>
    <definedName name="OP_SUMM2" localSheetId="27">#REF!</definedName>
    <definedName name="OP_SUMM2" localSheetId="24">#REF!</definedName>
    <definedName name="OP_SUMM2" localSheetId="26">#REF!</definedName>
    <definedName name="OP_SUMM2" localSheetId="46">#REF!</definedName>
    <definedName name="OP_SUMM2" localSheetId="49">#REF!</definedName>
    <definedName name="OP_SUMM2" localSheetId="43">#REF!</definedName>
    <definedName name="OP_SUMM2" localSheetId="47">#REF!</definedName>
    <definedName name="OP_SUMM2" localSheetId="66">#REF!</definedName>
    <definedName name="OP_SUMM2" localSheetId="68">#REF!</definedName>
    <definedName name="OP_SUMM2" localSheetId="65">#REF!</definedName>
    <definedName name="OP_SUMM2" localSheetId="67">#REF!</definedName>
    <definedName name="OP_SUMM2">#REF!</definedName>
    <definedName name="OP_SUMMARY" localSheetId="66">#REF!</definedName>
    <definedName name="OP_SUMMARY" localSheetId="68">#REF!</definedName>
    <definedName name="OP_SUMMARY" localSheetId="65">#REF!</definedName>
    <definedName name="OP_SUMMARY" localSheetId="67">#REF!</definedName>
    <definedName name="OP_SUMMARY">#REF!</definedName>
    <definedName name="Op_svcflg_test" localSheetId="66">#REF!</definedName>
    <definedName name="Op_svcflg_test" localSheetId="68">#REF!</definedName>
    <definedName name="Op_svcflg_test" localSheetId="65">#REF!</definedName>
    <definedName name="Op_svcflg_test" localSheetId="67">#REF!</definedName>
    <definedName name="Op_svcflg_test">#REF!</definedName>
    <definedName name="OPLYear" localSheetId="66">#REF!</definedName>
    <definedName name="OPLYear" localSheetId="68">#REF!</definedName>
    <definedName name="OPLYear" localSheetId="65">#REF!</definedName>
    <definedName name="OPLYear" localSheetId="67">#REF!</definedName>
    <definedName name="OPLYear">#REF!</definedName>
    <definedName name="OPReimbCardio" localSheetId="25">#REF!</definedName>
    <definedName name="OPReimbCardio" localSheetId="27">#REF!</definedName>
    <definedName name="OPReimbCardio" localSheetId="24">#REF!</definedName>
    <definedName name="OPReimbCardio" localSheetId="26">#REF!</definedName>
    <definedName name="OPReimbCardio" localSheetId="46">#REF!</definedName>
    <definedName name="OPReimbCardio" localSheetId="49">#REF!</definedName>
    <definedName name="OPReimbCardio" localSheetId="43">#REF!</definedName>
    <definedName name="OPReimbCardio" localSheetId="47">#REF!</definedName>
    <definedName name="OPReimbCardio" localSheetId="66">#REF!</definedName>
    <definedName name="OPReimbCardio" localSheetId="68">#REF!</definedName>
    <definedName name="OPReimbCardio" localSheetId="65">#REF!</definedName>
    <definedName name="OPReimbCardio" localSheetId="67">#REF!</definedName>
    <definedName name="OPReimbCardio">#REF!</definedName>
    <definedName name="OPReimbER" localSheetId="25">#REF!</definedName>
    <definedName name="OPReimbER" localSheetId="27">#REF!</definedName>
    <definedName name="OPReimbER" localSheetId="24">#REF!</definedName>
    <definedName name="OPReimbER" localSheetId="26">#REF!</definedName>
    <definedName name="OPReimbER" localSheetId="46">#REF!</definedName>
    <definedName name="OPReimbER" localSheetId="49">#REF!</definedName>
    <definedName name="OPReimbER" localSheetId="43">#REF!</definedName>
    <definedName name="OPReimbER" localSheetId="47">#REF!</definedName>
    <definedName name="OPReimbER" localSheetId="66">#REF!</definedName>
    <definedName name="OPReimbER" localSheetId="68">#REF!</definedName>
    <definedName name="OPReimbER" localSheetId="65">#REF!</definedName>
    <definedName name="OPReimbER" localSheetId="67">#REF!</definedName>
    <definedName name="OPReimbER">#REF!</definedName>
    <definedName name="OPReimbList" localSheetId="25">#REF!</definedName>
    <definedName name="OPReimbList" localSheetId="27">#REF!</definedName>
    <definedName name="OPReimbList" localSheetId="24">#REF!</definedName>
    <definedName name="OPReimbList" localSheetId="26">#REF!</definedName>
    <definedName name="OPReimbList" localSheetId="46">#REF!</definedName>
    <definedName name="OPReimbList" localSheetId="49">#REF!</definedName>
    <definedName name="OPReimbList" localSheetId="43">#REF!</definedName>
    <definedName name="OPReimbList" localSheetId="47">#REF!</definedName>
    <definedName name="OPReimbList" localSheetId="66">#REF!</definedName>
    <definedName name="OPReimbList" localSheetId="68">#REF!</definedName>
    <definedName name="OPReimbList" localSheetId="65">#REF!</definedName>
    <definedName name="OPReimbList" localSheetId="67">#REF!</definedName>
    <definedName name="OPReimbList">#REF!</definedName>
    <definedName name="OPReimbListSurg" localSheetId="25">#REF!</definedName>
    <definedName name="OPReimbListSurg" localSheetId="27">#REF!</definedName>
    <definedName name="OPReimbListSurg" localSheetId="24">#REF!</definedName>
    <definedName name="OPReimbListSurg" localSheetId="26">#REF!</definedName>
    <definedName name="OPReimbListSurg" localSheetId="46">#REF!</definedName>
    <definedName name="OPReimbListSurg" localSheetId="49">#REF!</definedName>
    <definedName name="OPReimbListSurg" localSheetId="43">#REF!</definedName>
    <definedName name="OPReimbListSurg" localSheetId="47">#REF!</definedName>
    <definedName name="OPReimbListSurg" localSheetId="66">#REF!</definedName>
    <definedName name="OPReimbListSurg" localSheetId="68">#REF!</definedName>
    <definedName name="OPReimbListSurg" localSheetId="65">#REF!</definedName>
    <definedName name="OPReimbListSurg" localSheetId="67">#REF!</definedName>
    <definedName name="OPReimbListSurg">#REF!</definedName>
    <definedName name="OPReimbMaternity" localSheetId="25">#REF!</definedName>
    <definedName name="OPReimbMaternity" localSheetId="27">#REF!</definedName>
    <definedName name="OPReimbMaternity" localSheetId="24">#REF!</definedName>
    <definedName name="OPReimbMaternity" localSheetId="26">#REF!</definedName>
    <definedName name="OPReimbMaternity" localSheetId="46">#REF!</definedName>
    <definedName name="OPReimbMaternity" localSheetId="49">#REF!</definedName>
    <definedName name="OPReimbMaternity" localSheetId="43">#REF!</definedName>
    <definedName name="OPReimbMaternity" localSheetId="47">#REF!</definedName>
    <definedName name="OPReimbMaternity" localSheetId="66">#REF!</definedName>
    <definedName name="OPReimbMaternity" localSheetId="68">#REF!</definedName>
    <definedName name="OPReimbMaternity" localSheetId="65">#REF!</definedName>
    <definedName name="OPReimbMaternity" localSheetId="67">#REF!</definedName>
    <definedName name="OPReimbMaternity">#REF!</definedName>
    <definedName name="OPReimbOther" localSheetId="25">#REF!</definedName>
    <definedName name="OPReimbOther" localSheetId="27">#REF!</definedName>
    <definedName name="OPReimbOther" localSheetId="24">#REF!</definedName>
    <definedName name="OPReimbOther" localSheetId="26">#REF!</definedName>
    <definedName name="OPReimbOther" localSheetId="46">#REF!</definedName>
    <definedName name="OPReimbOther" localSheetId="49">#REF!</definedName>
    <definedName name="OPReimbOther" localSheetId="43">#REF!</definedName>
    <definedName name="OPReimbOther" localSheetId="47">#REF!</definedName>
    <definedName name="OPReimbOther" localSheetId="66">#REF!</definedName>
    <definedName name="OPReimbOther" localSheetId="68">#REF!</definedName>
    <definedName name="OPReimbOther" localSheetId="65">#REF!</definedName>
    <definedName name="OPReimbOther" localSheetId="67">#REF!</definedName>
    <definedName name="OPReimbOther">#REF!</definedName>
    <definedName name="OPReimbPath" localSheetId="25">#REF!</definedName>
    <definedName name="OPReimbPath" localSheetId="27">#REF!</definedName>
    <definedName name="OPReimbPath" localSheetId="24">#REF!</definedName>
    <definedName name="OPReimbPath" localSheetId="26">#REF!</definedName>
    <definedName name="OPReimbPath" localSheetId="46">#REF!</definedName>
    <definedName name="OPReimbPath" localSheetId="49">#REF!</definedName>
    <definedName name="OPReimbPath" localSheetId="43">#REF!</definedName>
    <definedName name="OPReimbPath" localSheetId="47">#REF!</definedName>
    <definedName name="OPReimbPath" localSheetId="66">#REF!</definedName>
    <definedName name="OPReimbPath" localSheetId="68">#REF!</definedName>
    <definedName name="OPReimbPath" localSheetId="65">#REF!</definedName>
    <definedName name="OPReimbPath" localSheetId="67">#REF!</definedName>
    <definedName name="OPReimbPath">#REF!</definedName>
    <definedName name="OPReimbPharmacy" localSheetId="25">#REF!</definedName>
    <definedName name="OPReimbPharmacy" localSheetId="27">#REF!</definedName>
    <definedName name="OPReimbPharmacy" localSheetId="24">#REF!</definedName>
    <definedName name="OPReimbPharmacy" localSheetId="26">#REF!</definedName>
    <definedName name="OPReimbPharmacy" localSheetId="46">#REF!</definedName>
    <definedName name="OPReimbPharmacy" localSheetId="49">#REF!</definedName>
    <definedName name="OPReimbPharmacy" localSheetId="43">#REF!</definedName>
    <definedName name="OPReimbPharmacy" localSheetId="47">#REF!</definedName>
    <definedName name="OPReimbPharmacy" localSheetId="66">#REF!</definedName>
    <definedName name="OPReimbPharmacy" localSheetId="68">#REF!</definedName>
    <definedName name="OPReimbPharmacy" localSheetId="65">#REF!</definedName>
    <definedName name="OPReimbPharmacy" localSheetId="67">#REF!</definedName>
    <definedName name="OPReimbPharmacy">#REF!</definedName>
    <definedName name="OPReimbPT" localSheetId="25">#REF!</definedName>
    <definedName name="OPReimbPT" localSheetId="27">#REF!</definedName>
    <definedName name="OPReimbPT" localSheetId="24">#REF!</definedName>
    <definedName name="OPReimbPT" localSheetId="26">#REF!</definedName>
    <definedName name="OPReimbPT" localSheetId="46">#REF!</definedName>
    <definedName name="OPReimbPT" localSheetId="49">#REF!</definedName>
    <definedName name="OPReimbPT" localSheetId="43">#REF!</definedName>
    <definedName name="OPReimbPT" localSheetId="47">#REF!</definedName>
    <definedName name="OPReimbPT" localSheetId="66">#REF!</definedName>
    <definedName name="OPReimbPT" localSheetId="68">#REF!</definedName>
    <definedName name="OPReimbPT" localSheetId="65">#REF!</definedName>
    <definedName name="OPReimbPT" localSheetId="67">#REF!</definedName>
    <definedName name="OPReimbPT">#REF!</definedName>
    <definedName name="OPReimbRad" localSheetId="25">#REF!</definedName>
    <definedName name="OPReimbRad" localSheetId="27">#REF!</definedName>
    <definedName name="OPReimbRad" localSheetId="24">#REF!</definedName>
    <definedName name="OPReimbRad" localSheetId="26">#REF!</definedName>
    <definedName name="OPReimbRad" localSheetId="46">#REF!</definedName>
    <definedName name="OPReimbRad" localSheetId="49">#REF!</definedName>
    <definedName name="OPReimbRad" localSheetId="43">#REF!</definedName>
    <definedName name="OPReimbRad" localSheetId="47">#REF!</definedName>
    <definedName name="OPReimbRad" localSheetId="66">#REF!</definedName>
    <definedName name="OPReimbRad" localSheetId="68">#REF!</definedName>
    <definedName name="OPReimbRad" localSheetId="65">#REF!</definedName>
    <definedName name="OPReimbRad" localSheetId="67">#REF!</definedName>
    <definedName name="OPReimbRad">#REF!</definedName>
    <definedName name="OPReimbSurgery" localSheetId="25">#REF!</definedName>
    <definedName name="OPReimbSurgery" localSheetId="27">#REF!</definedName>
    <definedName name="OPReimbSurgery" localSheetId="24">#REF!</definedName>
    <definedName name="OPReimbSurgery" localSheetId="26">#REF!</definedName>
    <definedName name="OPReimbSurgery" localSheetId="46">#REF!</definedName>
    <definedName name="OPReimbSurgery" localSheetId="49">#REF!</definedName>
    <definedName name="OPReimbSurgery" localSheetId="43">#REF!</definedName>
    <definedName name="OPReimbSurgery" localSheetId="47">#REF!</definedName>
    <definedName name="OPReimbSurgery" localSheetId="66">#REF!</definedName>
    <definedName name="OPReimbSurgery" localSheetId="68">#REF!</definedName>
    <definedName name="OPReimbSurgery" localSheetId="65">#REF!</definedName>
    <definedName name="OPReimbSurgery" localSheetId="67">#REF!</definedName>
    <definedName name="OPReimbSurgery">#REF!</definedName>
    <definedName name="OPSurgManaged" localSheetId="25">#REF!</definedName>
    <definedName name="OPSurgManaged" localSheetId="27">#REF!</definedName>
    <definedName name="OPSurgManaged" localSheetId="24">#REF!</definedName>
    <definedName name="OPSurgManaged" localSheetId="26">#REF!</definedName>
    <definedName name="OPSurgManaged" localSheetId="46">#REF!</definedName>
    <definedName name="OPSurgManaged" localSheetId="49">#REF!</definedName>
    <definedName name="OPSurgManaged" localSheetId="43">#REF!</definedName>
    <definedName name="OPSurgManaged" localSheetId="47">#REF!</definedName>
    <definedName name="OPSurgManaged" localSheetId="66">#REF!</definedName>
    <definedName name="OPSurgManaged" localSheetId="68">#REF!</definedName>
    <definedName name="OPSurgManaged" localSheetId="65">#REF!</definedName>
    <definedName name="OPSurgManaged" localSheetId="67">#REF!</definedName>
    <definedName name="OPSurgManaged">#REF!</definedName>
    <definedName name="orig_data_1" localSheetId="25">OFFSET(#REF!,0,0,#REF!,1)</definedName>
    <definedName name="orig_data_1" localSheetId="27">OFFSET(#REF!,0,0,#REF!,1)</definedName>
    <definedName name="orig_data_1" localSheetId="24">OFFSET(#REF!,0,0,#REF!,1)</definedName>
    <definedName name="orig_data_1" localSheetId="26">OFFSET(#REF!,0,0,#REF!,1)</definedName>
    <definedName name="orig_data_1" localSheetId="46">OFFSET(#REF!,0,0,#REF!,1)</definedName>
    <definedName name="orig_data_1" localSheetId="49">OFFSET(#REF!,0,0,#REF!,1)</definedName>
    <definedName name="orig_data_1" localSheetId="43">OFFSET(#REF!,0,0,#REF!,1)</definedName>
    <definedName name="orig_data_1" localSheetId="47">OFFSET(#REF!,0,0,#REF!,1)</definedName>
    <definedName name="orig_data_1" localSheetId="66">OFFSET(#REF!,0,0,#REF!,1)</definedName>
    <definedName name="orig_data_1" localSheetId="68">OFFSET(#REF!,0,0,#REF!,1)</definedName>
    <definedName name="orig_data_1" localSheetId="65">OFFSET(#REF!,0,0,#REF!,1)</definedName>
    <definedName name="orig_data_1" localSheetId="67">OFFSET(#REF!,0,0,#REF!,1)</definedName>
    <definedName name="orig_data_1">OFFSET(#REF!,0,0,#REF!,1)</definedName>
    <definedName name="orig_data_2" localSheetId="25">OFFSET(#REF!,0,0,#REF!,1)</definedName>
    <definedName name="orig_data_2" localSheetId="27">OFFSET(#REF!,0,0,#REF!,1)</definedName>
    <definedName name="orig_data_2" localSheetId="24">OFFSET(#REF!,0,0,#REF!,1)</definedName>
    <definedName name="orig_data_2" localSheetId="26">OFFSET(#REF!,0,0,#REF!,1)</definedName>
    <definedName name="orig_data_2" localSheetId="46">OFFSET(#REF!,0,0,#REF!,1)</definedName>
    <definedName name="orig_data_2" localSheetId="49">OFFSET(#REF!,0,0,#REF!,1)</definedName>
    <definedName name="orig_data_2" localSheetId="43">OFFSET(#REF!,0,0,#REF!,1)</definedName>
    <definedName name="orig_data_2" localSheetId="47">OFFSET(#REF!,0,0,#REF!,1)</definedName>
    <definedName name="orig_data_2" localSheetId="66">OFFSET(#REF!,0,0,#REF!,1)</definedName>
    <definedName name="orig_data_2" localSheetId="68">OFFSET(#REF!,0,0,#REF!,1)</definedName>
    <definedName name="orig_data_2" localSheetId="65">OFFSET(#REF!,0,0,#REF!,1)</definedName>
    <definedName name="orig_data_2" localSheetId="67">OFFSET(#REF!,0,0,#REF!,1)</definedName>
    <definedName name="orig_data_2">OFFSET(#REF!,0,0,#REF!,1)</definedName>
    <definedName name="orig_data_inc_mnth" localSheetId="25">OFFSET(#REF!,0,0,#REF!,1)</definedName>
    <definedName name="orig_data_inc_mnth" localSheetId="27">OFFSET(#REF!,0,0,#REF!,1)</definedName>
    <definedName name="orig_data_inc_mnth" localSheetId="24">OFFSET(#REF!,0,0,#REF!,1)</definedName>
    <definedName name="orig_data_inc_mnth" localSheetId="26">OFFSET(#REF!,0,0,#REF!,1)</definedName>
    <definedName name="orig_data_inc_mnth" localSheetId="46">OFFSET(#REF!,0,0,#REF!,1)</definedName>
    <definedName name="orig_data_inc_mnth" localSheetId="49">OFFSET(#REF!,0,0,#REF!,1)</definedName>
    <definedName name="orig_data_inc_mnth" localSheetId="43">OFFSET(#REF!,0,0,#REF!,1)</definedName>
    <definedName name="orig_data_inc_mnth" localSheetId="47">OFFSET(#REF!,0,0,#REF!,1)</definedName>
    <definedName name="orig_data_inc_mnth" localSheetId="66">OFFSET(#REF!,0,0,#REF!,1)</definedName>
    <definedName name="orig_data_inc_mnth" localSheetId="68">OFFSET(#REF!,0,0,#REF!,1)</definedName>
    <definedName name="orig_data_inc_mnth" localSheetId="65">OFFSET(#REF!,0,0,#REF!,1)</definedName>
    <definedName name="orig_data_inc_mnth" localSheetId="67">OFFSET(#REF!,0,0,#REF!,1)</definedName>
    <definedName name="orig_data_inc_mnth">OFFSET(#REF!,0,0,#REF!,1)</definedName>
    <definedName name="OtherReimbAmb" localSheetId="25">#REF!</definedName>
    <definedName name="OtherReimbAmb" localSheetId="27">#REF!</definedName>
    <definedName name="OtherReimbAmb" localSheetId="24">#REF!</definedName>
    <definedName name="OtherReimbAmb" localSheetId="26">#REF!</definedName>
    <definedName name="OtherReimbAmb" localSheetId="46">#REF!</definedName>
    <definedName name="OtherReimbAmb" localSheetId="49">#REF!</definedName>
    <definedName name="OtherReimbAmb" localSheetId="43">#REF!</definedName>
    <definedName name="OtherReimbAmb" localSheetId="47">#REF!</definedName>
    <definedName name="OtherReimbAmb" localSheetId="66">#REF!</definedName>
    <definedName name="OtherReimbAmb" localSheetId="68">#REF!</definedName>
    <definedName name="OtherReimbAmb" localSheetId="65">#REF!</definedName>
    <definedName name="OtherReimbAmb" localSheetId="67">#REF!</definedName>
    <definedName name="OtherReimbAmb">#REF!</definedName>
    <definedName name="OtherReimbDME" localSheetId="25">#REF!</definedName>
    <definedName name="OtherReimbDME" localSheetId="27">#REF!</definedName>
    <definedName name="OtherReimbDME" localSheetId="24">#REF!</definedName>
    <definedName name="OtherReimbDME" localSheetId="26">#REF!</definedName>
    <definedName name="OtherReimbDME" localSheetId="46">#REF!</definedName>
    <definedName name="OtherReimbDME" localSheetId="49">#REF!</definedName>
    <definedName name="OtherReimbDME" localSheetId="43">#REF!</definedName>
    <definedName name="OtherReimbDME" localSheetId="47">#REF!</definedName>
    <definedName name="OtherReimbDME" localSheetId="66">#REF!</definedName>
    <definedName name="OtherReimbDME" localSheetId="68">#REF!</definedName>
    <definedName name="OtherReimbDME" localSheetId="65">#REF!</definedName>
    <definedName name="OtherReimbDME" localSheetId="67">#REF!</definedName>
    <definedName name="OtherReimbDME">#REF!</definedName>
    <definedName name="OtherReimbGlasses" localSheetId="25">#REF!</definedName>
    <definedName name="OtherReimbGlasses" localSheetId="27">#REF!</definedName>
    <definedName name="OtherReimbGlasses" localSheetId="24">#REF!</definedName>
    <definedName name="OtherReimbGlasses" localSheetId="26">#REF!</definedName>
    <definedName name="OtherReimbGlasses" localSheetId="46">#REF!</definedName>
    <definedName name="OtherReimbGlasses" localSheetId="49">#REF!</definedName>
    <definedName name="OtherReimbGlasses" localSheetId="43">#REF!</definedName>
    <definedName name="OtherReimbGlasses" localSheetId="47">#REF!</definedName>
    <definedName name="OtherReimbGlasses" localSheetId="66">#REF!</definedName>
    <definedName name="OtherReimbGlasses" localSheetId="68">#REF!</definedName>
    <definedName name="OtherReimbGlasses" localSheetId="65">#REF!</definedName>
    <definedName name="OtherReimbGlasses" localSheetId="67">#REF!</definedName>
    <definedName name="OtherReimbGlasses">#REF!</definedName>
    <definedName name="OtherReimbHH" localSheetId="25">#REF!</definedName>
    <definedName name="OtherReimbHH" localSheetId="27">#REF!</definedName>
    <definedName name="OtherReimbHH" localSheetId="24">#REF!</definedName>
    <definedName name="OtherReimbHH" localSheetId="26">#REF!</definedName>
    <definedName name="OtherReimbHH" localSheetId="46">#REF!</definedName>
    <definedName name="OtherReimbHH" localSheetId="49">#REF!</definedName>
    <definedName name="OtherReimbHH" localSheetId="43">#REF!</definedName>
    <definedName name="OtherReimbHH" localSheetId="47">#REF!</definedName>
    <definedName name="OtherReimbHH" localSheetId="66">#REF!</definedName>
    <definedName name="OtherReimbHH" localSheetId="68">#REF!</definedName>
    <definedName name="OtherReimbHH" localSheetId="65">#REF!</definedName>
    <definedName name="OtherReimbHH" localSheetId="67">#REF!</definedName>
    <definedName name="OtherReimbHH">#REF!</definedName>
    <definedName name="OtherReimbPros" localSheetId="25">#REF!</definedName>
    <definedName name="OtherReimbPros" localSheetId="27">#REF!</definedName>
    <definedName name="OtherReimbPros" localSheetId="24">#REF!</definedName>
    <definedName name="OtherReimbPros" localSheetId="26">#REF!</definedName>
    <definedName name="OtherReimbPros" localSheetId="46">#REF!</definedName>
    <definedName name="OtherReimbPros" localSheetId="49">#REF!</definedName>
    <definedName name="OtherReimbPros" localSheetId="43">#REF!</definedName>
    <definedName name="OtherReimbPros" localSheetId="47">#REF!</definedName>
    <definedName name="OtherReimbPros" localSheetId="66">#REF!</definedName>
    <definedName name="OtherReimbPros" localSheetId="68">#REF!</definedName>
    <definedName name="OtherReimbPros" localSheetId="65">#REF!</definedName>
    <definedName name="OtherReimbPros" localSheetId="67">#REF!</definedName>
    <definedName name="OtherReimbPros">#REF!</definedName>
    <definedName name="OV_CPDS" localSheetId="66">#REF!</definedName>
    <definedName name="OV_CPDS" localSheetId="68">#REF!</definedName>
    <definedName name="OV_CPDS" localSheetId="65">#REF!</definedName>
    <definedName name="OV_CPDS" localSheetId="67">#REF!</definedName>
    <definedName name="OV_CPDS">#REF!</definedName>
    <definedName name="PAGE6" localSheetId="66">#REF!</definedName>
    <definedName name="PAGE6" localSheetId="68">#REF!</definedName>
    <definedName name="PAGE6" localSheetId="65">#REF!</definedName>
    <definedName name="PAGE6" localSheetId="67">#REF!</definedName>
    <definedName name="PAGE6">#REF!</definedName>
    <definedName name="Page6a" localSheetId="66">#REF!</definedName>
    <definedName name="Page6a" localSheetId="68">#REF!</definedName>
    <definedName name="Page6a" localSheetId="65">#REF!</definedName>
    <definedName name="Page6a" localSheetId="67">#REF!</definedName>
    <definedName name="Page6a">#REF!</definedName>
    <definedName name="PaidSeasonality">#REF!</definedName>
    <definedName name="PaperRxSubmission" localSheetId="25">#REF!</definedName>
    <definedName name="PaperRxSubmission" localSheetId="27">#REF!</definedName>
    <definedName name="PaperRxSubmission" localSheetId="24">#REF!</definedName>
    <definedName name="PaperRxSubmission" localSheetId="26">#REF!</definedName>
    <definedName name="PaperRxSubmission" localSheetId="46">#REF!</definedName>
    <definedName name="PaperRxSubmission" localSheetId="49">#REF!</definedName>
    <definedName name="PaperRxSubmission" localSheetId="43">#REF!</definedName>
    <definedName name="PaperRxSubmission" localSheetId="47">#REF!</definedName>
    <definedName name="PaperRxSubmission" localSheetId="66">#REF!</definedName>
    <definedName name="PaperRxSubmission" localSheetId="68">#REF!</definedName>
    <definedName name="PaperRxSubmission" localSheetId="65">#REF!</definedName>
    <definedName name="PaperRxSubmission" localSheetId="67">#REF!</definedName>
    <definedName name="PaperRxSubmission">#REF!</definedName>
    <definedName name="payroll" localSheetId="25">#REF!</definedName>
    <definedName name="payroll" localSheetId="27">#REF!</definedName>
    <definedName name="payroll" localSheetId="24">#REF!</definedName>
    <definedName name="payroll" localSheetId="26">#REF!</definedName>
    <definedName name="payroll" localSheetId="46">#REF!</definedName>
    <definedName name="payroll" localSheetId="49">#REF!</definedName>
    <definedName name="payroll" localSheetId="43">#REF!</definedName>
    <definedName name="payroll" localSheetId="47">#REF!</definedName>
    <definedName name="payroll" localSheetId="66">#REF!</definedName>
    <definedName name="payroll" localSheetId="68">#REF!</definedName>
    <definedName name="payroll" localSheetId="65">#REF!</definedName>
    <definedName name="payroll" localSheetId="67">#REF!</definedName>
    <definedName name="payroll">#REF!</definedName>
    <definedName name="PGH" localSheetId="25">#REF!</definedName>
    <definedName name="PGH" localSheetId="27">#REF!</definedName>
    <definedName name="PGH" localSheetId="24">#REF!</definedName>
    <definedName name="PGH" localSheetId="26">#REF!</definedName>
    <definedName name="PGH" localSheetId="46">#REF!</definedName>
    <definedName name="PGH" localSheetId="49">#REF!</definedName>
    <definedName name="PGH" localSheetId="43">#REF!</definedName>
    <definedName name="PGH" localSheetId="47">#REF!</definedName>
    <definedName name="PGH" localSheetId="66">#REF!</definedName>
    <definedName name="PGH" localSheetId="68">#REF!</definedName>
    <definedName name="PGH" localSheetId="65">#REF!</definedName>
    <definedName name="PGH" localSheetId="67">#REF!</definedName>
    <definedName name="PGH">#REF!</definedName>
    <definedName name="PGI" localSheetId="25">#REF!</definedName>
    <definedName name="PGI" localSheetId="27">#REF!</definedName>
    <definedName name="PGI" localSheetId="24">#REF!</definedName>
    <definedName name="PGI" localSheetId="26">#REF!</definedName>
    <definedName name="PGI" localSheetId="46">#REF!</definedName>
    <definedName name="PGI" localSheetId="49">#REF!</definedName>
    <definedName name="PGI" localSheetId="43">#REF!</definedName>
    <definedName name="PGI" localSheetId="47">#REF!</definedName>
    <definedName name="PGI" localSheetId="66">#REF!</definedName>
    <definedName name="PGI" localSheetId="68">#REF!</definedName>
    <definedName name="PGI" localSheetId="65">#REF!</definedName>
    <definedName name="PGI" localSheetId="67">#REF!</definedName>
    <definedName name="PGI">#REF!</definedName>
    <definedName name="PHYS_SUMM" localSheetId="25">#REF!</definedName>
    <definedName name="PHYS_SUMM" localSheetId="27">#REF!</definedName>
    <definedName name="PHYS_SUMM" localSheetId="24">#REF!</definedName>
    <definedName name="PHYS_SUMM" localSheetId="26">#REF!</definedName>
    <definedName name="PHYS_SUMM" localSheetId="46">#REF!</definedName>
    <definedName name="PHYS_SUMM" localSheetId="49">#REF!</definedName>
    <definedName name="PHYS_SUMM" localSheetId="43">#REF!</definedName>
    <definedName name="PHYS_SUMM" localSheetId="47">#REF!</definedName>
    <definedName name="PHYS_SUMM" localSheetId="66">#REF!</definedName>
    <definedName name="PHYS_SUMM" localSheetId="68">#REF!</definedName>
    <definedName name="PHYS_SUMM" localSheetId="65">#REF!</definedName>
    <definedName name="PHYS_SUMM" localSheetId="67">#REF!</definedName>
    <definedName name="PHYS_SUMM">#REF!</definedName>
    <definedName name="PhysReimbDiscount" localSheetId="25">#REF!</definedName>
    <definedName name="PhysReimbDiscount" localSheetId="27">#REF!</definedName>
    <definedName name="PhysReimbDiscount" localSheetId="24">#REF!</definedName>
    <definedName name="PhysReimbDiscount" localSheetId="26">#REF!</definedName>
    <definedName name="PhysReimbDiscount" localSheetId="46">#REF!</definedName>
    <definedName name="PhysReimbDiscount" localSheetId="49">#REF!</definedName>
    <definedName name="PhysReimbDiscount" localSheetId="43">#REF!</definedName>
    <definedName name="PhysReimbDiscount" localSheetId="47">#REF!</definedName>
    <definedName name="PhysReimbDiscount" localSheetId="66">#REF!</definedName>
    <definedName name="PhysReimbDiscount" localSheetId="68">#REF!</definedName>
    <definedName name="PhysReimbDiscount" localSheetId="65">#REF!</definedName>
    <definedName name="PhysReimbDiscount" localSheetId="67">#REF!</definedName>
    <definedName name="PhysReimbDiscount">#REF!</definedName>
    <definedName name="PhysReimbPercentile" localSheetId="25">#REF!</definedName>
    <definedName name="PhysReimbPercentile" localSheetId="27">#REF!</definedName>
    <definedName name="PhysReimbPercentile" localSheetId="24">#REF!</definedName>
    <definedName name="PhysReimbPercentile" localSheetId="26">#REF!</definedName>
    <definedName name="PhysReimbPercentile" localSheetId="46">#REF!</definedName>
    <definedName name="PhysReimbPercentile" localSheetId="49">#REF!</definedName>
    <definedName name="PhysReimbPercentile" localSheetId="43">#REF!</definedName>
    <definedName name="PhysReimbPercentile" localSheetId="47">#REF!</definedName>
    <definedName name="PhysReimbPercentile" localSheetId="66">#REF!</definedName>
    <definedName name="PhysReimbPercentile" localSheetId="68">#REF!</definedName>
    <definedName name="PhysReimbPercentile" localSheetId="65">#REF!</definedName>
    <definedName name="PhysReimbPercentile" localSheetId="67">#REF!</definedName>
    <definedName name="PhysReimbPercentile">#REF!</definedName>
    <definedName name="PhysReimbRBRVS" localSheetId="25">#REF!</definedName>
    <definedName name="PhysReimbRBRVS" localSheetId="27">#REF!</definedName>
    <definedName name="PhysReimbRBRVS" localSheetId="24">#REF!</definedName>
    <definedName name="PhysReimbRBRVS" localSheetId="26">#REF!</definedName>
    <definedName name="PhysReimbRBRVS" localSheetId="46">#REF!</definedName>
    <definedName name="PhysReimbRBRVS" localSheetId="49">#REF!</definedName>
    <definedName name="PhysReimbRBRVS" localSheetId="43">#REF!</definedName>
    <definedName name="PhysReimbRBRVS" localSheetId="47">#REF!</definedName>
    <definedName name="PhysReimbRBRVS" localSheetId="66">#REF!</definedName>
    <definedName name="PhysReimbRBRVS" localSheetId="68">#REF!</definedName>
    <definedName name="PhysReimbRBRVS" localSheetId="65">#REF!</definedName>
    <definedName name="PhysReimbRBRVS" localSheetId="67">#REF!</definedName>
    <definedName name="PhysReimbRBRVS">#REF!</definedName>
    <definedName name="PHYSREPRICE07" localSheetId="66">#REF!</definedName>
    <definedName name="PHYSREPRICE07" localSheetId="68">#REF!</definedName>
    <definedName name="PHYSREPRICE07" localSheetId="65">#REF!</definedName>
    <definedName name="PHYSREPRICE07" localSheetId="67">#REF!</definedName>
    <definedName name="PHYSREPRICE07">#REF!</definedName>
    <definedName name="PIPA" localSheetId="66">#REF!</definedName>
    <definedName name="PIPA" localSheetId="68">#REF!</definedName>
    <definedName name="PIPA" localSheetId="65">#REF!</definedName>
    <definedName name="PIPA" localSheetId="67">#REF!</definedName>
    <definedName name="PIPA">#REF!</definedName>
    <definedName name="Plan_Flag" localSheetId="66">#REF!</definedName>
    <definedName name="Plan_Flag" localSheetId="68">#REF!</definedName>
    <definedName name="Plan_Flag" localSheetId="65">#REF!</definedName>
    <definedName name="Plan_Flag" localSheetId="67">#REF!</definedName>
    <definedName name="Plan_Flag">#REF!</definedName>
    <definedName name="PlanChoices" localSheetId="25">#REF!</definedName>
    <definedName name="PlanChoices" localSheetId="27">#REF!</definedName>
    <definedName name="PlanChoices" localSheetId="24">#REF!</definedName>
    <definedName name="PlanChoices" localSheetId="26">#REF!</definedName>
    <definedName name="PlanChoices" localSheetId="46">#REF!</definedName>
    <definedName name="PlanChoices" localSheetId="49">#REF!</definedName>
    <definedName name="PlanChoices" localSheetId="43">#REF!</definedName>
    <definedName name="PlanChoices" localSheetId="47">#REF!</definedName>
    <definedName name="PlanChoices" localSheetId="66">#REF!</definedName>
    <definedName name="PlanChoices" localSheetId="68">#REF!</definedName>
    <definedName name="PlanChoices" localSheetId="65">#REF!</definedName>
    <definedName name="PlanChoices" localSheetId="67">#REF!</definedName>
    <definedName name="PlanChoices">#REF!</definedName>
    <definedName name="PlanID3">#REF!</definedName>
    <definedName name="PlanID4">#REF!</definedName>
    <definedName name="PlanInput">#REF!</definedName>
    <definedName name="PM">#REF!</definedName>
    <definedName name="PMPM_analysis" localSheetId="25">PMPM #REF!</definedName>
    <definedName name="PMPM_analysis" localSheetId="27">PMPM #REF!</definedName>
    <definedName name="PMPM_analysis" localSheetId="8">PMPM #REF!</definedName>
    <definedName name="PMPM_analysis" localSheetId="24">PMPM #REF!</definedName>
    <definedName name="PMPM_analysis" localSheetId="26">PMPM #REF!</definedName>
    <definedName name="PMPM_analysis" localSheetId="6">PMPM #REF!</definedName>
    <definedName name="PMPM_analysis" localSheetId="7">PMPM #REF!</definedName>
    <definedName name="PMPM_analysis" localSheetId="9">PMPM #REF!</definedName>
    <definedName name="PMPM_analysis" localSheetId="46">PMPM #REF!</definedName>
    <definedName name="PMPM_analysis" localSheetId="49">PMPM #REF!</definedName>
    <definedName name="PMPM_analysis" localSheetId="34">PMPM #REF!</definedName>
    <definedName name="PMPM_analysis" localSheetId="36">PMPM #REF!</definedName>
    <definedName name="PMPM_analysis" localSheetId="38">PMPM #REF!</definedName>
    <definedName name="PMPM_analysis" localSheetId="43">PMPM #REF!</definedName>
    <definedName name="PMPM_analysis" localSheetId="47">PMPM #REF!</definedName>
    <definedName name="PMPM_analysis" localSheetId="33">PMPM #REF!</definedName>
    <definedName name="PMPM_analysis" localSheetId="35">PMPM #REF!</definedName>
    <definedName name="PMPM_analysis" localSheetId="37">PMPM #REF!</definedName>
    <definedName name="PMPM_analysis" localSheetId="66">PMPM #REF!</definedName>
    <definedName name="PMPM_analysis" localSheetId="68">PMPM #REF!</definedName>
    <definedName name="PMPM_analysis" localSheetId="56">PMPM #REF!</definedName>
    <definedName name="PMPM_analysis" localSheetId="65">PMPM #REF!</definedName>
    <definedName name="PMPM_analysis" localSheetId="67">PMPM #REF!</definedName>
    <definedName name="PMPM_analysis" localSheetId="55">PMPM #REF!</definedName>
    <definedName name="PMPM_analysis" localSheetId="81">PMPM #REF!</definedName>
    <definedName name="PMPM_analysis" localSheetId="80">PMPM #REF!</definedName>
    <definedName name="PMPM_analysis">PMPM #REF!</definedName>
    <definedName name="PMPMMED">#REF!</definedName>
    <definedName name="PMPMRX">#REF!</definedName>
    <definedName name="po" localSheetId="25">#REF!</definedName>
    <definedName name="po" localSheetId="27">#REF!</definedName>
    <definedName name="po" localSheetId="24">#REF!</definedName>
    <definedName name="po" localSheetId="26">#REF!</definedName>
    <definedName name="po" localSheetId="46">#REF!</definedName>
    <definedName name="po" localSheetId="49">#REF!</definedName>
    <definedName name="po" localSheetId="43">#REF!</definedName>
    <definedName name="po" localSheetId="47">#REF!</definedName>
    <definedName name="po" localSheetId="66">#REF!</definedName>
    <definedName name="po" localSheetId="68">#REF!</definedName>
    <definedName name="po" localSheetId="65">#REF!</definedName>
    <definedName name="po" localSheetId="67">#REF!</definedName>
    <definedName name="po">#REF!</definedName>
    <definedName name="PodiatryGate" localSheetId="25">#REF!</definedName>
    <definedName name="PodiatryGate" localSheetId="27">#REF!</definedName>
    <definedName name="PodiatryGate" localSheetId="24">#REF!</definedName>
    <definedName name="PodiatryGate" localSheetId="26">#REF!</definedName>
    <definedName name="PodiatryGate" localSheetId="46">#REF!</definedName>
    <definedName name="PodiatryGate" localSheetId="49">#REF!</definedName>
    <definedName name="PodiatryGate" localSheetId="43">#REF!</definedName>
    <definedName name="PodiatryGate" localSheetId="47">#REF!</definedName>
    <definedName name="PodiatryGate" localSheetId="66">#REF!</definedName>
    <definedName name="PodiatryGate" localSheetId="68">#REF!</definedName>
    <definedName name="PodiatryGate" localSheetId="65">#REF!</definedName>
    <definedName name="PodiatryGate" localSheetId="67">#REF!</definedName>
    <definedName name="PodiatryGate">#REF!</definedName>
    <definedName name="POS_CLAIM_COST" localSheetId="66">#REF!</definedName>
    <definedName name="POS_CLAIM_COST" localSheetId="68">#REF!</definedName>
    <definedName name="POS_CLAIM_COST" localSheetId="65">#REF!</definedName>
    <definedName name="POS_CLAIM_COST" localSheetId="67">#REF!</definedName>
    <definedName name="POS_CLAIM_COST">#REF!</definedName>
    <definedName name="POSPlan" localSheetId="25">#REF!</definedName>
    <definedName name="POSPlan" localSheetId="27">#REF!</definedName>
    <definedName name="POSPlan" localSheetId="24">#REF!</definedName>
    <definedName name="POSPlan" localSheetId="26">#REF!</definedName>
    <definedName name="POSPlan" localSheetId="46">#REF!</definedName>
    <definedName name="POSPlan" localSheetId="49">#REF!</definedName>
    <definedName name="POSPlan" localSheetId="43">#REF!</definedName>
    <definedName name="POSPlan" localSheetId="47">#REF!</definedName>
    <definedName name="POSPlan" localSheetId="66">#REF!</definedName>
    <definedName name="POSPlan" localSheetId="68">#REF!</definedName>
    <definedName name="POSPlan" localSheetId="65">#REF!</definedName>
    <definedName name="POSPlan" localSheetId="67">#REF!</definedName>
    <definedName name="POSPlan">#REF!</definedName>
    <definedName name="ppc" localSheetId="66">#REF!</definedName>
    <definedName name="ppc" localSheetId="68">#REF!</definedName>
    <definedName name="ppc" localSheetId="65">#REF!</definedName>
    <definedName name="ppc" localSheetId="67">#REF!</definedName>
    <definedName name="ppc">#REF!</definedName>
    <definedName name="Prem">#REF!</definedName>
    <definedName name="premium" localSheetId="25">#REF!</definedName>
    <definedName name="premium" localSheetId="27">#REF!</definedName>
    <definedName name="premium" localSheetId="24">#REF!</definedName>
    <definedName name="premium" localSheetId="26">#REF!</definedName>
    <definedName name="premium" localSheetId="46">#REF!</definedName>
    <definedName name="premium" localSheetId="49">#REF!</definedName>
    <definedName name="premium" localSheetId="43">#REF!</definedName>
    <definedName name="premium" localSheetId="47">#REF!</definedName>
    <definedName name="premium" localSheetId="66">#REF!</definedName>
    <definedName name="premium" localSheetId="68">#REF!</definedName>
    <definedName name="premium" localSheetId="65">#REF!</definedName>
    <definedName name="premium" localSheetId="67">#REF!</definedName>
    <definedName name="premium">#REF!</definedName>
    <definedName name="prevDualRates1">#REF!</definedName>
    <definedName name="prevDualRates2">#REF!</definedName>
    <definedName name="prevEKRates1">#REF!</definedName>
    <definedName name="prevEKRates2">#REF!</definedName>
    <definedName name="prevFamRates1">#REF!</definedName>
    <definedName name="prevFamRates2">#REF!</definedName>
    <definedName name="prevIndRates1">#REF!</definedName>
    <definedName name="prevIndRates2">#REF!</definedName>
    <definedName name="PricingKey">#REF!</definedName>
    <definedName name="PricingSummary">#REF!</definedName>
    <definedName name="_xlnm.Print_Area" localSheetId="25">UCL #REF!</definedName>
    <definedName name="_xlnm.Print_Area" localSheetId="27">UCL #REF!</definedName>
    <definedName name="_xlnm.Print_Area" localSheetId="8">UCL #REF!</definedName>
    <definedName name="_xlnm.Print_Area" localSheetId="24">UCL #REF!</definedName>
    <definedName name="_xlnm.Print_Area" localSheetId="26">UCL #REF!</definedName>
    <definedName name="_xlnm.Print_Area" localSheetId="6">UCL #REF!</definedName>
    <definedName name="_xlnm.Print_Area" localSheetId="7">UCL #REF!</definedName>
    <definedName name="_xlnm.Print_Area" localSheetId="9">UCL #REF!</definedName>
    <definedName name="_xlnm.Print_Area" localSheetId="46">UCL #REF!</definedName>
    <definedName name="_xlnm.Print_Area" localSheetId="49">'LO2 A19'!$A$4:$E$109</definedName>
    <definedName name="_xlnm.Print_Area" localSheetId="34">UCL #REF!</definedName>
    <definedName name="_xlnm.Print_Area" localSheetId="36">UCL #REF!</definedName>
    <definedName name="_xlnm.Print_Area" localSheetId="38">UCL #REF!</definedName>
    <definedName name="_xlnm.Print_Area" localSheetId="43">UCL #REF!</definedName>
    <definedName name="_xlnm.Print_Area" localSheetId="47">'LO2 Q19'!$A$4:$E$73</definedName>
    <definedName name="_xlnm.Print_Area" localSheetId="33">UCL #REF!</definedName>
    <definedName name="_xlnm.Print_Area" localSheetId="35">UCL #REF!</definedName>
    <definedName name="_xlnm.Print_Area" localSheetId="37">UCL #REF!</definedName>
    <definedName name="_xlnm.Print_Area" localSheetId="66">UCL #REF!</definedName>
    <definedName name="_xlnm.Print_Area" localSheetId="68">UCL #REF!</definedName>
    <definedName name="_xlnm.Print_Area" localSheetId="56">UCL #REF!</definedName>
    <definedName name="_xlnm.Print_Area" localSheetId="65">UCL #REF!</definedName>
    <definedName name="_xlnm.Print_Area" localSheetId="67">UCL #REF!</definedName>
    <definedName name="_xlnm.Print_Area" localSheetId="55">UCL #REF!</definedName>
    <definedName name="_xlnm.Print_Area" localSheetId="81">UCL #REF!</definedName>
    <definedName name="_xlnm.Print_Area" localSheetId="80">UCL #REF!</definedName>
    <definedName name="_xlnm.Print_Area">UCL #REF!</definedName>
    <definedName name="Print_Area_MI" localSheetId="66">#REF!</definedName>
    <definedName name="Print_Area_MI" localSheetId="68">#REF!</definedName>
    <definedName name="Print_Area_MI" localSheetId="65">#REF!</definedName>
    <definedName name="Print_Area_MI" localSheetId="67">#REF!</definedName>
    <definedName name="Print_Area_MI">#REF!</definedName>
    <definedName name="Print_Titles_MI" localSheetId="66">#REF!</definedName>
    <definedName name="Print_Titles_MI" localSheetId="68">#REF!</definedName>
    <definedName name="Print_Titles_MI" localSheetId="65">#REF!</definedName>
    <definedName name="Print_Titles_MI" localSheetId="67">#REF!</definedName>
    <definedName name="Print_Titles_MI">#REF!</definedName>
    <definedName name="print1" localSheetId="66">#REF!</definedName>
    <definedName name="print1" localSheetId="68">#REF!</definedName>
    <definedName name="print1" localSheetId="65">#REF!</definedName>
    <definedName name="print1" localSheetId="67">#REF!</definedName>
    <definedName name="print1">#REF!</definedName>
    <definedName name="PrintCPD" localSheetId="25">#REF!</definedName>
    <definedName name="PrintCPD" localSheetId="27">#REF!</definedName>
    <definedName name="PrintCPD" localSheetId="24">#REF!</definedName>
    <definedName name="PrintCPD" localSheetId="26">#REF!</definedName>
    <definedName name="PrintCPD" localSheetId="46">#REF!</definedName>
    <definedName name="PrintCPD" localSheetId="49">#REF!</definedName>
    <definedName name="PrintCPD" localSheetId="43">#REF!</definedName>
    <definedName name="PrintCPD" localSheetId="47">#REF!</definedName>
    <definedName name="PrintCPD" localSheetId="66">#REF!</definedName>
    <definedName name="PrintCPD" localSheetId="68">#REF!</definedName>
    <definedName name="PrintCPD" localSheetId="65">#REF!</definedName>
    <definedName name="PrintCPD" localSheetId="67">#REF!</definedName>
    <definedName name="PrintCPD">#REF!</definedName>
    <definedName name="Priority" localSheetId="25">#REF!</definedName>
    <definedName name="Priority" localSheetId="27">#REF!</definedName>
    <definedName name="Priority" localSheetId="24">#REF!</definedName>
    <definedName name="Priority" localSheetId="26">#REF!</definedName>
    <definedName name="Priority" localSheetId="46">#REF!</definedName>
    <definedName name="Priority" localSheetId="49">#REF!</definedName>
    <definedName name="Priority" localSheetId="43">#REF!</definedName>
    <definedName name="Priority" localSheetId="47">#REF!</definedName>
    <definedName name="Priority" localSheetId="66">#REF!</definedName>
    <definedName name="Priority" localSheetId="68">#REF!</definedName>
    <definedName name="Priority" localSheetId="65">#REF!</definedName>
    <definedName name="Priority" localSheetId="67">#REF!</definedName>
    <definedName name="Priority">#REF!</definedName>
    <definedName name="proc" localSheetId="66">#REF!</definedName>
    <definedName name="proc" localSheetId="68">#REF!</definedName>
    <definedName name="proc" localSheetId="65">#REF!</definedName>
    <definedName name="proc" localSheetId="67">#REF!</definedName>
    <definedName name="proc">#REF!</definedName>
    <definedName name="Prod">#REF!</definedName>
    <definedName name="ProdList">#REF!</definedName>
    <definedName name="prodtype3">#REF!</definedName>
    <definedName name="prodtype4">#REF!</definedName>
    <definedName name="product" localSheetId="25">#REF!</definedName>
    <definedName name="product" localSheetId="27">#REF!</definedName>
    <definedName name="product" localSheetId="24">#REF!</definedName>
    <definedName name="product" localSheetId="26">#REF!</definedName>
    <definedName name="product" localSheetId="46">#REF!</definedName>
    <definedName name="product" localSheetId="49">#REF!</definedName>
    <definedName name="product" localSheetId="43">#REF!</definedName>
    <definedName name="product" localSheetId="47">#REF!</definedName>
    <definedName name="product" localSheetId="66">#REF!</definedName>
    <definedName name="product" localSheetId="68">#REF!</definedName>
    <definedName name="product" localSheetId="65">#REF!</definedName>
    <definedName name="product" localSheetId="67">#REF!</definedName>
    <definedName name="product">#REF!</definedName>
    <definedName name="PROJECTIONBYTREATGROUP" localSheetId="66">#REF!</definedName>
    <definedName name="PROJECTIONBYTREATGROUP" localSheetId="68">#REF!</definedName>
    <definedName name="PROJECTIONBYTREATGROUP" localSheetId="65">#REF!</definedName>
    <definedName name="PROJECTIONBYTREATGROUP" localSheetId="67">#REF!</definedName>
    <definedName name="PROJECTIONBYTREATGROUP">#REF!</definedName>
    <definedName name="ProjectionMonths" localSheetId="66">#REF!</definedName>
    <definedName name="ProjectionMonths" localSheetId="68">#REF!</definedName>
    <definedName name="ProjectionMonths" localSheetId="65">#REF!</definedName>
    <definedName name="ProjectionMonths" localSheetId="67">#REF!</definedName>
    <definedName name="ProjectionMonths">#REF!</definedName>
    <definedName name="ProjectionYear" localSheetId="66">#REF!</definedName>
    <definedName name="ProjectionYear" localSheetId="68">#REF!</definedName>
    <definedName name="ProjectionYear" localSheetId="65">#REF!</definedName>
    <definedName name="ProjectionYear" localSheetId="67">#REF!</definedName>
    <definedName name="ProjectionYear">#REF!</definedName>
    <definedName name="PROVIDER_INFLATORS" localSheetId="66">#REF!</definedName>
    <definedName name="PROVIDER_INFLATORS" localSheetId="68">#REF!</definedName>
    <definedName name="PROVIDER_INFLATORS" localSheetId="65">#REF!</definedName>
    <definedName name="PROVIDER_INFLATORS" localSheetId="67">#REF!</definedName>
    <definedName name="PROVIDER_INFLATORS">#REF!</definedName>
    <definedName name="PsychGate" localSheetId="25">#REF!</definedName>
    <definedName name="PsychGate" localSheetId="27">#REF!</definedName>
    <definedName name="PsychGate" localSheetId="24">#REF!</definedName>
    <definedName name="PsychGate" localSheetId="26">#REF!</definedName>
    <definedName name="PsychGate" localSheetId="46">#REF!</definedName>
    <definedName name="PsychGate" localSheetId="49">#REF!</definedName>
    <definedName name="PsychGate" localSheetId="43">#REF!</definedName>
    <definedName name="PsychGate" localSheetId="47">#REF!</definedName>
    <definedName name="PsychGate" localSheetId="66">#REF!</definedName>
    <definedName name="PsychGate" localSheetId="68">#REF!</definedName>
    <definedName name="PsychGate" localSheetId="65">#REF!</definedName>
    <definedName name="PsychGate" localSheetId="67">#REF!</definedName>
    <definedName name="PsychGate">#REF!</definedName>
    <definedName name="PTax" localSheetId="25">#REF!</definedName>
    <definedName name="PTax" localSheetId="27">#REF!</definedName>
    <definedName name="PTax" localSheetId="24">#REF!</definedName>
    <definedName name="PTax" localSheetId="26">#REF!</definedName>
    <definedName name="PTax" localSheetId="46">#REF!</definedName>
    <definedName name="PTax" localSheetId="49">#REF!</definedName>
    <definedName name="PTax" localSheetId="43">#REF!</definedName>
    <definedName name="PTax" localSheetId="47">#REF!</definedName>
    <definedName name="PTax" localSheetId="66">#REF!</definedName>
    <definedName name="PTax" localSheetId="68">#REF!</definedName>
    <definedName name="PTax" localSheetId="65">#REF!</definedName>
    <definedName name="PTax" localSheetId="67">#REF!</definedName>
    <definedName name="PTax">#REF!</definedName>
    <definedName name="Ptype">#REF!</definedName>
    <definedName name="PYTable">#REF!</definedName>
    <definedName name="q">#REF!</definedName>
    <definedName name="QC_TABLE" localSheetId="25">#REF!</definedName>
    <definedName name="QC_TABLE" localSheetId="27">#REF!</definedName>
    <definedName name="QC_TABLE" localSheetId="24">#REF!</definedName>
    <definedName name="QC_TABLE" localSheetId="26">#REF!</definedName>
    <definedName name="QC_TABLE" localSheetId="46">#REF!</definedName>
    <definedName name="QC_TABLE" localSheetId="49">#REF!</definedName>
    <definedName name="QC_TABLE" localSheetId="43">#REF!</definedName>
    <definedName name="QC_TABLE" localSheetId="47">#REF!</definedName>
    <definedName name="QC_TABLE" localSheetId="66">#REF!</definedName>
    <definedName name="QC_TABLE" localSheetId="68">#REF!</definedName>
    <definedName name="QC_TABLE" localSheetId="65">#REF!</definedName>
    <definedName name="QC_TABLE" localSheetId="67">#REF!</definedName>
    <definedName name="QC_TABLE">#REF!</definedName>
    <definedName name="qqq" localSheetId="66">#REF!</definedName>
    <definedName name="qqq" localSheetId="68">#REF!</definedName>
    <definedName name="qqq" localSheetId="65">#REF!</definedName>
    <definedName name="qqq" localSheetId="67">#REF!</definedName>
    <definedName name="qqq">#REF!</definedName>
    <definedName name="qryRenee" localSheetId="66">#REF!</definedName>
    <definedName name="qryRenee" localSheetId="68">#REF!</definedName>
    <definedName name="qryRenee" localSheetId="65">#REF!</definedName>
    <definedName name="qryRenee" localSheetId="67">#REF!</definedName>
    <definedName name="qryRenee">#REF!</definedName>
    <definedName name="QryRenewalLossRatioInfoExcel" localSheetId="66">#REF!</definedName>
    <definedName name="QryRenewalLossRatioInfoExcel" localSheetId="68">#REF!</definedName>
    <definedName name="QryRenewalLossRatioInfoExcel" localSheetId="65">#REF!</definedName>
    <definedName name="QryRenewalLossRatioInfoExcel" localSheetId="67">#REF!</definedName>
    <definedName name="QryRenewalLossRatioInfoExcel">#REF!</definedName>
    <definedName name="Quarter" localSheetId="25">#REF!</definedName>
    <definedName name="Quarter" localSheetId="27">#REF!</definedName>
    <definedName name="Quarter" localSheetId="24">#REF!</definedName>
    <definedName name="Quarter" localSheetId="26">#REF!</definedName>
    <definedName name="Quarter" localSheetId="46">#REF!</definedName>
    <definedName name="Quarter" localSheetId="49">#REF!</definedName>
    <definedName name="Quarter" localSheetId="43">#REF!</definedName>
    <definedName name="Quarter" localSheetId="47">#REF!</definedName>
    <definedName name="Quarter" localSheetId="66">#REF!</definedName>
    <definedName name="Quarter" localSheetId="68">#REF!</definedName>
    <definedName name="Quarter" localSheetId="65">#REF!</definedName>
    <definedName name="Quarter" localSheetId="67">#REF!</definedName>
    <definedName name="Quarter">#REF!</definedName>
    <definedName name="Quarter1" localSheetId="66">#REF!</definedName>
    <definedName name="Quarter1" localSheetId="68">#REF!</definedName>
    <definedName name="Quarter1" localSheetId="65">#REF!</definedName>
    <definedName name="Quarter1" localSheetId="67">#REF!</definedName>
    <definedName name="Quarter1">#REF!</definedName>
    <definedName name="qwe" localSheetId="13" hidden="1">#REF!</definedName>
    <definedName name="qwe" localSheetId="15" hidden="1">#REF!</definedName>
    <definedName name="qwe" localSheetId="17" hidden="1">#REF!</definedName>
    <definedName name="qwe" localSheetId="19" hidden="1">#REF!</definedName>
    <definedName name="qwe" localSheetId="21" hidden="1">#REF!</definedName>
    <definedName name="qwe" localSheetId="23" hidden="1">#REF!</definedName>
    <definedName name="qwe" localSheetId="25" hidden="1">#REF!</definedName>
    <definedName name="qwe" localSheetId="27" hidden="1">#REF!</definedName>
    <definedName name="qwe" localSheetId="11" hidden="1">#REF!</definedName>
    <definedName name="qwe" localSheetId="12" hidden="1">#REF!</definedName>
    <definedName name="qwe" localSheetId="14" hidden="1">#REF!</definedName>
    <definedName name="qwe" localSheetId="16" hidden="1">#REF!</definedName>
    <definedName name="qwe" localSheetId="18" hidden="1">#REF!</definedName>
    <definedName name="qwe" localSheetId="20" hidden="1">#REF!</definedName>
    <definedName name="qwe" localSheetId="22" hidden="1">#REF!</definedName>
    <definedName name="qwe" localSheetId="24" hidden="1">#REF!</definedName>
    <definedName name="qwe" localSheetId="26" hidden="1">#REF!</definedName>
    <definedName name="qwe" localSheetId="10" hidden="1">#REF!</definedName>
    <definedName name="qwe" localSheetId="40" hidden="1">#REF!</definedName>
    <definedName name="qwe" localSheetId="42" hidden="1">#REF!</definedName>
    <definedName name="qwe" localSheetId="46" hidden="1">#REF!</definedName>
    <definedName name="qwe" localSheetId="49" hidden="1">#REF!</definedName>
    <definedName name="qwe" localSheetId="39" hidden="1">#REF!</definedName>
    <definedName name="qwe" localSheetId="41" hidden="1">#REF!</definedName>
    <definedName name="qwe" localSheetId="43" hidden="1">#REF!</definedName>
    <definedName name="qwe" localSheetId="47" hidden="1">#REF!</definedName>
    <definedName name="qwe" localSheetId="58" hidden="1">#REF!</definedName>
    <definedName name="qwe" localSheetId="60" hidden="1">#REF!</definedName>
    <definedName name="qwe" localSheetId="64" hidden="1">#REF!</definedName>
    <definedName name="qwe" localSheetId="66" hidden="1">#REF!</definedName>
    <definedName name="qwe" localSheetId="68" hidden="1">#REF!</definedName>
    <definedName name="qwe" localSheetId="56" hidden="1">#REF!</definedName>
    <definedName name="qwe" localSheetId="57" hidden="1">#REF!</definedName>
    <definedName name="qwe" localSheetId="59" hidden="1">#REF!</definedName>
    <definedName name="qwe" localSheetId="63" hidden="1">#REF!</definedName>
    <definedName name="qwe" localSheetId="65" hidden="1">#REF!</definedName>
    <definedName name="qwe" localSheetId="67" hidden="1">#REF!</definedName>
    <definedName name="qwe" localSheetId="55" hidden="1">#REF!</definedName>
    <definedName name="qwe" localSheetId="83" hidden="1">#REF!</definedName>
    <definedName name="qwe" localSheetId="85" hidden="1">#REF!</definedName>
    <definedName name="qwe" localSheetId="71" hidden="1">#REF!</definedName>
    <definedName name="qwe" localSheetId="73" hidden="1">#REF!</definedName>
    <definedName name="qwe" localSheetId="75" hidden="1">#REF!</definedName>
    <definedName name="qwe" localSheetId="82" hidden="1">#REF!</definedName>
    <definedName name="qwe" localSheetId="84" hidden="1">#REF!</definedName>
    <definedName name="qwe" localSheetId="70" hidden="1">#REF!</definedName>
    <definedName name="qwe" localSheetId="72" hidden="1">#REF!</definedName>
    <definedName name="qwe" localSheetId="74" hidden="1">#REF!</definedName>
    <definedName name="qwe" hidden="1">#REF!</definedName>
    <definedName name="qweq" localSheetId="25">#REF!</definedName>
    <definedName name="qweq" localSheetId="27">#REF!</definedName>
    <definedName name="qweq" localSheetId="24">#REF!</definedName>
    <definedName name="qweq" localSheetId="26">#REF!</definedName>
    <definedName name="qweq" localSheetId="46">#REF!</definedName>
    <definedName name="qweq" localSheetId="49">#REF!</definedName>
    <definedName name="qweq" localSheetId="43">#REF!</definedName>
    <definedName name="qweq" localSheetId="47">#REF!</definedName>
    <definedName name="qweq" localSheetId="66">#REF!</definedName>
    <definedName name="qweq" localSheetId="68">#REF!</definedName>
    <definedName name="qweq" localSheetId="65">#REF!</definedName>
    <definedName name="qweq" localSheetId="67">#REF!</definedName>
    <definedName name="qweq">#REF!</definedName>
    <definedName name="qweqwe" localSheetId="25">#REF!</definedName>
    <definedName name="qweqwe" localSheetId="27">#REF!</definedName>
    <definedName name="qweqwe" localSheetId="24">#REF!</definedName>
    <definedName name="qweqwe" localSheetId="26">#REF!</definedName>
    <definedName name="qweqwe" localSheetId="46">#REF!</definedName>
    <definedName name="qweqwe" localSheetId="49">#REF!</definedName>
    <definedName name="qweqwe" localSheetId="43">#REF!</definedName>
    <definedName name="qweqwe" localSheetId="47">#REF!</definedName>
    <definedName name="qweqwe" localSheetId="66">#REF!</definedName>
    <definedName name="qweqwe" localSheetId="68">#REF!</definedName>
    <definedName name="qweqwe" localSheetId="65">#REF!</definedName>
    <definedName name="qweqwe" localSheetId="67">#REF!</definedName>
    <definedName name="qweqwe">#REF!</definedName>
    <definedName name="RA">#REF!</definedName>
    <definedName name="range_stmt" localSheetId="25">OFFSET(#REF!,#REF!+10,0,36-(#REF!+10),1)</definedName>
    <definedName name="range_stmt" localSheetId="27">OFFSET(#REF!,#REF!+10,0,36-(#REF!+10),1)</definedName>
    <definedName name="range_stmt" localSheetId="24">OFFSET(#REF!,#REF!+10,0,36-(#REF!+10),1)</definedName>
    <definedName name="range_stmt" localSheetId="26">OFFSET(#REF!,#REF!+10,0,36-(#REF!+10),1)</definedName>
    <definedName name="range_stmt" localSheetId="46">OFFSET(#REF!,#REF!+10,0,36-(#REF!+10),1)</definedName>
    <definedName name="range_stmt" localSheetId="49">OFFSET(#REF!,#REF!+10,0,36-(#REF!+10),1)</definedName>
    <definedName name="range_stmt" localSheetId="43">OFFSET(#REF!,#REF!+10,0,36-(#REF!+10),1)</definedName>
    <definedName name="range_stmt" localSheetId="47">OFFSET(#REF!,#REF!+10,0,36-(#REF!+10),1)</definedName>
    <definedName name="range_stmt" localSheetId="66">OFFSET(#REF!,#REF!+10,0,36-(#REF!+10),1)</definedName>
    <definedName name="range_stmt" localSheetId="68">OFFSET(#REF!,#REF!+10,0,36-(#REF!+10),1)</definedName>
    <definedName name="range_stmt" localSheetId="65">OFFSET(#REF!,#REF!+10,0,36-(#REF!+10),1)</definedName>
    <definedName name="range_stmt" localSheetId="67">OFFSET(#REF!,#REF!+10,0,36-(#REF!+10),1)</definedName>
    <definedName name="range_stmt">OFFSET(#REF!,#REF!+10,0,36-(#REF!+10),1)</definedName>
    <definedName name="range_valuation" localSheetId="25">OFFSET(#REF!,#REF!+10+#REF!-1,0,36-(#REF!+10+#REF!-1),1)</definedName>
    <definedName name="range_valuation" localSheetId="27">OFFSET(#REF!,#REF!+10+#REF!-1,0,36-(#REF!+10+#REF!-1),1)</definedName>
    <definedName name="range_valuation" localSheetId="24">OFFSET(#REF!,#REF!+10+#REF!-1,0,36-(#REF!+10+#REF!-1),1)</definedName>
    <definedName name="range_valuation" localSheetId="26">OFFSET(#REF!,#REF!+10+#REF!-1,0,36-(#REF!+10+#REF!-1),1)</definedName>
    <definedName name="range_valuation" localSheetId="46">OFFSET(#REF!,#REF!+10+#REF!-1,0,36-(#REF!+10+#REF!-1),1)</definedName>
    <definedName name="range_valuation" localSheetId="49">OFFSET(#REF!,#REF!+10+#REF!-1,0,36-(#REF!+10+#REF!-1),1)</definedName>
    <definedName name="range_valuation" localSheetId="43">OFFSET(#REF!,#REF!+10+#REF!-1,0,36-(#REF!+10+#REF!-1),1)</definedName>
    <definedName name="range_valuation" localSheetId="47">OFFSET(#REF!,#REF!+10+#REF!-1,0,36-(#REF!+10+#REF!-1),1)</definedName>
    <definedName name="range_valuation" localSheetId="66">OFFSET(#REF!,#REF!+10+#REF!-1,0,36-(#REF!+10+#REF!-1),1)</definedName>
    <definedName name="range_valuation" localSheetId="68">OFFSET(#REF!,#REF!+10+#REF!-1,0,36-(#REF!+10+#REF!-1),1)</definedName>
    <definedName name="range_valuation" localSheetId="65">OFFSET(#REF!,#REF!+10+#REF!-1,0,36-(#REF!+10+#REF!-1),1)</definedName>
    <definedName name="range_valuation" localSheetId="67">OFFSET(#REF!,#REF!+10+#REF!-1,0,36-(#REF!+10+#REF!-1),1)</definedName>
    <definedName name="range_valuation">OFFSET(#REF!,#REF!+10+#REF!-1,0,36-(#REF!+10+#REF!-1),1)</definedName>
    <definedName name="RateYear" localSheetId="66">#REF!</definedName>
    <definedName name="RateYear" localSheetId="68">#REF!</definedName>
    <definedName name="RateYear" localSheetId="65">#REF!</definedName>
    <definedName name="RateYear" localSheetId="67">#REF!</definedName>
    <definedName name="RateYear">#REF!</definedName>
    <definedName name="rating" localSheetId="25">#REF!</definedName>
    <definedName name="rating" localSheetId="27">#REF!</definedName>
    <definedName name="rating" localSheetId="24">#REF!</definedName>
    <definedName name="rating" localSheetId="26">#REF!</definedName>
    <definedName name="rating" localSheetId="46">#REF!</definedName>
    <definedName name="rating" localSheetId="49">#REF!</definedName>
    <definedName name="rating" localSheetId="43">#REF!</definedName>
    <definedName name="rating" localSheetId="47">#REF!</definedName>
    <definedName name="rating" localSheetId="66">#REF!</definedName>
    <definedName name="rating" localSheetId="68">#REF!</definedName>
    <definedName name="rating" localSheetId="65">#REF!</definedName>
    <definedName name="rating" localSheetId="67">#REF!</definedName>
    <definedName name="rating">#REF!</definedName>
    <definedName name="RBRVSFeeSched" localSheetId="25">#REF!</definedName>
    <definedName name="RBRVSFeeSched" localSheetId="27">#REF!</definedName>
    <definedName name="RBRVSFeeSched" localSheetId="24">#REF!</definedName>
    <definedName name="RBRVSFeeSched" localSheetId="26">#REF!</definedName>
    <definedName name="RBRVSFeeSched" localSheetId="46">#REF!</definedName>
    <definedName name="RBRVSFeeSched" localSheetId="49">#REF!</definedName>
    <definedName name="RBRVSFeeSched" localSheetId="43">#REF!</definedName>
    <definedName name="RBRVSFeeSched" localSheetId="47">#REF!</definedName>
    <definedName name="RBRVSFeeSched" localSheetId="66">#REF!</definedName>
    <definedName name="RBRVSFeeSched" localSheetId="68">#REF!</definedName>
    <definedName name="RBRVSFeeSched" localSheetId="65">#REF!</definedName>
    <definedName name="RBRVSFeeSched" localSheetId="67">#REF!</definedName>
    <definedName name="RBRVSFeeSched">#REF!</definedName>
    <definedName name="RBRVSInputCFs" localSheetId="25">#REF!</definedName>
    <definedName name="RBRVSInputCFs" localSheetId="27">#REF!</definedName>
    <definedName name="RBRVSInputCFs" localSheetId="24">#REF!</definedName>
    <definedName name="RBRVSInputCFs" localSheetId="26">#REF!</definedName>
    <definedName name="RBRVSInputCFs" localSheetId="46">#REF!</definedName>
    <definedName name="RBRVSInputCFs" localSheetId="49">#REF!</definedName>
    <definedName name="RBRVSInputCFs" localSheetId="43">#REF!</definedName>
    <definedName name="RBRVSInputCFs" localSheetId="47">#REF!</definedName>
    <definedName name="RBRVSInputCFs" localSheetId="66">#REF!</definedName>
    <definedName name="RBRVSInputCFs" localSheetId="68">#REF!</definedName>
    <definedName name="RBRVSInputCFs" localSheetId="65">#REF!</definedName>
    <definedName name="RBRVSInputCFs" localSheetId="67">#REF!</definedName>
    <definedName name="RBRVSInputCFs">#REF!</definedName>
    <definedName name="RBRVSMultiple" localSheetId="25">#REF!</definedName>
    <definedName name="RBRVSMultiple" localSheetId="27">#REF!</definedName>
    <definedName name="RBRVSMultiple" localSheetId="24">#REF!</definedName>
    <definedName name="RBRVSMultiple" localSheetId="26">#REF!</definedName>
    <definedName name="RBRVSMultiple" localSheetId="46">#REF!</definedName>
    <definedName name="RBRVSMultiple" localSheetId="49">#REF!</definedName>
    <definedName name="RBRVSMultiple" localSheetId="43">#REF!</definedName>
    <definedName name="RBRVSMultiple" localSheetId="47">#REF!</definedName>
    <definedName name="RBRVSMultiple" localSheetId="66">#REF!</definedName>
    <definedName name="RBRVSMultiple" localSheetId="68">#REF!</definedName>
    <definedName name="RBRVSMultiple" localSheetId="65">#REF!</definedName>
    <definedName name="RBRVSMultiple" localSheetId="67">#REF!</definedName>
    <definedName name="RBRVSMultiple">#REF!</definedName>
    <definedName name="Recover" localSheetId="25">#REF!</definedName>
    <definedName name="Recover" localSheetId="27">#REF!</definedName>
    <definedName name="Recover" localSheetId="24">#REF!</definedName>
    <definedName name="Recover" localSheetId="26">#REF!</definedName>
    <definedName name="Recover" localSheetId="46">#REF!</definedName>
    <definedName name="Recover" localSheetId="49">#REF!</definedName>
    <definedName name="Recover" localSheetId="43">#REF!</definedName>
    <definedName name="Recover" localSheetId="47">#REF!</definedName>
    <definedName name="Recover" localSheetId="66">#REF!</definedName>
    <definedName name="Recover" localSheetId="68">#REF!</definedName>
    <definedName name="Recover" localSheetId="65">#REF!</definedName>
    <definedName name="Recover" localSheetId="67">#REF!</definedName>
    <definedName name="Recover">#REF!</definedName>
    <definedName name="RegionList" localSheetId="25">#REF!</definedName>
    <definedName name="RegionList" localSheetId="27">#REF!</definedName>
    <definedName name="RegionList" localSheetId="24">#REF!</definedName>
    <definedName name="RegionList" localSheetId="26">#REF!</definedName>
    <definedName name="RegionList" localSheetId="46">#REF!</definedName>
    <definedName name="RegionList" localSheetId="49">#REF!</definedName>
    <definedName name="RegionList" localSheetId="43">#REF!</definedName>
    <definedName name="RegionList" localSheetId="47">#REF!</definedName>
    <definedName name="RegionList" localSheetId="66">#REF!</definedName>
    <definedName name="RegionList" localSheetId="68">#REF!</definedName>
    <definedName name="RegionList" localSheetId="65">#REF!</definedName>
    <definedName name="RegionList" localSheetId="67">#REF!</definedName>
    <definedName name="RegionList">#REF!</definedName>
    <definedName name="RegionNumber" localSheetId="25">#REF!</definedName>
    <definedName name="RegionNumber" localSheetId="27">#REF!</definedName>
    <definedName name="RegionNumber" localSheetId="24">#REF!</definedName>
    <definedName name="RegionNumber" localSheetId="26">#REF!</definedName>
    <definedName name="RegionNumber" localSheetId="46">#REF!</definedName>
    <definedName name="RegionNumber" localSheetId="49">#REF!</definedName>
    <definedName name="RegionNumber" localSheetId="43">#REF!</definedName>
    <definedName name="RegionNumber" localSheetId="47">#REF!</definedName>
    <definedName name="RegionNumber" localSheetId="66">#REF!</definedName>
    <definedName name="RegionNumber" localSheetId="68">#REF!</definedName>
    <definedName name="RegionNumber" localSheetId="65">#REF!</definedName>
    <definedName name="RegionNumber" localSheetId="67">#REF!</definedName>
    <definedName name="RegionNumber">#REF!</definedName>
    <definedName name="RegionValue" localSheetId="25">#REF!</definedName>
    <definedName name="RegionValue" localSheetId="27">#REF!</definedName>
    <definedName name="RegionValue" localSheetId="24">#REF!</definedName>
    <definedName name="RegionValue" localSheetId="26">#REF!</definedName>
    <definedName name="RegionValue" localSheetId="46">#REF!</definedName>
    <definedName name="RegionValue" localSheetId="49">#REF!</definedName>
    <definedName name="RegionValue" localSheetId="43">#REF!</definedName>
    <definedName name="RegionValue" localSheetId="47">#REF!</definedName>
    <definedName name="RegionValue" localSheetId="66">#REF!</definedName>
    <definedName name="RegionValue" localSheetId="68">#REF!</definedName>
    <definedName name="RegionValue" localSheetId="65">#REF!</definedName>
    <definedName name="RegionValue" localSheetId="67">#REF!</definedName>
    <definedName name="RegionValue">#REF!</definedName>
    <definedName name="RequestedTier">#REF!</definedName>
    <definedName name="ReservePMPM" localSheetId="66">#REF!</definedName>
    <definedName name="ReservePMPM" localSheetId="68">#REF!</definedName>
    <definedName name="ReservePMPM" localSheetId="65">#REF!</definedName>
    <definedName name="ReservePMPM" localSheetId="67">#REF!</definedName>
    <definedName name="ReservePMPM">#REF!</definedName>
    <definedName name="ReservePMPMBE" localSheetId="66">#REF!</definedName>
    <definedName name="ReservePMPMBE" localSheetId="68">#REF!</definedName>
    <definedName name="ReservePMPMBE" localSheetId="65">#REF!</definedName>
    <definedName name="ReservePMPMBE" localSheetId="67">#REF!</definedName>
    <definedName name="ReservePMPMBE">#REF!</definedName>
    <definedName name="reten_ppo_asc" localSheetId="66">#REF!</definedName>
    <definedName name="reten_ppo_asc" localSheetId="68">#REF!</definedName>
    <definedName name="reten_ppo_asc" localSheetId="65">#REF!</definedName>
    <definedName name="reten_ppo_asc" localSheetId="67">#REF!</definedName>
    <definedName name="reten_ppo_asc">#REF!</definedName>
    <definedName name="reten_ppo_ins" localSheetId="66">#REF!</definedName>
    <definedName name="reten_ppo_ins" localSheetId="68">#REF!</definedName>
    <definedName name="reten_ppo_ins" localSheetId="65">#REF!</definedName>
    <definedName name="reten_ppo_ins" localSheetId="67">#REF!</definedName>
    <definedName name="reten_ppo_ins">#REF!</definedName>
    <definedName name="reten_std_asc" localSheetId="66">#REF!</definedName>
    <definedName name="reten_std_asc" localSheetId="68">#REF!</definedName>
    <definedName name="reten_std_asc" localSheetId="65">#REF!</definedName>
    <definedName name="reten_std_asc" localSheetId="67">#REF!</definedName>
    <definedName name="reten_std_asc">#REF!</definedName>
    <definedName name="reten_std_ins" localSheetId="66">#REF!</definedName>
    <definedName name="reten_std_ins" localSheetId="68">#REF!</definedName>
    <definedName name="reten_std_ins" localSheetId="65">#REF!</definedName>
    <definedName name="reten_std_ins" localSheetId="67">#REF!</definedName>
    <definedName name="reten_std_ins">#REF!</definedName>
    <definedName name="reten_std_ins1" localSheetId="66">#REF!</definedName>
    <definedName name="reten_std_ins1" localSheetId="68">#REF!</definedName>
    <definedName name="reten_std_ins1" localSheetId="65">#REF!</definedName>
    <definedName name="reten_std_ins1" localSheetId="67">#REF!</definedName>
    <definedName name="reten_std_ins1">#REF!</definedName>
    <definedName name="revsharetable">#REF!</definedName>
    <definedName name="revsharetable4tc">#REF!</definedName>
    <definedName name="Risk_Factors" localSheetId="25">#REF!</definedName>
    <definedName name="Risk_Factors" localSheetId="27">#REF!</definedName>
    <definedName name="Risk_Factors" localSheetId="24">#REF!</definedName>
    <definedName name="Risk_Factors" localSheetId="26">#REF!</definedName>
    <definedName name="Risk_Factors" localSheetId="46">#REF!</definedName>
    <definedName name="Risk_Factors" localSheetId="49">#REF!</definedName>
    <definedName name="Risk_Factors" localSheetId="43">#REF!</definedName>
    <definedName name="Risk_Factors" localSheetId="47">#REF!</definedName>
    <definedName name="Risk_Factors" localSheetId="66">#REF!</definedName>
    <definedName name="Risk_Factors" localSheetId="68">#REF!</definedName>
    <definedName name="Risk_Factors" localSheetId="65">#REF!</definedName>
    <definedName name="Risk_Factors" localSheetId="67">#REF!</definedName>
    <definedName name="Risk_Factors">#REF!</definedName>
    <definedName name="Risk_Response" localSheetId="25">#REF!</definedName>
    <definedName name="Risk_Response" localSheetId="27">#REF!</definedName>
    <definedName name="Risk_Response" localSheetId="24">#REF!</definedName>
    <definedName name="Risk_Response" localSheetId="26">#REF!</definedName>
    <definedName name="Risk_Response" localSheetId="46">#REF!</definedName>
    <definedName name="Risk_Response" localSheetId="49">#REF!</definedName>
    <definedName name="Risk_Response" localSheetId="43">#REF!</definedName>
    <definedName name="Risk_Response" localSheetId="47">#REF!</definedName>
    <definedName name="Risk_Response" localSheetId="66">#REF!</definedName>
    <definedName name="Risk_Response" localSheetId="68">#REF!</definedName>
    <definedName name="Risk_Response" localSheetId="65">#REF!</definedName>
    <definedName name="Risk_Response" localSheetId="67">#REF!</definedName>
    <definedName name="Risk_Response">#REF!</definedName>
    <definedName name="RNWMMSColOff">#REF!</definedName>
    <definedName name="RNWMMSRowOff">#REF!</definedName>
    <definedName name="RNWPremColOff">#REF!</definedName>
    <definedName name="RNWPremRowOff">#REF!</definedName>
    <definedName name="RNWYearMo">#REF!</definedName>
    <definedName name="Roll_up_data" localSheetId="66">#REF!</definedName>
    <definedName name="Roll_up_data" localSheetId="68">#REF!</definedName>
    <definedName name="Roll_up_data" localSheetId="65">#REF!</definedName>
    <definedName name="Roll_up_data" localSheetId="67">#REF!</definedName>
    <definedName name="Roll_up_data">#REF!</definedName>
    <definedName name="RowOffset" localSheetId="25">#REF!</definedName>
    <definedName name="RowOffset" localSheetId="27">#REF!</definedName>
    <definedName name="RowOffset" localSheetId="24">#REF!</definedName>
    <definedName name="RowOffset" localSheetId="26">#REF!</definedName>
    <definedName name="RowOffset" localSheetId="46">#REF!</definedName>
    <definedName name="RowOffset" localSheetId="49">#REF!</definedName>
    <definedName name="RowOffset" localSheetId="43">#REF!</definedName>
    <definedName name="RowOffset" localSheetId="47">#REF!</definedName>
    <definedName name="RowOffset" localSheetId="66">#REF!</definedName>
    <definedName name="RowOffset" localSheetId="68">#REF!</definedName>
    <definedName name="RowOffset" localSheetId="65">#REF!</definedName>
    <definedName name="RowOffset" localSheetId="67">#REF!</definedName>
    <definedName name="RowOffset">#REF!</definedName>
    <definedName name="RROPP05" localSheetId="66">#REF!</definedName>
    <definedName name="RROPP05" localSheetId="68">#REF!</definedName>
    <definedName name="RROPP05" localSheetId="65">#REF!</definedName>
    <definedName name="RROPP05" localSheetId="67">#REF!</definedName>
    <definedName name="RROPP05">#REF!</definedName>
    <definedName name="rty" localSheetId="25">#REF!</definedName>
    <definedName name="rty" localSheetId="27">#REF!</definedName>
    <definedName name="rty" localSheetId="24">#REF!</definedName>
    <definedName name="rty" localSheetId="26">#REF!</definedName>
    <definedName name="rty" localSheetId="46">#REF!</definedName>
    <definedName name="rty" localSheetId="49">#REF!</definedName>
    <definedName name="rty" localSheetId="43">#REF!</definedName>
    <definedName name="rty" localSheetId="47">#REF!</definedName>
    <definedName name="rty" localSheetId="66">#REF!</definedName>
    <definedName name="rty" localSheetId="68">#REF!</definedName>
    <definedName name="rty" localSheetId="65">#REF!</definedName>
    <definedName name="rty" localSheetId="67">#REF!</definedName>
    <definedName name="rty">#REF!</definedName>
    <definedName name="Rx">#REF!</definedName>
    <definedName name="RxBOC" localSheetId="25">#REF!</definedName>
    <definedName name="RxBOC" localSheetId="27">#REF!</definedName>
    <definedName name="RxBOC" localSheetId="24">#REF!</definedName>
    <definedName name="RxBOC" localSheetId="26">#REF!</definedName>
    <definedName name="RxBOC" localSheetId="46">#REF!</definedName>
    <definedName name="RxBOC" localSheetId="49">#REF!</definedName>
    <definedName name="RxBOC" localSheetId="43">#REF!</definedName>
    <definedName name="RxBOC" localSheetId="47">#REF!</definedName>
    <definedName name="RxBOC" localSheetId="66">#REF!</definedName>
    <definedName name="RxBOC" localSheetId="68">#REF!</definedName>
    <definedName name="RxBOC" localSheetId="65">#REF!</definedName>
    <definedName name="RxBOC" localSheetId="67">#REF!</definedName>
    <definedName name="RxBOC">#REF!</definedName>
    <definedName name="RXCOSTPERSERVICE" localSheetId="66">#REF!</definedName>
    <definedName name="RXCOSTPERSERVICE" localSheetId="68">#REF!</definedName>
    <definedName name="RXCOSTPERSERVICE" localSheetId="65">#REF!</definedName>
    <definedName name="RXCOSTPERSERVICE" localSheetId="67">#REF!</definedName>
    <definedName name="RXCOSTPERSERVICE">#REF!</definedName>
    <definedName name="RxRiderID1">#REF!</definedName>
    <definedName name="RxRiderID2">#REF!</definedName>
    <definedName name="RxRiderID3">#REF!</definedName>
    <definedName name="RxRiderID4">#REF!</definedName>
    <definedName name="RxRiders" localSheetId="66">#REF!</definedName>
    <definedName name="RxRiders" localSheetId="68">#REF!</definedName>
    <definedName name="RxRiders" localSheetId="65">#REF!</definedName>
    <definedName name="RxRiders" localSheetId="67">#REF!</definedName>
    <definedName name="RxRiders">#REF!</definedName>
    <definedName name="RxWorksheetPage1" localSheetId="66">#REF!</definedName>
    <definedName name="RxWorksheetPage1" localSheetId="68">#REF!</definedName>
    <definedName name="RxWorksheetPage1" localSheetId="65">#REF!</definedName>
    <definedName name="RxWorksheetPage1" localSheetId="67">#REF!</definedName>
    <definedName name="RxWorksheetPage1">#REF!</definedName>
    <definedName name="RxWorksheetPage2" localSheetId="66">#REF!</definedName>
    <definedName name="RxWorksheetPage2" localSheetId="68">#REF!</definedName>
    <definedName name="RxWorksheetPage2" localSheetId="65">#REF!</definedName>
    <definedName name="RxWorksheetPage2" localSheetId="67">#REF!</definedName>
    <definedName name="RxWorksheetPage2">#REF!</definedName>
    <definedName name="s" localSheetId="25">#REF!</definedName>
    <definedName name="s" localSheetId="27">#REF!</definedName>
    <definedName name="s" localSheetId="24">#REF!</definedName>
    <definedName name="s" localSheetId="26">#REF!</definedName>
    <definedName name="s" localSheetId="46">#REF!</definedName>
    <definedName name="s" localSheetId="49">#REF!</definedName>
    <definedName name="s" localSheetId="43">#REF!</definedName>
    <definedName name="s" localSheetId="47">#REF!</definedName>
    <definedName name="s" localSheetId="66">#REF!</definedName>
    <definedName name="s" localSheetId="68">#REF!</definedName>
    <definedName name="s" localSheetId="65">#REF!</definedName>
    <definedName name="s" localSheetId="67">#REF!</definedName>
    <definedName name="s">#REF!</definedName>
    <definedName name="sadf" localSheetId="66">#REF!</definedName>
    <definedName name="sadf" localSheetId="68">#REF!</definedName>
    <definedName name="sadf" localSheetId="65">#REF!</definedName>
    <definedName name="sadf" localSheetId="67">#REF!</definedName>
    <definedName name="sadf">#REF!</definedName>
    <definedName name="SalesReps">#REF!</definedName>
    <definedName name="saveTxtOutput" localSheetId="66">#REF!</definedName>
    <definedName name="saveTxtOutput" localSheetId="68">#REF!</definedName>
    <definedName name="saveTxtOutput" localSheetId="65">#REF!</definedName>
    <definedName name="saveTxtOutput" localSheetId="67">#REF!</definedName>
    <definedName name="saveTxtOutput">#REF!</definedName>
    <definedName name="Scenarios">#REF!</definedName>
    <definedName name="sdfg" localSheetId="25">#REF!</definedName>
    <definedName name="sdfg" localSheetId="27">#REF!</definedName>
    <definedName name="sdfg" localSheetId="24">#REF!</definedName>
    <definedName name="sdfg" localSheetId="26">#REF!</definedName>
    <definedName name="sdfg" localSheetId="46">#REF!</definedName>
    <definedName name="sdfg" localSheetId="49">#REF!</definedName>
    <definedName name="sdfg" localSheetId="43">#REF!</definedName>
    <definedName name="sdfg" localSheetId="47">#REF!</definedName>
    <definedName name="sdfg" localSheetId="66">#REF!</definedName>
    <definedName name="sdfg" localSheetId="68">#REF!</definedName>
    <definedName name="sdfg" localSheetId="65">#REF!</definedName>
    <definedName name="sdfg" localSheetId="67">#REF!</definedName>
    <definedName name="sdfg">#REF!</definedName>
    <definedName name="SDrivers" localSheetId="66">#REF!</definedName>
    <definedName name="SDrivers" localSheetId="68">#REF!</definedName>
    <definedName name="SDrivers" localSheetId="65">#REF!</definedName>
    <definedName name="SDrivers" localSheetId="67">#REF!</definedName>
    <definedName name="SDrivers">#REF!</definedName>
    <definedName name="Segment">#REF!</definedName>
    <definedName name="SegmentList">#REF!</definedName>
    <definedName name="SelectLegalEntity">#REF!</definedName>
    <definedName name="SelectProduct">#REF!</definedName>
    <definedName name="SelectSegment">#REF!</definedName>
    <definedName name="SelectState">#REF!</definedName>
    <definedName name="SelfInsuredFlag">#REF!</definedName>
    <definedName name="SERVICE_RESULTS" localSheetId="66">#REF!</definedName>
    <definedName name="SERVICE_RESULTS" localSheetId="68">#REF!</definedName>
    <definedName name="SERVICE_RESULTS" localSheetId="65">#REF!</definedName>
    <definedName name="SERVICE_RESULTS" localSheetId="67">#REF!</definedName>
    <definedName name="SERVICE_RESULTS">#REF!</definedName>
    <definedName name="Sheet1" localSheetId="66">#REF!</definedName>
    <definedName name="Sheet1" localSheetId="68">#REF!</definedName>
    <definedName name="Sheet1" localSheetId="65">#REF!</definedName>
    <definedName name="Sheet1" localSheetId="67">#REF!</definedName>
    <definedName name="Sheet1">#REF!</definedName>
    <definedName name="SPEC_ALLOC" localSheetId="66">#REF!</definedName>
    <definedName name="SPEC_ALLOC" localSheetId="68">#REF!</definedName>
    <definedName name="SPEC_ALLOC" localSheetId="65">#REF!</definedName>
    <definedName name="SPEC_ALLOC" localSheetId="67">#REF!</definedName>
    <definedName name="SPEC_ALLOC">#REF!</definedName>
    <definedName name="SpecAlloc" localSheetId="66">#REF!</definedName>
    <definedName name="SpecAlloc" localSheetId="68">#REF!</definedName>
    <definedName name="SpecAlloc" localSheetId="65">#REF!</definedName>
    <definedName name="SpecAlloc" localSheetId="67">#REF!</definedName>
    <definedName name="SpecAlloc">#REF!</definedName>
    <definedName name="Specified_Procedure_Codes" localSheetId="66">#REF!</definedName>
    <definedName name="Specified_Procedure_Codes" localSheetId="68">#REF!</definedName>
    <definedName name="Specified_Procedure_Codes" localSheetId="65">#REF!</definedName>
    <definedName name="Specified_Procedure_Codes" localSheetId="67">#REF!</definedName>
    <definedName name="Specified_Procedure_Codes">#REF!</definedName>
    <definedName name="Specs" localSheetId="66">#REF!</definedName>
    <definedName name="Specs" localSheetId="68">#REF!</definedName>
    <definedName name="Specs" localSheetId="65">#REF!</definedName>
    <definedName name="Specs" localSheetId="67">#REF!</definedName>
    <definedName name="Specs">#REF!</definedName>
    <definedName name="StandardBOC" localSheetId="66">#REF!</definedName>
    <definedName name="StandardBOC" localSheetId="68">#REF!</definedName>
    <definedName name="StandardBOC" localSheetId="65">#REF!</definedName>
    <definedName name="StandardBOC" localSheetId="67">#REF!</definedName>
    <definedName name="StandardBOC">#REF!</definedName>
    <definedName name="StandardOOP" localSheetId="66">#REF!</definedName>
    <definedName name="StandardOOP" localSheetId="68">#REF!</definedName>
    <definedName name="StandardOOP" localSheetId="65">#REF!</definedName>
    <definedName name="StandardOOP" localSheetId="67">#REF!</definedName>
    <definedName name="StandardOOP">#REF!</definedName>
    <definedName name="StartMo" localSheetId="25">#REF!</definedName>
    <definedName name="StartMo" localSheetId="27">#REF!</definedName>
    <definedName name="StartMo" localSheetId="24">#REF!</definedName>
    <definedName name="StartMo" localSheetId="26">#REF!</definedName>
    <definedName name="StartMo" localSheetId="46">#REF!</definedName>
    <definedName name="StartMo" localSheetId="49">#REF!</definedName>
    <definedName name="StartMo" localSheetId="43">#REF!</definedName>
    <definedName name="StartMo" localSheetId="47">#REF!</definedName>
    <definedName name="StartMo" localSheetId="66">#REF!</definedName>
    <definedName name="StartMo" localSheetId="68">#REF!</definedName>
    <definedName name="StartMo" localSheetId="65">#REF!</definedName>
    <definedName name="StartMo" localSheetId="67">#REF!</definedName>
    <definedName name="StartMo">#REF!</definedName>
    <definedName name="StartNum_Reformat" localSheetId="25">#REF!</definedName>
    <definedName name="StartNum_Reformat" localSheetId="27">#REF!</definedName>
    <definedName name="StartNum_Reformat" localSheetId="24">#REF!</definedName>
    <definedName name="StartNum_Reformat" localSheetId="26">#REF!</definedName>
    <definedName name="StartNum_Reformat" localSheetId="46">#REF!</definedName>
    <definedName name="StartNum_Reformat" localSheetId="49">#REF!</definedName>
    <definedName name="StartNum_Reformat" localSheetId="43">#REF!</definedName>
    <definedName name="StartNum_Reformat" localSheetId="47">#REF!</definedName>
    <definedName name="StartNum_Reformat" localSheetId="66">#REF!</definedName>
    <definedName name="StartNum_Reformat" localSheetId="68">#REF!</definedName>
    <definedName name="StartNum_Reformat" localSheetId="65">#REF!</definedName>
    <definedName name="StartNum_Reformat" localSheetId="67">#REF!</definedName>
    <definedName name="StartNum_Reformat">#REF!</definedName>
    <definedName name="State">#REF!</definedName>
    <definedName name="StateList">#REF!</definedName>
    <definedName name="StateNumber1" localSheetId="25">#REF!</definedName>
    <definedName name="StateNumber1" localSheetId="27">#REF!</definedName>
    <definedName name="StateNumber1" localSheetId="24">#REF!</definedName>
    <definedName name="StateNumber1" localSheetId="26">#REF!</definedName>
    <definedName name="StateNumber1" localSheetId="46">#REF!</definedName>
    <definedName name="StateNumber1" localSheetId="49">#REF!</definedName>
    <definedName name="StateNumber1" localSheetId="43">#REF!</definedName>
    <definedName name="StateNumber1" localSheetId="47">#REF!</definedName>
    <definedName name="StateNumber1" localSheetId="66">#REF!</definedName>
    <definedName name="StateNumber1" localSheetId="68">#REF!</definedName>
    <definedName name="StateNumber1" localSheetId="65">#REF!</definedName>
    <definedName name="StateNumber1" localSheetId="67">#REF!</definedName>
    <definedName name="StateNumber1">#REF!</definedName>
    <definedName name="StateNumber2" localSheetId="25">#REF!</definedName>
    <definedName name="StateNumber2" localSheetId="27">#REF!</definedName>
    <definedName name="StateNumber2" localSheetId="24">#REF!</definedName>
    <definedName name="StateNumber2" localSheetId="26">#REF!</definedName>
    <definedName name="StateNumber2" localSheetId="46">#REF!</definedName>
    <definedName name="StateNumber2" localSheetId="49">#REF!</definedName>
    <definedName name="StateNumber2" localSheetId="43">#REF!</definedName>
    <definedName name="StateNumber2" localSheetId="47">#REF!</definedName>
    <definedName name="StateNumber2" localSheetId="66">#REF!</definedName>
    <definedName name="StateNumber2" localSheetId="68">#REF!</definedName>
    <definedName name="StateNumber2" localSheetId="65">#REF!</definedName>
    <definedName name="StateNumber2" localSheetId="67">#REF!</definedName>
    <definedName name="StateNumber2">#REF!</definedName>
    <definedName name="StateNumber3" localSheetId="25">#REF!</definedName>
    <definedName name="StateNumber3" localSheetId="27">#REF!</definedName>
    <definedName name="StateNumber3" localSheetId="24">#REF!</definedName>
    <definedName name="StateNumber3" localSheetId="26">#REF!</definedName>
    <definedName name="StateNumber3" localSheetId="46">#REF!</definedName>
    <definedName name="StateNumber3" localSheetId="49">#REF!</definedName>
    <definedName name="StateNumber3" localSheetId="43">#REF!</definedName>
    <definedName name="StateNumber3" localSheetId="47">#REF!</definedName>
    <definedName name="StateNumber3" localSheetId="66">#REF!</definedName>
    <definedName name="StateNumber3" localSheetId="68">#REF!</definedName>
    <definedName name="StateNumber3" localSheetId="65">#REF!</definedName>
    <definedName name="StateNumber3" localSheetId="67">#REF!</definedName>
    <definedName name="StateNumber3">#REF!</definedName>
    <definedName name="StateNumber4" localSheetId="25">#REF!</definedName>
    <definedName name="StateNumber4" localSheetId="27">#REF!</definedName>
    <definedName name="StateNumber4" localSheetId="24">#REF!</definedName>
    <definedName name="StateNumber4" localSheetId="26">#REF!</definedName>
    <definedName name="StateNumber4" localSheetId="46">#REF!</definedName>
    <definedName name="StateNumber4" localSheetId="49">#REF!</definedName>
    <definedName name="StateNumber4" localSheetId="43">#REF!</definedName>
    <definedName name="StateNumber4" localSheetId="47">#REF!</definedName>
    <definedName name="StateNumber4" localSheetId="66">#REF!</definedName>
    <definedName name="StateNumber4" localSheetId="68">#REF!</definedName>
    <definedName name="StateNumber4" localSheetId="65">#REF!</definedName>
    <definedName name="StateNumber4" localSheetId="67">#REF!</definedName>
    <definedName name="StateNumber4">#REF!</definedName>
    <definedName name="StateNumber5" localSheetId="25">#REF!</definedName>
    <definedName name="StateNumber5" localSheetId="27">#REF!</definedName>
    <definedName name="StateNumber5" localSheetId="24">#REF!</definedName>
    <definedName name="StateNumber5" localSheetId="26">#REF!</definedName>
    <definedName name="StateNumber5" localSheetId="46">#REF!</definedName>
    <definedName name="StateNumber5" localSheetId="49">#REF!</definedName>
    <definedName name="StateNumber5" localSheetId="43">#REF!</definedName>
    <definedName name="StateNumber5" localSheetId="47">#REF!</definedName>
    <definedName name="StateNumber5" localSheetId="66">#REF!</definedName>
    <definedName name="StateNumber5" localSheetId="68">#REF!</definedName>
    <definedName name="StateNumber5" localSheetId="65">#REF!</definedName>
    <definedName name="StateNumber5" localSheetId="67">#REF!</definedName>
    <definedName name="StateNumber5">#REF!</definedName>
    <definedName name="StateRange1" localSheetId="25">#REF!</definedName>
    <definedName name="StateRange1" localSheetId="27">#REF!</definedName>
    <definedName name="StateRange1" localSheetId="24">#REF!</definedName>
    <definedName name="StateRange1" localSheetId="26">#REF!</definedName>
    <definedName name="StateRange1" localSheetId="46">#REF!</definedName>
    <definedName name="StateRange1" localSheetId="49">#REF!</definedName>
    <definedName name="StateRange1" localSheetId="43">#REF!</definedName>
    <definedName name="StateRange1" localSheetId="47">#REF!</definedName>
    <definedName name="StateRange1" localSheetId="66">#REF!</definedName>
    <definedName name="StateRange1" localSheetId="68">#REF!</definedName>
    <definedName name="StateRange1" localSheetId="65">#REF!</definedName>
    <definedName name="StateRange1" localSheetId="67">#REF!</definedName>
    <definedName name="StateRange1">#REF!</definedName>
    <definedName name="StateRange2" localSheetId="25">#REF!</definedName>
    <definedName name="StateRange2" localSheetId="27">#REF!</definedName>
    <definedName name="StateRange2" localSheetId="24">#REF!</definedName>
    <definedName name="StateRange2" localSheetId="26">#REF!</definedName>
    <definedName name="StateRange2" localSheetId="46">#REF!</definedName>
    <definedName name="StateRange2" localSheetId="49">#REF!</definedName>
    <definedName name="StateRange2" localSheetId="43">#REF!</definedName>
    <definedName name="StateRange2" localSheetId="47">#REF!</definedName>
    <definedName name="StateRange2" localSheetId="66">#REF!</definedName>
    <definedName name="StateRange2" localSheetId="68">#REF!</definedName>
    <definedName name="StateRange2" localSheetId="65">#REF!</definedName>
    <definedName name="StateRange2" localSheetId="67">#REF!</definedName>
    <definedName name="StateRange2">#REF!</definedName>
    <definedName name="StateRange3" localSheetId="25">#REF!</definedName>
    <definedName name="StateRange3" localSheetId="27">#REF!</definedName>
    <definedName name="StateRange3" localSheetId="24">#REF!</definedName>
    <definedName name="StateRange3" localSheetId="26">#REF!</definedName>
    <definedName name="StateRange3" localSheetId="46">#REF!</definedName>
    <definedName name="StateRange3" localSheetId="49">#REF!</definedName>
    <definedName name="StateRange3" localSheetId="43">#REF!</definedName>
    <definedName name="StateRange3" localSheetId="47">#REF!</definedName>
    <definedName name="StateRange3" localSheetId="66">#REF!</definedName>
    <definedName name="StateRange3" localSheetId="68">#REF!</definedName>
    <definedName name="StateRange3" localSheetId="65">#REF!</definedName>
    <definedName name="StateRange3" localSheetId="67">#REF!</definedName>
    <definedName name="StateRange3">#REF!</definedName>
    <definedName name="StateRange4" localSheetId="25">#REF!</definedName>
    <definedName name="StateRange4" localSheetId="27">#REF!</definedName>
    <definedName name="StateRange4" localSheetId="24">#REF!</definedName>
    <definedName name="StateRange4" localSheetId="26">#REF!</definedName>
    <definedName name="StateRange4" localSheetId="46">#REF!</definedName>
    <definedName name="StateRange4" localSheetId="49">#REF!</definedName>
    <definedName name="StateRange4" localSheetId="43">#REF!</definedName>
    <definedName name="StateRange4" localSheetId="47">#REF!</definedName>
    <definedName name="StateRange4" localSheetId="66">#REF!</definedName>
    <definedName name="StateRange4" localSheetId="68">#REF!</definedName>
    <definedName name="StateRange4" localSheetId="65">#REF!</definedName>
    <definedName name="StateRange4" localSheetId="67">#REF!</definedName>
    <definedName name="StateRange4">#REF!</definedName>
    <definedName name="StateRange5" localSheetId="25">#REF!</definedName>
    <definedName name="StateRange5" localSheetId="27">#REF!</definedName>
    <definedName name="StateRange5" localSheetId="24">#REF!</definedName>
    <definedName name="StateRange5" localSheetId="26">#REF!</definedName>
    <definedName name="StateRange5" localSheetId="46">#REF!</definedName>
    <definedName name="StateRange5" localSheetId="49">#REF!</definedName>
    <definedName name="StateRange5" localSheetId="43">#REF!</definedName>
    <definedName name="StateRange5" localSheetId="47">#REF!</definedName>
    <definedName name="StateRange5" localSheetId="66">#REF!</definedName>
    <definedName name="StateRange5" localSheetId="68">#REF!</definedName>
    <definedName name="StateRange5" localSheetId="65">#REF!</definedName>
    <definedName name="StateRange5" localSheetId="67">#REF!</definedName>
    <definedName name="StateRange5">#REF!</definedName>
    <definedName name="StateValue1" localSheetId="25">#REF!</definedName>
    <definedName name="StateValue1" localSheetId="27">#REF!</definedName>
    <definedName name="StateValue1" localSheetId="24">#REF!</definedName>
    <definedName name="StateValue1" localSheetId="26">#REF!</definedName>
    <definedName name="StateValue1" localSheetId="46">#REF!</definedName>
    <definedName name="StateValue1" localSheetId="49">#REF!</definedName>
    <definedName name="StateValue1" localSheetId="43">#REF!</definedName>
    <definedName name="StateValue1" localSheetId="47">#REF!</definedName>
    <definedName name="StateValue1" localSheetId="66">#REF!</definedName>
    <definedName name="StateValue1" localSheetId="68">#REF!</definedName>
    <definedName name="StateValue1" localSheetId="65">#REF!</definedName>
    <definedName name="StateValue1" localSheetId="67">#REF!</definedName>
    <definedName name="StateValue1">#REF!</definedName>
    <definedName name="StateValue2" localSheetId="25">#REF!</definedName>
    <definedName name="StateValue2" localSheetId="27">#REF!</definedName>
    <definedName name="StateValue2" localSheetId="24">#REF!</definedName>
    <definedName name="StateValue2" localSheetId="26">#REF!</definedName>
    <definedName name="StateValue2" localSheetId="46">#REF!</definedName>
    <definedName name="StateValue2" localSheetId="49">#REF!</definedName>
    <definedName name="StateValue2" localSheetId="43">#REF!</definedName>
    <definedName name="StateValue2" localSheetId="47">#REF!</definedName>
    <definedName name="StateValue2" localSheetId="66">#REF!</definedName>
    <definedName name="StateValue2" localSheetId="68">#REF!</definedName>
    <definedName name="StateValue2" localSheetId="65">#REF!</definedName>
    <definedName name="StateValue2" localSheetId="67">#REF!</definedName>
    <definedName name="StateValue2">#REF!</definedName>
    <definedName name="StateValue3" localSheetId="25">#REF!</definedName>
    <definedName name="StateValue3" localSheetId="27">#REF!</definedName>
    <definedName name="StateValue3" localSheetId="24">#REF!</definedName>
    <definedName name="StateValue3" localSheetId="26">#REF!</definedName>
    <definedName name="StateValue3" localSheetId="46">#REF!</definedName>
    <definedName name="StateValue3" localSheetId="49">#REF!</definedName>
    <definedName name="StateValue3" localSheetId="43">#REF!</definedName>
    <definedName name="StateValue3" localSheetId="47">#REF!</definedName>
    <definedName name="StateValue3" localSheetId="66">#REF!</definedName>
    <definedName name="StateValue3" localSheetId="68">#REF!</definedName>
    <definedName name="StateValue3" localSheetId="65">#REF!</definedName>
    <definedName name="StateValue3" localSheetId="67">#REF!</definedName>
    <definedName name="StateValue3">#REF!</definedName>
    <definedName name="StateValue4" localSheetId="25">#REF!</definedName>
    <definedName name="StateValue4" localSheetId="27">#REF!</definedName>
    <definedName name="StateValue4" localSheetId="24">#REF!</definedName>
    <definedName name="StateValue4" localSheetId="26">#REF!</definedName>
    <definedName name="StateValue4" localSheetId="46">#REF!</definedName>
    <definedName name="StateValue4" localSheetId="49">#REF!</definedName>
    <definedName name="StateValue4" localSheetId="43">#REF!</definedName>
    <definedName name="StateValue4" localSheetId="47">#REF!</definedName>
    <definedName name="StateValue4" localSheetId="66">#REF!</definedName>
    <definedName name="StateValue4" localSheetId="68">#REF!</definedName>
    <definedName name="StateValue4" localSheetId="65">#REF!</definedName>
    <definedName name="StateValue4" localSheetId="67">#REF!</definedName>
    <definedName name="StateValue4">#REF!</definedName>
    <definedName name="StateValue5" localSheetId="25">#REF!</definedName>
    <definedName name="StateValue5" localSheetId="27">#REF!</definedName>
    <definedName name="StateValue5" localSheetId="24">#REF!</definedName>
    <definedName name="StateValue5" localSheetId="26">#REF!</definedName>
    <definedName name="StateValue5" localSheetId="46">#REF!</definedName>
    <definedName name="StateValue5" localSheetId="49">#REF!</definedName>
    <definedName name="StateValue5" localSheetId="43">#REF!</definedName>
    <definedName name="StateValue5" localSheetId="47">#REF!</definedName>
    <definedName name="StateValue5" localSheetId="66">#REF!</definedName>
    <definedName name="StateValue5" localSheetId="68">#REF!</definedName>
    <definedName name="StateValue5" localSheetId="65">#REF!</definedName>
    <definedName name="StateValue5" localSheetId="67">#REF!</definedName>
    <definedName name="StateValue5">#REF!</definedName>
    <definedName name="Status" localSheetId="25">#REF!</definedName>
    <definedName name="Status" localSheetId="27">#REF!</definedName>
    <definedName name="Status" localSheetId="24">#REF!</definedName>
    <definedName name="Status" localSheetId="26">#REF!</definedName>
    <definedName name="Status" localSheetId="46">#REF!</definedName>
    <definedName name="Status" localSheetId="49">#REF!</definedName>
    <definedName name="Status" localSheetId="43">#REF!</definedName>
    <definedName name="Status" localSheetId="47">#REF!</definedName>
    <definedName name="Status" localSheetId="66">#REF!</definedName>
    <definedName name="Status" localSheetId="68">#REF!</definedName>
    <definedName name="Status" localSheetId="65">#REF!</definedName>
    <definedName name="Status" localSheetId="67">#REF!</definedName>
    <definedName name="Status">#REF!</definedName>
    <definedName name="Status_Assumptions" localSheetId="25">#REF!</definedName>
    <definedName name="Status_Assumptions" localSheetId="27">#REF!</definedName>
    <definedName name="Status_Assumptions" localSheetId="24">#REF!</definedName>
    <definedName name="Status_Assumptions" localSheetId="26">#REF!</definedName>
    <definedName name="Status_Assumptions" localSheetId="46">#REF!</definedName>
    <definedName name="Status_Assumptions" localSheetId="49">#REF!</definedName>
    <definedName name="Status_Assumptions" localSheetId="43">#REF!</definedName>
    <definedName name="Status_Assumptions" localSheetId="47">#REF!</definedName>
    <definedName name="Status_Assumptions" localSheetId="66">#REF!</definedName>
    <definedName name="Status_Assumptions" localSheetId="68">#REF!</definedName>
    <definedName name="Status_Assumptions" localSheetId="65">#REF!</definedName>
    <definedName name="Status_Assumptions" localSheetId="67">#REF!</definedName>
    <definedName name="Status_Assumptions">#REF!</definedName>
    <definedName name="Status_Issues" localSheetId="25">#REF!</definedName>
    <definedName name="Status_Issues" localSheetId="27">#REF!</definedName>
    <definedName name="Status_Issues" localSheetId="24">#REF!</definedName>
    <definedName name="Status_Issues" localSheetId="26">#REF!</definedName>
    <definedName name="Status_Issues" localSheetId="46">#REF!</definedName>
    <definedName name="Status_Issues" localSheetId="49">#REF!</definedName>
    <definedName name="Status_Issues" localSheetId="43">#REF!</definedName>
    <definedName name="Status_Issues" localSheetId="47">#REF!</definedName>
    <definedName name="Status_Issues" localSheetId="66">#REF!</definedName>
    <definedName name="Status_Issues" localSheetId="68">#REF!</definedName>
    <definedName name="Status_Issues" localSheetId="65">#REF!</definedName>
    <definedName name="Status_Issues" localSheetId="67">#REF!</definedName>
    <definedName name="Status_Issues">#REF!</definedName>
    <definedName name="std">#REF!</definedName>
    <definedName name="STEERING" localSheetId="66">#REF!</definedName>
    <definedName name="STEERING" localSheetId="68">#REF!</definedName>
    <definedName name="STEERING" localSheetId="65">#REF!</definedName>
    <definedName name="STEERING" localSheetId="67">#REF!</definedName>
    <definedName name="STEERING">#REF!</definedName>
    <definedName name="STEP5_FLAG" localSheetId="25">#REF!</definedName>
    <definedName name="STEP5_FLAG" localSheetId="27">#REF!</definedName>
    <definedName name="STEP5_FLAG" localSheetId="24">#REF!</definedName>
    <definedName name="STEP5_FLAG" localSheetId="26">#REF!</definedName>
    <definedName name="STEP5_FLAG" localSheetId="46">#REF!</definedName>
    <definedName name="STEP5_FLAG" localSheetId="49">#REF!</definedName>
    <definedName name="STEP5_FLAG" localSheetId="43">#REF!</definedName>
    <definedName name="STEP5_FLAG" localSheetId="47">#REF!</definedName>
    <definedName name="STEP5_FLAG" localSheetId="66">#REF!</definedName>
    <definedName name="STEP5_FLAG" localSheetId="68">#REF!</definedName>
    <definedName name="STEP5_FLAG" localSheetId="65">#REF!</definedName>
    <definedName name="STEP5_FLAG" localSheetId="67">#REF!</definedName>
    <definedName name="STEP5_FLAG">#REF!</definedName>
    <definedName name="STEP7_FLAG" localSheetId="25">#REF!</definedName>
    <definedName name="STEP7_FLAG" localSheetId="27">#REF!</definedName>
    <definedName name="STEP7_FLAG" localSheetId="24">#REF!</definedName>
    <definedName name="STEP7_FLAG" localSheetId="26">#REF!</definedName>
    <definedName name="STEP7_FLAG" localSheetId="46">#REF!</definedName>
    <definedName name="STEP7_FLAG" localSheetId="49">#REF!</definedName>
    <definedName name="STEP7_FLAG" localSheetId="43">#REF!</definedName>
    <definedName name="STEP7_FLAG" localSheetId="47">#REF!</definedName>
    <definedName name="STEP7_FLAG" localSheetId="66">#REF!</definedName>
    <definedName name="STEP7_FLAG" localSheetId="68">#REF!</definedName>
    <definedName name="STEP7_FLAG" localSheetId="65">#REF!</definedName>
    <definedName name="STEP7_FLAG" localSheetId="67">#REF!</definedName>
    <definedName name="STEP7_FLAG">#REF!</definedName>
    <definedName name="StopNum_Reformat" localSheetId="25">#REF!</definedName>
    <definedName name="StopNum_Reformat" localSheetId="27">#REF!</definedName>
    <definedName name="StopNum_Reformat" localSheetId="24">#REF!</definedName>
    <definedName name="StopNum_Reformat" localSheetId="26">#REF!</definedName>
    <definedName name="StopNum_Reformat" localSheetId="46">#REF!</definedName>
    <definedName name="StopNum_Reformat" localSheetId="49">#REF!</definedName>
    <definedName name="StopNum_Reformat" localSheetId="43">#REF!</definedName>
    <definedName name="StopNum_Reformat" localSheetId="47">#REF!</definedName>
    <definedName name="StopNum_Reformat" localSheetId="66">#REF!</definedName>
    <definedName name="StopNum_Reformat" localSheetId="68">#REF!</definedName>
    <definedName name="StopNum_Reformat" localSheetId="65">#REF!</definedName>
    <definedName name="StopNum_Reformat" localSheetId="67">#REF!</definedName>
    <definedName name="StopNum_Reformat">#REF!</definedName>
    <definedName name="subs_asc" localSheetId="66">#REF!</definedName>
    <definedName name="subs_asc" localSheetId="68">#REF!</definedName>
    <definedName name="subs_asc" localSheetId="65">#REF!</definedName>
    <definedName name="subs_asc" localSheetId="67">#REF!</definedName>
    <definedName name="subs_asc">#REF!</definedName>
    <definedName name="subs_Ctrl_asc" localSheetId="66">#REF!</definedName>
    <definedName name="subs_Ctrl_asc" localSheetId="68">#REF!</definedName>
    <definedName name="subs_Ctrl_asc" localSheetId="65">#REF!</definedName>
    <definedName name="subs_Ctrl_asc" localSheetId="67">#REF!</definedName>
    <definedName name="subs_Ctrl_asc">#REF!</definedName>
    <definedName name="subs_Ctrl_ins" localSheetId="66">#REF!</definedName>
    <definedName name="subs_Ctrl_ins" localSheetId="68">#REF!</definedName>
    <definedName name="subs_Ctrl_ins" localSheetId="65">#REF!</definedName>
    <definedName name="subs_Ctrl_ins" localSheetId="67">#REF!</definedName>
    <definedName name="subs_Ctrl_ins">#REF!</definedName>
    <definedName name="subs_Ctrl_OOS" localSheetId="66">#REF!</definedName>
    <definedName name="subs_Ctrl_OOS" localSheetId="68">#REF!</definedName>
    <definedName name="subs_Ctrl_OOS" localSheetId="65">#REF!</definedName>
    <definedName name="subs_Ctrl_OOS" localSheetId="67">#REF!</definedName>
    <definedName name="subs_Ctrl_OOS">#REF!</definedName>
    <definedName name="subs_DirPay" localSheetId="66">#REF!</definedName>
    <definedName name="subs_DirPay" localSheetId="68">#REF!</definedName>
    <definedName name="subs_DirPay" localSheetId="65">#REF!</definedName>
    <definedName name="subs_DirPay" localSheetId="67">#REF!</definedName>
    <definedName name="subs_DirPay">#REF!</definedName>
    <definedName name="subs_fep" localSheetId="66">#REF!</definedName>
    <definedName name="subs_fep" localSheetId="68">#REF!</definedName>
    <definedName name="subs_fep" localSheetId="65">#REF!</definedName>
    <definedName name="subs_fep" localSheetId="67">#REF!</definedName>
    <definedName name="subs_fep">#REF!</definedName>
    <definedName name="subs_ins" localSheetId="66">#REF!</definedName>
    <definedName name="subs_ins" localSheetId="68">#REF!</definedName>
    <definedName name="subs_ins" localSheetId="65">#REF!</definedName>
    <definedName name="subs_ins" localSheetId="67">#REF!</definedName>
    <definedName name="subs_ins">#REF!</definedName>
    <definedName name="subs_Par" localSheetId="66">#REF!</definedName>
    <definedName name="subs_Par" localSheetId="68">#REF!</definedName>
    <definedName name="subs_Par" localSheetId="65">#REF!</definedName>
    <definedName name="subs_Par" localSheetId="67">#REF!</definedName>
    <definedName name="subs_Par">#REF!</definedName>
    <definedName name="sumfilter3" localSheetId="66">#REF!</definedName>
    <definedName name="sumfilter3" localSheetId="68">#REF!</definedName>
    <definedName name="sumfilter3" localSheetId="65">#REF!</definedName>
    <definedName name="sumfilter3" localSheetId="67">#REF!</definedName>
    <definedName name="sumfilter3">#REF!</definedName>
    <definedName name="Summarized_Maine_Data" localSheetId="66">#REF!</definedName>
    <definedName name="Summarized_Maine_Data" localSheetId="68">#REF!</definedName>
    <definedName name="Summarized_Maine_Data" localSheetId="65">#REF!</definedName>
    <definedName name="Summarized_Maine_Data" localSheetId="67">#REF!</definedName>
    <definedName name="Summarized_Maine_Data">#REF!</definedName>
    <definedName name="Summary" localSheetId="66">#REF!</definedName>
    <definedName name="Summary" localSheetId="68">#REF!</definedName>
    <definedName name="Summary" localSheetId="65">#REF!</definedName>
    <definedName name="Summary" localSheetId="67">#REF!</definedName>
    <definedName name="Summary">#REF!</definedName>
    <definedName name="SUMMARY_OON" localSheetId="66">#REF!</definedName>
    <definedName name="SUMMARY_OON" localSheetId="68">#REF!</definedName>
    <definedName name="SUMMARY_OON" localSheetId="65">#REF!</definedName>
    <definedName name="SUMMARY_OON" localSheetId="67">#REF!</definedName>
    <definedName name="SUMMARY_OON">#REF!</definedName>
    <definedName name="SUMMARY_PCP" localSheetId="25">#REF!</definedName>
    <definedName name="SUMMARY_PCP" localSheetId="27">#REF!</definedName>
    <definedName name="SUMMARY_PCP" localSheetId="24">#REF!</definedName>
    <definedName name="SUMMARY_PCP" localSheetId="26">#REF!</definedName>
    <definedName name="SUMMARY_PCP" localSheetId="46">#REF!</definedName>
    <definedName name="SUMMARY_PCP" localSheetId="49">#REF!</definedName>
    <definedName name="SUMMARY_PCP" localSheetId="43">#REF!</definedName>
    <definedName name="SUMMARY_PCP" localSheetId="47">#REF!</definedName>
    <definedName name="SUMMARY_PCP" localSheetId="66">#REF!</definedName>
    <definedName name="SUMMARY_PCP" localSheetId="68">#REF!</definedName>
    <definedName name="SUMMARY_PCP" localSheetId="65">#REF!</definedName>
    <definedName name="SUMMARY_PCP" localSheetId="67">#REF!</definedName>
    <definedName name="SUMMARY_PCP">#REF!</definedName>
    <definedName name="SUMMARY_PCP1" localSheetId="25">#REF!</definedName>
    <definedName name="SUMMARY_PCP1" localSheetId="27">#REF!</definedName>
    <definedName name="SUMMARY_PCP1" localSheetId="24">#REF!</definedName>
    <definedName name="SUMMARY_PCP1" localSheetId="26">#REF!</definedName>
    <definedName name="SUMMARY_PCP1" localSheetId="46">#REF!</definedName>
    <definedName name="SUMMARY_PCP1" localSheetId="49">#REF!</definedName>
    <definedName name="SUMMARY_PCP1" localSheetId="43">#REF!</definedName>
    <definedName name="SUMMARY_PCP1" localSheetId="47">#REF!</definedName>
    <definedName name="SUMMARY_PCP1" localSheetId="66">#REF!</definedName>
    <definedName name="SUMMARY_PCP1" localSheetId="68">#REF!</definedName>
    <definedName name="SUMMARY_PCP1" localSheetId="65">#REF!</definedName>
    <definedName name="SUMMARY_PCP1" localSheetId="67">#REF!</definedName>
    <definedName name="SUMMARY_PCP1">#REF!</definedName>
    <definedName name="SUMMARY_PCP2" localSheetId="25">#REF!</definedName>
    <definedName name="SUMMARY_PCP2" localSheetId="27">#REF!</definedName>
    <definedName name="SUMMARY_PCP2" localSheetId="24">#REF!</definedName>
    <definedName name="SUMMARY_PCP2" localSheetId="26">#REF!</definedName>
    <definedName name="SUMMARY_PCP2" localSheetId="46">#REF!</definedName>
    <definedName name="SUMMARY_PCP2" localSheetId="49">#REF!</definedName>
    <definedName name="SUMMARY_PCP2" localSheetId="43">#REF!</definedName>
    <definedName name="SUMMARY_PCP2" localSheetId="47">#REF!</definedName>
    <definedName name="SUMMARY_PCP2" localSheetId="66">#REF!</definedName>
    <definedName name="SUMMARY_PCP2" localSheetId="68">#REF!</definedName>
    <definedName name="SUMMARY_PCP2" localSheetId="65">#REF!</definedName>
    <definedName name="SUMMARY_PCP2" localSheetId="67">#REF!</definedName>
    <definedName name="SUMMARY_PCP2">#REF!</definedName>
    <definedName name="SUMMARY_TABLE" localSheetId="25">#REF!</definedName>
    <definedName name="SUMMARY_TABLE" localSheetId="27">#REF!</definedName>
    <definedName name="SUMMARY_TABLE" localSheetId="24">#REF!</definedName>
    <definedName name="SUMMARY_TABLE" localSheetId="26">#REF!</definedName>
    <definedName name="SUMMARY_TABLE" localSheetId="46">#REF!</definedName>
    <definedName name="SUMMARY_TABLE" localSheetId="49">#REF!</definedName>
    <definedName name="SUMMARY_TABLE" localSheetId="43">#REF!</definedName>
    <definedName name="SUMMARY_TABLE" localSheetId="47">#REF!</definedName>
    <definedName name="SUMMARY_TABLE" localSheetId="66">#REF!</definedName>
    <definedName name="SUMMARY_TABLE" localSheetId="68">#REF!</definedName>
    <definedName name="SUMMARY_TABLE" localSheetId="65">#REF!</definedName>
    <definedName name="SUMMARY_TABLE" localSheetId="67">#REF!</definedName>
    <definedName name="SUMMARY_TABLE">#REF!</definedName>
    <definedName name="SUMMARY1" localSheetId="66">#REF!</definedName>
    <definedName name="SUMMARY1" localSheetId="68">#REF!</definedName>
    <definedName name="SUMMARY1" localSheetId="65">#REF!</definedName>
    <definedName name="SUMMARY1" localSheetId="67">#REF!</definedName>
    <definedName name="SUMMARY1">#REF!</definedName>
    <definedName name="SUMMARY2" localSheetId="66">#REF!</definedName>
    <definedName name="SUMMARY2" localSheetId="68">#REF!</definedName>
    <definedName name="SUMMARY2" localSheetId="65">#REF!</definedName>
    <definedName name="SUMMARY2" localSheetId="67">#REF!</definedName>
    <definedName name="SUMMARY2">#REF!</definedName>
    <definedName name="SummaryTab1" localSheetId="25">#REF!</definedName>
    <definedName name="SummaryTab1" localSheetId="27">#REF!</definedName>
    <definedName name="SummaryTab1" localSheetId="24">#REF!</definedName>
    <definedName name="SummaryTab1" localSheetId="26">#REF!</definedName>
    <definedName name="SummaryTab1" localSheetId="46">#REF!</definedName>
    <definedName name="SummaryTab1" localSheetId="49">#REF!</definedName>
    <definedName name="SummaryTab1" localSheetId="43">#REF!</definedName>
    <definedName name="SummaryTab1" localSheetId="47">#REF!</definedName>
    <definedName name="SummaryTab1" localSheetId="66">#REF!</definedName>
    <definedName name="SummaryTab1" localSheetId="68">#REF!</definedName>
    <definedName name="SummaryTab1" localSheetId="65">#REF!</definedName>
    <definedName name="SummaryTab1" localSheetId="67">#REF!</definedName>
    <definedName name="SummaryTab1">#REF!</definedName>
    <definedName name="SummaryTab2" localSheetId="25">#REF!</definedName>
    <definedName name="SummaryTab2" localSheetId="27">#REF!</definedName>
    <definedName name="SummaryTab2" localSheetId="24">#REF!</definedName>
    <definedName name="SummaryTab2" localSheetId="26">#REF!</definedName>
    <definedName name="SummaryTab2" localSheetId="46">#REF!</definedName>
    <definedName name="SummaryTab2" localSheetId="49">#REF!</definedName>
    <definedName name="SummaryTab2" localSheetId="43">#REF!</definedName>
    <definedName name="SummaryTab2" localSheetId="47">#REF!</definedName>
    <definedName name="SummaryTab2" localSheetId="66">#REF!</definedName>
    <definedName name="SummaryTab2" localSheetId="68">#REF!</definedName>
    <definedName name="SummaryTab2" localSheetId="65">#REF!</definedName>
    <definedName name="SummaryTab2" localSheetId="67">#REF!</definedName>
    <definedName name="SummaryTab2">#REF!</definedName>
    <definedName name="SUMMDOC1" localSheetId="66">#REF!</definedName>
    <definedName name="SUMMDOC1" localSheetId="68">#REF!</definedName>
    <definedName name="SUMMDOC1" localSheetId="65">#REF!</definedName>
    <definedName name="SUMMDOC1" localSheetId="67">#REF!</definedName>
    <definedName name="SUMMDOC1">#REF!</definedName>
    <definedName name="SUMMDOC2" localSheetId="66">#REF!</definedName>
    <definedName name="SUMMDOC2" localSheetId="68">#REF!</definedName>
    <definedName name="SUMMDOC2" localSheetId="65">#REF!</definedName>
    <definedName name="SUMMDOC2" localSheetId="67">#REF!</definedName>
    <definedName name="SUMMDOC2">#REF!</definedName>
    <definedName name="SUMMDOCPCP1" localSheetId="25">#REF!</definedName>
    <definedName name="SUMMDOCPCP1" localSheetId="27">#REF!</definedName>
    <definedName name="SUMMDOCPCP1" localSheetId="24">#REF!</definedName>
    <definedName name="SUMMDOCPCP1" localSheetId="26">#REF!</definedName>
    <definedName name="SUMMDOCPCP1" localSheetId="46">#REF!</definedName>
    <definedName name="SUMMDOCPCP1" localSheetId="49">#REF!</definedName>
    <definedName name="SUMMDOCPCP1" localSheetId="43">#REF!</definedName>
    <definedName name="SUMMDOCPCP1" localSheetId="47">#REF!</definedName>
    <definedName name="SUMMDOCPCP1" localSheetId="66">#REF!</definedName>
    <definedName name="SUMMDOCPCP1" localSheetId="68">#REF!</definedName>
    <definedName name="SUMMDOCPCP1" localSheetId="65">#REF!</definedName>
    <definedName name="SUMMDOCPCP1" localSheetId="67">#REF!</definedName>
    <definedName name="SUMMDOCPCP1">#REF!</definedName>
    <definedName name="SUMMDOCPCP2" localSheetId="25">#REF!</definedName>
    <definedName name="SUMMDOCPCP2" localSheetId="27">#REF!</definedName>
    <definedName name="SUMMDOCPCP2" localSheetId="24">#REF!</definedName>
    <definedName name="SUMMDOCPCP2" localSheetId="26">#REF!</definedName>
    <definedName name="SUMMDOCPCP2" localSheetId="46">#REF!</definedName>
    <definedName name="SUMMDOCPCP2" localSheetId="49">#REF!</definedName>
    <definedName name="SUMMDOCPCP2" localSheetId="43">#REF!</definedName>
    <definedName name="SUMMDOCPCP2" localSheetId="47">#REF!</definedName>
    <definedName name="SUMMDOCPCP2" localSheetId="66">#REF!</definedName>
    <definedName name="SUMMDOCPCP2" localSheetId="68">#REF!</definedName>
    <definedName name="SUMMDOCPCP2" localSheetId="65">#REF!</definedName>
    <definedName name="SUMMDOCPCP2" localSheetId="67">#REF!</definedName>
    <definedName name="SUMMDOCPCP2">#REF!</definedName>
    <definedName name="t" localSheetId="25">#REF!</definedName>
    <definedName name="t" localSheetId="27">#REF!</definedName>
    <definedName name="t" localSheetId="24">#REF!</definedName>
    <definedName name="t" localSheetId="26">#REF!</definedName>
    <definedName name="t" localSheetId="46">#REF!</definedName>
    <definedName name="t" localSheetId="49">#REF!</definedName>
    <definedName name="t" localSheetId="43">#REF!</definedName>
    <definedName name="t" localSheetId="47">#REF!</definedName>
    <definedName name="t" localSheetId="66">#REF!</definedName>
    <definedName name="t" localSheetId="68">#REF!</definedName>
    <definedName name="t" localSheetId="65">#REF!</definedName>
    <definedName name="t" localSheetId="67">#REF!</definedName>
    <definedName name="t">#REF!</definedName>
    <definedName name="T_dn_acct_2" localSheetId="66">#REF!</definedName>
    <definedName name="T_dn_acct_2" localSheetId="68">#REF!</definedName>
    <definedName name="T_dn_acct_2" localSheetId="65">#REF!</definedName>
    <definedName name="T_dn_acct_2" localSheetId="67">#REF!</definedName>
    <definedName name="T_dn_acct_2">#REF!</definedName>
    <definedName name="T_p1_exp" localSheetId="66">#REF!</definedName>
    <definedName name="T_p1_exp" localSheetId="68">#REF!</definedName>
    <definedName name="T_p1_exp" localSheetId="65">#REF!</definedName>
    <definedName name="T_p1_exp" localSheetId="67">#REF!</definedName>
    <definedName name="T_p1_exp">#REF!</definedName>
    <definedName name="T_p1_renewal" localSheetId="66">#REF!</definedName>
    <definedName name="T_p1_renewal" localSheetId="68">#REF!</definedName>
    <definedName name="T_p1_renewal" localSheetId="65">#REF!</definedName>
    <definedName name="T_p1_renewal" localSheetId="67">#REF!</definedName>
    <definedName name="T_p1_renewal">#REF!</definedName>
    <definedName name="T_p2_exp" localSheetId="66">#REF!</definedName>
    <definedName name="T_p2_exp" localSheetId="68">#REF!</definedName>
    <definedName name="T_p2_exp" localSheetId="65">#REF!</definedName>
    <definedName name="T_p2_exp" localSheetId="67">#REF!</definedName>
    <definedName name="T_p2_exp">#REF!</definedName>
    <definedName name="T_p2_renewal" localSheetId="66">#REF!</definedName>
    <definedName name="T_p2_renewal" localSheetId="68">#REF!</definedName>
    <definedName name="T_p2_renewal" localSheetId="65">#REF!</definedName>
    <definedName name="T_p2_renewal" localSheetId="67">#REF!</definedName>
    <definedName name="T_p2_renewal">#REF!</definedName>
    <definedName name="TableName">"Dummy"</definedName>
    <definedName name="TC_COUNT" localSheetId="66">#REF!</definedName>
    <definedName name="TC_COUNT" localSheetId="68">#REF!</definedName>
    <definedName name="TC_COUNT" localSheetId="65">#REF!</definedName>
    <definedName name="TC_COUNT" localSheetId="67">#REF!</definedName>
    <definedName name="TC_COUNT">#REF!</definedName>
    <definedName name="template" localSheetId="66">#REF!</definedName>
    <definedName name="template" localSheetId="68">#REF!</definedName>
    <definedName name="template" localSheetId="65">#REF!</definedName>
    <definedName name="template" localSheetId="67">#REF!</definedName>
    <definedName name="template">#REF!</definedName>
    <definedName name="Terms2007" localSheetId="66">#REF!</definedName>
    <definedName name="Terms2007" localSheetId="68">#REF!</definedName>
    <definedName name="Terms2007" localSheetId="65">#REF!</definedName>
    <definedName name="Terms2007" localSheetId="67">#REF!</definedName>
    <definedName name="Terms2007">#REF!</definedName>
    <definedName name="Territories">#REF!</definedName>
    <definedName name="TerritoryCodes">#REF!</definedName>
    <definedName name="tert_Names" localSheetId="66">#REF!</definedName>
    <definedName name="tert_Names" localSheetId="68">#REF!</definedName>
    <definedName name="tert_Names" localSheetId="65">#REF!</definedName>
    <definedName name="tert_Names" localSheetId="67">#REF!</definedName>
    <definedName name="tert_Names">#REF!</definedName>
    <definedName name="tert_OP_Download" localSheetId="66">#REF!</definedName>
    <definedName name="tert_OP_Download" localSheetId="68">#REF!</definedName>
    <definedName name="tert_OP_Download" localSheetId="65">#REF!</definedName>
    <definedName name="tert_OP_Download" localSheetId="67">#REF!</definedName>
    <definedName name="tert_OP_Download">#REF!</definedName>
    <definedName name="tert_year" localSheetId="66">#REF!</definedName>
    <definedName name="tert_year" localSheetId="68">#REF!</definedName>
    <definedName name="tert_year" localSheetId="65">#REF!</definedName>
    <definedName name="tert_year" localSheetId="67">#REF!</definedName>
    <definedName name="tert_year">#REF!</definedName>
    <definedName name="test" localSheetId="66">#REF!</definedName>
    <definedName name="test" localSheetId="68">#REF!</definedName>
    <definedName name="test" localSheetId="65">#REF!</definedName>
    <definedName name="test" localSheetId="67">#REF!</definedName>
    <definedName name="test">#REF!</definedName>
    <definedName name="Test1" localSheetId="66">#REF!</definedName>
    <definedName name="Test1" localSheetId="68">#REF!</definedName>
    <definedName name="Test1" localSheetId="65">#REF!</definedName>
    <definedName name="Test1" localSheetId="67">#REF!</definedName>
    <definedName name="Test1">#REF!</definedName>
    <definedName name="TestList" localSheetId="66">#REF!</definedName>
    <definedName name="TestList" localSheetId="68">#REF!</definedName>
    <definedName name="TestList" localSheetId="65">#REF!</definedName>
    <definedName name="TestList" localSheetId="67">#REF!</definedName>
    <definedName name="TestList">#REF!</definedName>
    <definedName name="tieout" localSheetId="66">#REF!</definedName>
    <definedName name="tieout" localSheetId="68">#REF!</definedName>
    <definedName name="tieout" localSheetId="65">#REF!</definedName>
    <definedName name="tieout" localSheetId="67">#REF!</definedName>
    <definedName name="tieout">#REF!</definedName>
    <definedName name="Time" localSheetId="66">#REF!</definedName>
    <definedName name="Time" localSheetId="68">#REF!</definedName>
    <definedName name="Time" localSheetId="65">#REF!</definedName>
    <definedName name="Time" localSheetId="67">#REF!</definedName>
    <definedName name="Time">#REF!</definedName>
    <definedName name="Title" localSheetId="25">#REF!</definedName>
    <definedName name="Title" localSheetId="27">#REF!</definedName>
    <definedName name="Title" localSheetId="24">#REF!</definedName>
    <definedName name="Title" localSheetId="26">#REF!</definedName>
    <definedName name="Title" localSheetId="46">#REF!</definedName>
    <definedName name="Title" localSheetId="49">#REF!</definedName>
    <definedName name="Title" localSheetId="43">#REF!</definedName>
    <definedName name="Title" localSheetId="47">#REF!</definedName>
    <definedName name="Title" localSheetId="66">#REF!</definedName>
    <definedName name="Title" localSheetId="68">#REF!</definedName>
    <definedName name="Title" localSheetId="65">#REF!</definedName>
    <definedName name="Title" localSheetId="67">#REF!</definedName>
    <definedName name="Title">#REF!</definedName>
    <definedName name="titlea" localSheetId="25">#REF!</definedName>
    <definedName name="titlea" localSheetId="27">#REF!</definedName>
    <definedName name="titlea" localSheetId="24">#REF!</definedName>
    <definedName name="titlea" localSheetId="26">#REF!</definedName>
    <definedName name="titlea" localSheetId="46">#REF!</definedName>
    <definedName name="titlea" localSheetId="49">#REF!</definedName>
    <definedName name="titlea" localSheetId="43">#REF!</definedName>
    <definedName name="titlea" localSheetId="47">#REF!</definedName>
    <definedName name="titlea" localSheetId="66">#REF!</definedName>
    <definedName name="titlea" localSheetId="68">#REF!</definedName>
    <definedName name="titlea" localSheetId="65">#REF!</definedName>
    <definedName name="titlea" localSheetId="67">#REF!</definedName>
    <definedName name="titlea">#REF!</definedName>
    <definedName name="TMC_IP_DETAILS" localSheetId="66">#REF!</definedName>
    <definedName name="TMC_IP_DETAILS" localSheetId="68">#REF!</definedName>
    <definedName name="TMC_IP_DETAILS" localSheetId="65">#REF!</definedName>
    <definedName name="TMC_IP_DETAILS" localSheetId="67">#REF!</definedName>
    <definedName name="TMC_IP_DETAILS">#REF!</definedName>
    <definedName name="TMC_MD_SUMMARY" localSheetId="66">#REF!</definedName>
    <definedName name="TMC_MD_SUMMARY" localSheetId="68">#REF!</definedName>
    <definedName name="TMC_MD_SUMMARY" localSheetId="65">#REF!</definedName>
    <definedName name="TMC_MD_SUMMARY" localSheetId="67">#REF!</definedName>
    <definedName name="TMC_MD_SUMMARY">#REF!</definedName>
    <definedName name="top_proc" localSheetId="66">#REF!</definedName>
    <definedName name="top_proc" localSheetId="68">#REF!</definedName>
    <definedName name="top_proc" localSheetId="65">#REF!</definedName>
    <definedName name="top_proc" localSheetId="67">#REF!</definedName>
    <definedName name="top_proc">#REF!</definedName>
    <definedName name="Total" localSheetId="0">#REF!</definedName>
    <definedName name="Total" localSheetId="66">#REF!</definedName>
    <definedName name="Total" localSheetId="68">#REF!</definedName>
    <definedName name="Total" localSheetId="65">#REF!</definedName>
    <definedName name="Total" localSheetId="67">#REF!</definedName>
    <definedName name="Total">#REF!</definedName>
    <definedName name="TotPMPMVar" localSheetId="66">#REF!</definedName>
    <definedName name="TotPMPMVar" localSheetId="68">#REF!</definedName>
    <definedName name="TotPMPMVar" localSheetId="65">#REF!</definedName>
    <definedName name="TotPMPMVar" localSheetId="67">#REF!</definedName>
    <definedName name="TotPMPMVar">#REF!</definedName>
    <definedName name="TotPMPMVarBE" localSheetId="66">#REF!</definedName>
    <definedName name="TotPMPMVarBE" localSheetId="68">#REF!</definedName>
    <definedName name="TotPMPMVarBE" localSheetId="65">#REF!</definedName>
    <definedName name="TotPMPMVarBE" localSheetId="67">#REF!</definedName>
    <definedName name="TotPMPMVarBE">#REF!</definedName>
    <definedName name="TrendMonths" localSheetId="66">#REF!</definedName>
    <definedName name="TrendMonths" localSheetId="68">#REF!</definedName>
    <definedName name="TrendMonths" localSheetId="65">#REF!</definedName>
    <definedName name="TrendMonths" localSheetId="67">#REF!</definedName>
    <definedName name="TrendMonths">#REF!</definedName>
    <definedName name="trustedStatus" localSheetId="66">#REF!</definedName>
    <definedName name="trustedStatus" localSheetId="68">#REF!</definedName>
    <definedName name="trustedStatus" localSheetId="65">#REF!</definedName>
    <definedName name="trustedStatus" localSheetId="67">#REF!</definedName>
    <definedName name="trustedStatus">#REF!</definedName>
    <definedName name="TTAdj" localSheetId="66">#REF!</definedName>
    <definedName name="TTAdj" localSheetId="68">#REF!</definedName>
    <definedName name="TTAdj" localSheetId="65">#REF!</definedName>
    <definedName name="TTAdj" localSheetId="67">#REF!</definedName>
    <definedName name="TTAdj">#REF!</definedName>
    <definedName name="Type" localSheetId="25">#REF!</definedName>
    <definedName name="Type" localSheetId="27">#REF!</definedName>
    <definedName name="Type" localSheetId="24">#REF!</definedName>
    <definedName name="Type" localSheetId="26">#REF!</definedName>
    <definedName name="Type" localSheetId="46">#REF!</definedName>
    <definedName name="Type" localSheetId="49">#REF!</definedName>
    <definedName name="Type" localSheetId="43">#REF!</definedName>
    <definedName name="Type" localSheetId="47">#REF!</definedName>
    <definedName name="Type" localSheetId="66">#REF!</definedName>
    <definedName name="Type" localSheetId="68">#REF!</definedName>
    <definedName name="Type" localSheetId="65">#REF!</definedName>
    <definedName name="Type" localSheetId="67">#REF!</definedName>
    <definedName name="Type">#REF!</definedName>
    <definedName name="tyu" localSheetId="25">#REF!</definedName>
    <definedName name="tyu" localSheetId="27">#REF!</definedName>
    <definedName name="tyu" localSheetId="24">#REF!</definedName>
    <definedName name="tyu" localSheetId="26">#REF!</definedName>
    <definedName name="tyu" localSheetId="46">#REF!</definedName>
    <definedName name="tyu" localSheetId="49">#REF!</definedName>
    <definedName name="tyu" localSheetId="43">#REF!</definedName>
    <definedName name="tyu" localSheetId="47">#REF!</definedName>
    <definedName name="tyu" localSheetId="66">#REF!</definedName>
    <definedName name="tyu" localSheetId="68">#REF!</definedName>
    <definedName name="tyu" localSheetId="65">#REF!</definedName>
    <definedName name="tyu" localSheetId="67">#REF!</definedName>
    <definedName name="tyu">#REF!</definedName>
    <definedName name="uio" localSheetId="66">#REF!</definedName>
    <definedName name="uio" localSheetId="68">#REF!</definedName>
    <definedName name="uio" localSheetId="65">#REF!</definedName>
    <definedName name="uio" localSheetId="67">#REF!</definedName>
    <definedName name="uio">#REF!</definedName>
    <definedName name="Underwriters">#REF!</definedName>
    <definedName name="uselife" localSheetId="66">#REF!</definedName>
    <definedName name="uselife" localSheetId="68">#REF!</definedName>
    <definedName name="uselife" localSheetId="65">#REF!</definedName>
    <definedName name="uselife" localSheetId="67">#REF!</definedName>
    <definedName name="uselife">#REF!</definedName>
    <definedName name="UseRxRatingStructure" localSheetId="25">#REF!</definedName>
    <definedName name="UseRxRatingStructure" localSheetId="27">#REF!</definedName>
    <definedName name="UseRxRatingStructure" localSheetId="24">#REF!</definedName>
    <definedName name="UseRxRatingStructure" localSheetId="26">#REF!</definedName>
    <definedName name="UseRxRatingStructure" localSheetId="46">#REF!</definedName>
    <definedName name="UseRxRatingStructure" localSheetId="49">#REF!</definedName>
    <definedName name="UseRxRatingStructure" localSheetId="43">#REF!</definedName>
    <definedName name="UseRxRatingStructure" localSheetId="47">#REF!</definedName>
    <definedName name="UseRxRatingStructure" localSheetId="66">#REF!</definedName>
    <definedName name="UseRxRatingStructure" localSheetId="68">#REF!</definedName>
    <definedName name="UseRxRatingStructure" localSheetId="65">#REF!</definedName>
    <definedName name="UseRxRatingStructure" localSheetId="67">#REF!</definedName>
    <definedName name="UseRxRatingStructure">#REF!</definedName>
    <definedName name="util" localSheetId="66">#REF!</definedName>
    <definedName name="util" localSheetId="68">#REF!</definedName>
    <definedName name="util" localSheetId="65">#REF!</definedName>
    <definedName name="util" localSheetId="67">#REF!</definedName>
    <definedName name="util">#REF!</definedName>
    <definedName name="util_dist" localSheetId="66">#REF!</definedName>
    <definedName name="util_dist" localSheetId="68">#REF!</definedName>
    <definedName name="util_dist" localSheetId="65">#REF!</definedName>
    <definedName name="util_dist" localSheetId="67">#REF!</definedName>
    <definedName name="util_dist">#REF!</definedName>
    <definedName name="util_dist1" localSheetId="66">#REF!</definedName>
    <definedName name="util_dist1" localSheetId="68">#REF!</definedName>
    <definedName name="util_dist1" localSheetId="65">#REF!</definedName>
    <definedName name="util_dist1" localSheetId="67">#REF!</definedName>
    <definedName name="util_dist1">#REF!</definedName>
    <definedName name="util_dist2" localSheetId="66">#REF!</definedName>
    <definedName name="util_dist2" localSheetId="68">#REF!</definedName>
    <definedName name="util_dist2" localSheetId="65">#REF!</definedName>
    <definedName name="util_dist2" localSheetId="67">#REF!</definedName>
    <definedName name="util_dist2">#REF!</definedName>
    <definedName name="Util_K">#REF!</definedName>
    <definedName name="Util_No_ADB" localSheetId="25">#REF!</definedName>
    <definedName name="Util_No_ADB" localSheetId="27">#REF!</definedName>
    <definedName name="Util_No_ADB" localSheetId="24">#REF!</definedName>
    <definedName name="Util_No_ADB" localSheetId="26">#REF!</definedName>
    <definedName name="Util_No_ADB" localSheetId="46">#REF!</definedName>
    <definedName name="Util_No_ADB" localSheetId="49">#REF!</definedName>
    <definedName name="Util_No_ADB" localSheetId="43">#REF!</definedName>
    <definedName name="Util_No_ADB" localSheetId="47">#REF!</definedName>
    <definedName name="Util_No_ADB" localSheetId="66">#REF!</definedName>
    <definedName name="Util_No_ADB" localSheetId="68">#REF!</definedName>
    <definedName name="Util_No_ADB" localSheetId="65">#REF!</definedName>
    <definedName name="Util_No_ADB" localSheetId="67">#REF!</definedName>
    <definedName name="Util_No_ADB">#REF!</definedName>
    <definedName name="Util_No_ADP" localSheetId="25">#REF!</definedName>
    <definedName name="Util_No_ADP" localSheetId="27">#REF!</definedName>
    <definedName name="Util_No_ADP" localSheetId="24">#REF!</definedName>
    <definedName name="Util_No_ADP" localSheetId="26">#REF!</definedName>
    <definedName name="Util_No_ADP" localSheetId="46">#REF!</definedName>
    <definedName name="Util_No_ADP" localSheetId="49">#REF!</definedName>
    <definedName name="Util_No_ADP" localSheetId="43">#REF!</definedName>
    <definedName name="Util_No_ADP" localSheetId="47">#REF!</definedName>
    <definedName name="Util_No_ADP" localSheetId="66">#REF!</definedName>
    <definedName name="Util_No_ADP" localSheetId="68">#REF!</definedName>
    <definedName name="Util_No_ADP" localSheetId="65">#REF!</definedName>
    <definedName name="Util_No_ADP" localSheetId="67">#REF!</definedName>
    <definedName name="Util_No_ADP">#REF!</definedName>
    <definedName name="Util_No_ADPB" localSheetId="25">#REF!</definedName>
    <definedName name="Util_No_ADPB" localSheetId="27">#REF!</definedName>
    <definedName name="Util_No_ADPB" localSheetId="24">#REF!</definedName>
    <definedName name="Util_No_ADPB" localSheetId="26">#REF!</definedName>
    <definedName name="Util_No_ADPB" localSheetId="46">#REF!</definedName>
    <definedName name="Util_No_ADPB" localSheetId="49">#REF!</definedName>
    <definedName name="Util_No_ADPB" localSheetId="43">#REF!</definedName>
    <definedName name="Util_No_ADPB" localSheetId="47">#REF!</definedName>
    <definedName name="Util_No_ADPB" localSheetId="66">#REF!</definedName>
    <definedName name="Util_No_ADPB" localSheetId="68">#REF!</definedName>
    <definedName name="Util_No_ADPB" localSheetId="65">#REF!</definedName>
    <definedName name="Util_No_ADPB" localSheetId="67">#REF!</definedName>
    <definedName name="Util_No_ADPB">#REF!</definedName>
    <definedName name="Util_No_PB" localSheetId="25">#REF!</definedName>
    <definedName name="Util_No_PB" localSheetId="27">#REF!</definedName>
    <definedName name="Util_No_PB" localSheetId="24">#REF!</definedName>
    <definedName name="Util_No_PB" localSheetId="26">#REF!</definedName>
    <definedName name="Util_No_PB" localSheetId="46">#REF!</definedName>
    <definedName name="Util_No_PB" localSheetId="49">#REF!</definedName>
    <definedName name="Util_No_PB" localSheetId="43">#REF!</definedName>
    <definedName name="Util_No_PB" localSheetId="47">#REF!</definedName>
    <definedName name="Util_No_PB" localSheetId="66">#REF!</definedName>
    <definedName name="Util_No_PB" localSheetId="68">#REF!</definedName>
    <definedName name="Util_No_PB" localSheetId="65">#REF!</definedName>
    <definedName name="Util_No_PB" localSheetId="67">#REF!</definedName>
    <definedName name="Util_No_PB">#REF!</definedName>
    <definedName name="util1" localSheetId="66">#REF!</definedName>
    <definedName name="util1" localSheetId="68">#REF!</definedName>
    <definedName name="util1" localSheetId="65">#REF!</definedName>
    <definedName name="util1" localSheetId="67">#REF!</definedName>
    <definedName name="util1">#REF!</definedName>
    <definedName name="util2" localSheetId="66">#REF!</definedName>
    <definedName name="util2" localSheetId="68">#REF!</definedName>
    <definedName name="util2" localSheetId="65">#REF!</definedName>
    <definedName name="util2" localSheetId="67">#REF!</definedName>
    <definedName name="util2">#REF!</definedName>
    <definedName name="ValuationDate" localSheetId="66">#REF!</definedName>
    <definedName name="ValuationDate" localSheetId="68">#REF!</definedName>
    <definedName name="ValuationDate" localSheetId="65">#REF!</definedName>
    <definedName name="ValuationDate" localSheetId="67">#REF!</definedName>
    <definedName name="ValuationDate">#REF!</definedName>
    <definedName name="VariableMLRs" localSheetId="66">#REF!</definedName>
    <definedName name="VariableMLRs" localSheetId="68">#REF!</definedName>
    <definedName name="VariableMLRs" localSheetId="65">#REF!</definedName>
    <definedName name="VariableMLRs" localSheetId="67">#REF!</definedName>
    <definedName name="VariableMLRs">#REF!</definedName>
    <definedName name="Version_1" localSheetId="66">#REF!</definedName>
    <definedName name="Version_1" localSheetId="68">#REF!</definedName>
    <definedName name="Version_1" localSheetId="65">#REF!</definedName>
    <definedName name="Version_1" localSheetId="67">#REF!</definedName>
    <definedName name="Version_1">#REF!</definedName>
    <definedName name="VisionChildrenOnly" localSheetId="25">#REF!</definedName>
    <definedName name="VisionChildrenOnly" localSheetId="27">#REF!</definedName>
    <definedName name="VisionChildrenOnly" localSheetId="24">#REF!</definedName>
    <definedName name="VisionChildrenOnly" localSheetId="26">#REF!</definedName>
    <definedName name="VisionChildrenOnly" localSheetId="46">#REF!</definedName>
    <definedName name="VisionChildrenOnly" localSheetId="49">#REF!</definedName>
    <definedName name="VisionChildrenOnly" localSheetId="43">#REF!</definedName>
    <definedName name="VisionChildrenOnly" localSheetId="47">#REF!</definedName>
    <definedName name="VisionChildrenOnly" localSheetId="66">#REF!</definedName>
    <definedName name="VisionChildrenOnly" localSheetId="68">#REF!</definedName>
    <definedName name="VisionChildrenOnly" localSheetId="65">#REF!</definedName>
    <definedName name="VisionChildrenOnly" localSheetId="67">#REF!</definedName>
    <definedName name="VisionChildrenOnly">#REF!</definedName>
    <definedName name="vv">#REF!</definedName>
    <definedName name="water" localSheetId="25">#REF!</definedName>
    <definedName name="water" localSheetId="27">#REF!</definedName>
    <definedName name="water" localSheetId="24">#REF!</definedName>
    <definedName name="water" localSheetId="26">#REF!</definedName>
    <definedName name="water" localSheetId="46">#REF!</definedName>
    <definedName name="water" localSheetId="49">#REF!</definedName>
    <definedName name="water" localSheetId="43">#REF!</definedName>
    <definedName name="water" localSheetId="47">#REF!</definedName>
    <definedName name="water" localSheetId="66">#REF!</definedName>
    <definedName name="water" localSheetId="68">#REF!</definedName>
    <definedName name="water" localSheetId="65">#REF!</definedName>
    <definedName name="water" localSheetId="67">#REF!</definedName>
    <definedName name="water">#REF!</definedName>
    <definedName name="well_mgd_chrg" localSheetId="66">#REF!</definedName>
    <definedName name="well_mgd_chrg" localSheetId="68">#REF!</definedName>
    <definedName name="well_mgd_chrg" localSheetId="65">#REF!</definedName>
    <definedName name="well_mgd_chrg" localSheetId="67">#REF!</definedName>
    <definedName name="well_mgd_chrg">#REF!</definedName>
    <definedName name="well_mgd_chrg_rel" localSheetId="66">#REF!</definedName>
    <definedName name="well_mgd_chrg_rel" localSheetId="68">#REF!</definedName>
    <definedName name="well_mgd_chrg_rel" localSheetId="65">#REF!</definedName>
    <definedName name="well_mgd_chrg_rel" localSheetId="67">#REF!</definedName>
    <definedName name="well_mgd_chrg_rel">#REF!</definedName>
    <definedName name="well_mgd_chrg_rel1" localSheetId="66">#REF!</definedName>
    <definedName name="well_mgd_chrg_rel1" localSheetId="68">#REF!</definedName>
    <definedName name="well_mgd_chrg_rel1" localSheetId="65">#REF!</definedName>
    <definedName name="well_mgd_chrg_rel1" localSheetId="67">#REF!</definedName>
    <definedName name="well_mgd_chrg_rel1">#REF!</definedName>
    <definedName name="well_mgd_chrg_rel2" localSheetId="66">#REF!</definedName>
    <definedName name="well_mgd_chrg_rel2" localSheetId="68">#REF!</definedName>
    <definedName name="well_mgd_chrg_rel2" localSheetId="65">#REF!</definedName>
    <definedName name="well_mgd_chrg_rel2" localSheetId="67">#REF!</definedName>
    <definedName name="well_mgd_chrg_rel2">#REF!</definedName>
    <definedName name="well_mgd_chrg1" localSheetId="66">#REF!</definedName>
    <definedName name="well_mgd_chrg1" localSheetId="68">#REF!</definedName>
    <definedName name="well_mgd_chrg1" localSheetId="65">#REF!</definedName>
    <definedName name="well_mgd_chrg1" localSheetId="67">#REF!</definedName>
    <definedName name="well_mgd_chrg1">#REF!</definedName>
    <definedName name="well_mgd_chrg2" localSheetId="66">#REF!</definedName>
    <definedName name="well_mgd_chrg2" localSheetId="68">#REF!</definedName>
    <definedName name="well_mgd_chrg2" localSheetId="65">#REF!</definedName>
    <definedName name="well_mgd_chrg2" localSheetId="67">#REF!</definedName>
    <definedName name="well_mgd_chrg2">#REF!</definedName>
    <definedName name="well_mgd_util" localSheetId="66">#REF!</definedName>
    <definedName name="well_mgd_util" localSheetId="68">#REF!</definedName>
    <definedName name="well_mgd_util" localSheetId="65">#REF!</definedName>
    <definedName name="well_mgd_util" localSheetId="67">#REF!</definedName>
    <definedName name="well_mgd_util">#REF!</definedName>
    <definedName name="well_mgd_util_dist" localSheetId="66">#REF!</definedName>
    <definedName name="well_mgd_util_dist" localSheetId="68">#REF!</definedName>
    <definedName name="well_mgd_util_dist" localSheetId="65">#REF!</definedName>
    <definedName name="well_mgd_util_dist" localSheetId="67">#REF!</definedName>
    <definedName name="well_mgd_util_dist">#REF!</definedName>
    <definedName name="well_mgd_util_dist1" localSheetId="66">#REF!</definedName>
    <definedName name="well_mgd_util_dist1" localSheetId="68">#REF!</definedName>
    <definedName name="well_mgd_util_dist1" localSheetId="65">#REF!</definedName>
    <definedName name="well_mgd_util_dist1" localSheetId="67">#REF!</definedName>
    <definedName name="well_mgd_util_dist1">#REF!</definedName>
    <definedName name="well_mgd_util_dist2" localSheetId="66">#REF!</definedName>
    <definedName name="well_mgd_util_dist2" localSheetId="68">#REF!</definedName>
    <definedName name="well_mgd_util_dist2" localSheetId="65">#REF!</definedName>
    <definedName name="well_mgd_util_dist2" localSheetId="67">#REF!</definedName>
    <definedName name="well_mgd_util_dist2">#REF!</definedName>
    <definedName name="well_mgd_util1" localSheetId="66">#REF!</definedName>
    <definedName name="well_mgd_util1" localSheetId="68">#REF!</definedName>
    <definedName name="well_mgd_util1" localSheetId="65">#REF!</definedName>
    <definedName name="well_mgd_util1" localSheetId="67">#REF!</definedName>
    <definedName name="well_mgd_util1">#REF!</definedName>
    <definedName name="well_mgd_util2" localSheetId="66">#REF!</definedName>
    <definedName name="well_mgd_util2" localSheetId="68">#REF!</definedName>
    <definedName name="well_mgd_util2" localSheetId="65">#REF!</definedName>
    <definedName name="well_mgd_util2" localSheetId="67">#REF!</definedName>
    <definedName name="well_mgd_util2">#REF!</definedName>
    <definedName name="wer" localSheetId="13" hidden="1">#REF!</definedName>
    <definedName name="wer" localSheetId="15" hidden="1">#REF!</definedName>
    <definedName name="wer" localSheetId="17" hidden="1">#REF!</definedName>
    <definedName name="wer" localSheetId="19" hidden="1">#REF!</definedName>
    <definedName name="wer" localSheetId="21" hidden="1">#REF!</definedName>
    <definedName name="wer" localSheetId="23" hidden="1">#REF!</definedName>
    <definedName name="wer" localSheetId="25" hidden="1">#REF!</definedName>
    <definedName name="wer" localSheetId="27" hidden="1">#REF!</definedName>
    <definedName name="wer" localSheetId="11" hidden="1">#REF!</definedName>
    <definedName name="wer" localSheetId="12" hidden="1">#REF!</definedName>
    <definedName name="wer" localSheetId="14" hidden="1">#REF!</definedName>
    <definedName name="wer" localSheetId="16" hidden="1">#REF!</definedName>
    <definedName name="wer" localSheetId="18" hidden="1">#REF!</definedName>
    <definedName name="wer" localSheetId="20" hidden="1">#REF!</definedName>
    <definedName name="wer" localSheetId="22" hidden="1">#REF!</definedName>
    <definedName name="wer" localSheetId="24" hidden="1">#REF!</definedName>
    <definedName name="wer" localSheetId="26" hidden="1">#REF!</definedName>
    <definedName name="wer" localSheetId="10" hidden="1">#REF!</definedName>
    <definedName name="wer" localSheetId="40" hidden="1">#REF!</definedName>
    <definedName name="wer" localSheetId="42" hidden="1">#REF!</definedName>
    <definedName name="wer" localSheetId="46" hidden="1">#REF!</definedName>
    <definedName name="wer" localSheetId="49" hidden="1">#REF!</definedName>
    <definedName name="wer" localSheetId="39" hidden="1">#REF!</definedName>
    <definedName name="wer" localSheetId="41" hidden="1">#REF!</definedName>
    <definedName name="wer" localSheetId="43" hidden="1">#REF!</definedName>
    <definedName name="wer" localSheetId="47" hidden="1">#REF!</definedName>
    <definedName name="wer" localSheetId="58" hidden="1">#REF!</definedName>
    <definedName name="wer" localSheetId="60" hidden="1">#REF!</definedName>
    <definedName name="wer" localSheetId="64" hidden="1">#REF!</definedName>
    <definedName name="wer" localSheetId="66" hidden="1">#REF!</definedName>
    <definedName name="wer" localSheetId="68" hidden="1">#REF!</definedName>
    <definedName name="wer" localSheetId="56" hidden="1">#REF!</definedName>
    <definedName name="wer" localSheetId="57" hidden="1">#REF!</definedName>
    <definedName name="wer" localSheetId="59" hidden="1">#REF!</definedName>
    <definedName name="wer" localSheetId="63" hidden="1">#REF!</definedName>
    <definedName name="wer" localSheetId="65" hidden="1">#REF!</definedName>
    <definedName name="wer" localSheetId="67" hidden="1">#REF!</definedName>
    <definedName name="wer" localSheetId="55" hidden="1">#REF!</definedName>
    <definedName name="wer" localSheetId="83" hidden="1">#REF!</definedName>
    <definedName name="wer" localSheetId="85" hidden="1">#REF!</definedName>
    <definedName name="wer" localSheetId="71" hidden="1">#REF!</definedName>
    <definedName name="wer" localSheetId="73" hidden="1">#REF!</definedName>
    <definedName name="wer" localSheetId="75" hidden="1">#REF!</definedName>
    <definedName name="wer" localSheetId="82" hidden="1">#REF!</definedName>
    <definedName name="wer" localSheetId="84" hidden="1">#REF!</definedName>
    <definedName name="wer" localSheetId="70" hidden="1">#REF!</definedName>
    <definedName name="wer" localSheetId="72" hidden="1">#REF!</definedName>
    <definedName name="wer" localSheetId="74" hidden="1">#REF!</definedName>
    <definedName name="wer" hidden="1">#REF!</definedName>
    <definedName name="why" localSheetId="25">#REF!</definedName>
    <definedName name="why" localSheetId="27">#REF!</definedName>
    <definedName name="why" localSheetId="24">#REF!</definedName>
    <definedName name="why" localSheetId="26">#REF!</definedName>
    <definedName name="why" localSheetId="46">#REF!</definedName>
    <definedName name="why" localSheetId="49">#REF!</definedName>
    <definedName name="why" localSheetId="43">#REF!</definedName>
    <definedName name="why" localSheetId="47">#REF!</definedName>
    <definedName name="why" localSheetId="66">#REF!</definedName>
    <definedName name="why" localSheetId="68">#REF!</definedName>
    <definedName name="why" localSheetId="65">#REF!</definedName>
    <definedName name="why" localSheetId="67">#REF!</definedName>
    <definedName name="why">#REF!</definedName>
    <definedName name="work_data4_0" localSheetId="66">OFFSET(#REF!,0,0,#REF!-1,1)</definedName>
    <definedName name="work_data4_0" localSheetId="68">OFFSET(#REF!,0,0,#REF!-1,1)</definedName>
    <definedName name="work_data4_0" localSheetId="65">OFFSET(#REF!,0,0,#REF!-1,1)</definedName>
    <definedName name="work_data4_0" localSheetId="67">OFFSET(#REF!,0,0,#REF!-1,1)</definedName>
    <definedName name="work_data4_0">OFFSET(#REF!,0,0,#REF!-1,1)</definedName>
    <definedName name="work_data4_1" localSheetId="66">OFFSET(#REF!,0,0,#REF!,1)</definedName>
    <definedName name="work_data4_1" localSheetId="68">OFFSET(#REF!,0,0,#REF!,1)</definedName>
    <definedName name="work_data4_1" localSheetId="65">OFFSET(#REF!,0,0,#REF!,1)</definedName>
    <definedName name="work_data4_1" localSheetId="67">OFFSET(#REF!,0,0,#REF!,1)</definedName>
    <definedName name="work_data4_1">OFFSET(#REF!,0,0,#REF!,1)</definedName>
    <definedName name="work_data4_2" localSheetId="66">OFFSET(#REF!,0,0,#REF!,1)</definedName>
    <definedName name="work_data4_2" localSheetId="68">OFFSET(#REF!,0,0,#REF!,1)</definedName>
    <definedName name="work_data4_2" localSheetId="65">OFFSET(#REF!,0,0,#REF!,1)</definedName>
    <definedName name="work_data4_2" localSheetId="67">OFFSET(#REF!,0,0,#REF!,1)</definedName>
    <definedName name="work_data4_2">OFFSET(#REF!,0,0,#REF!,1)</definedName>
    <definedName name="work_data4_3" localSheetId="66">OFFSET(#REF!,0,0,1,#REF!)</definedName>
    <definedName name="work_data4_3" localSheetId="68">OFFSET(#REF!,0,0,1,#REF!)</definedName>
    <definedName name="work_data4_3" localSheetId="65">OFFSET(#REF!,0,0,1,#REF!)</definedName>
    <definedName name="work_data4_3" localSheetId="67">OFFSET(#REF!,0,0,1,#REF!)</definedName>
    <definedName name="work_data4_3">OFFSET(#REF!,0,0,1,#REF!)</definedName>
    <definedName name="work_data4_4" localSheetId="66">OFFSET(#REF!,0,0,#REF!-1,1)</definedName>
    <definedName name="work_data4_4" localSheetId="68">OFFSET(#REF!,0,0,#REF!-1,1)</definedName>
    <definedName name="work_data4_4" localSheetId="65">OFFSET(#REF!,0,0,#REF!-1,1)</definedName>
    <definedName name="work_data4_4" localSheetId="67">OFFSET(#REF!,0,0,#REF!-1,1)</definedName>
    <definedName name="work_data4_4">OFFSET(#REF!,0,0,#REF!-1,1)</definedName>
    <definedName name="work_data4_5" localSheetId="66">OFFSET(#REF!,0,0,#REF!,#REF!-1)</definedName>
    <definedName name="work_data4_5" localSheetId="68">OFFSET(#REF!,0,0,#REF!,#REF!-1)</definedName>
    <definedName name="work_data4_5" localSheetId="65">OFFSET(#REF!,0,0,#REF!,#REF!-1)</definedName>
    <definedName name="work_data4_5" localSheetId="67">OFFSET(#REF!,0,0,#REF!,#REF!-1)</definedName>
    <definedName name="work_data4_5">OFFSET(#REF!,0,0,#REF!,#REF!-1)</definedName>
    <definedName name="work_data4_inc_mnth" localSheetId="66">OFFSET(#REF!,0,0,#REF!,1)</definedName>
    <definedName name="work_data4_inc_mnth" localSheetId="68">OFFSET(#REF!,0,0,#REF!,1)</definedName>
    <definedName name="work_data4_inc_mnth" localSheetId="65">OFFSET(#REF!,0,0,#REF!,1)</definedName>
    <definedName name="work_data4_inc_mnth" localSheetId="67">OFFSET(#REF!,0,0,#REF!,1)</definedName>
    <definedName name="work_data4_inc_mnth">OFFSET(#REF!,0,0,#REF!,1)</definedName>
    <definedName name="work_data4_members" localSheetId="66">OFFSET(#REF!,0,0,#REF!,1)</definedName>
    <definedName name="work_data4_members" localSheetId="68">OFFSET(#REF!,0,0,#REF!,1)</definedName>
    <definedName name="work_data4_members" localSheetId="65">OFFSET(#REF!,0,0,#REF!,1)</definedName>
    <definedName name="work_data4_members" localSheetId="67">OFFSET(#REF!,0,0,#REF!,1)</definedName>
    <definedName name="work_data4_members">OFFSET(#REF!,0,0,#REF!,1)</definedName>
    <definedName name="wrn.Adjusted._.Mod._.Managed." localSheetId="1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2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1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4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3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8"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6"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9"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67"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5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1"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3"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5"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8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0"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2"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localSheetId="74"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Mod._.Managed."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Optimal." localSheetId="13" hidden="1">{"OM Visits",#N/A,TRUE,"Optimal";"OM Dollars per Hour",#N/A,TRUE,"Optimal";"OM Hours per Visit",#N/A,TRUE,"Optimal";"OM Dollars per Visit",#N/A,TRUE,"Optimal";"OM Total Visits",#N/A,TRUE,"Optimal";"OM PMPM",#N/A,TRUE,"Optimal"}</definedName>
    <definedName name="wrn.Adjusted._.Optimal." localSheetId="15" hidden="1">{"OM Visits",#N/A,TRUE,"Optimal";"OM Dollars per Hour",#N/A,TRUE,"Optimal";"OM Hours per Visit",#N/A,TRUE,"Optimal";"OM Dollars per Visit",#N/A,TRUE,"Optimal";"OM Total Visits",#N/A,TRUE,"Optimal";"OM PMPM",#N/A,TRUE,"Optimal"}</definedName>
    <definedName name="wrn.Adjusted._.Optimal." localSheetId="17" hidden="1">{"OM Visits",#N/A,TRUE,"Optimal";"OM Dollars per Hour",#N/A,TRUE,"Optimal";"OM Hours per Visit",#N/A,TRUE,"Optimal";"OM Dollars per Visit",#N/A,TRUE,"Optimal";"OM Total Visits",#N/A,TRUE,"Optimal";"OM PMPM",#N/A,TRUE,"Optimal"}</definedName>
    <definedName name="wrn.Adjusted._.Optimal." localSheetId="19" hidden="1">{"OM Visits",#N/A,TRUE,"Optimal";"OM Dollars per Hour",#N/A,TRUE,"Optimal";"OM Hours per Visit",#N/A,TRUE,"Optimal";"OM Dollars per Visit",#N/A,TRUE,"Optimal";"OM Total Visits",#N/A,TRUE,"Optimal";"OM PMPM",#N/A,TRUE,"Optimal"}</definedName>
    <definedName name="wrn.Adjusted._.Optimal." localSheetId="21" hidden="1">{"OM Visits",#N/A,TRUE,"Optimal";"OM Dollars per Hour",#N/A,TRUE,"Optimal";"OM Hours per Visit",#N/A,TRUE,"Optimal";"OM Dollars per Visit",#N/A,TRUE,"Optimal";"OM Total Visits",#N/A,TRUE,"Optimal";"OM PMPM",#N/A,TRUE,"Optimal"}</definedName>
    <definedName name="wrn.Adjusted._.Optimal." localSheetId="23" hidden="1">{"OM Visits",#N/A,TRUE,"Optimal";"OM Dollars per Hour",#N/A,TRUE,"Optimal";"OM Hours per Visit",#N/A,TRUE,"Optimal";"OM Dollars per Visit",#N/A,TRUE,"Optimal";"OM Total Visits",#N/A,TRUE,"Optimal";"OM PMPM",#N/A,TRUE,"Optimal"}</definedName>
    <definedName name="wrn.Adjusted._.Optimal." localSheetId="25" hidden="1">{"OM Visits",#N/A,TRUE,"Optimal";"OM Dollars per Hour",#N/A,TRUE,"Optimal";"OM Hours per Visit",#N/A,TRUE,"Optimal";"OM Dollars per Visit",#N/A,TRUE,"Optimal";"OM Total Visits",#N/A,TRUE,"Optimal";"OM PMPM",#N/A,TRUE,"Optimal"}</definedName>
    <definedName name="wrn.Adjusted._.Optimal." localSheetId="27" hidden="1">{"OM Visits",#N/A,TRUE,"Optimal";"OM Dollars per Hour",#N/A,TRUE,"Optimal";"OM Hours per Visit",#N/A,TRUE,"Optimal";"OM Dollars per Visit",#N/A,TRUE,"Optimal";"OM Total Visits",#N/A,TRUE,"Optimal";"OM PMPM",#N/A,TRUE,"Optimal"}</definedName>
    <definedName name="wrn.Adjusted._.Optimal." localSheetId="8" hidden="1">{"OM Visits",#N/A,TRUE,"Optimal";"OM Dollars per Hour",#N/A,TRUE,"Optimal";"OM Hours per Visit",#N/A,TRUE,"Optimal";"OM Dollars per Visit",#N/A,TRUE,"Optimal";"OM Total Visits",#N/A,TRUE,"Optimal";"OM PMPM",#N/A,TRUE,"Optimal"}</definedName>
    <definedName name="wrn.Adjusted._.Optimal." localSheetId="11" hidden="1">{"OM Visits",#N/A,TRUE,"Optimal";"OM Dollars per Hour",#N/A,TRUE,"Optimal";"OM Hours per Visit",#N/A,TRUE,"Optimal";"OM Dollars per Visit",#N/A,TRUE,"Optimal";"OM Total Visits",#N/A,TRUE,"Optimal";"OM PMPM",#N/A,TRUE,"Optimal"}</definedName>
    <definedName name="wrn.Adjusted._.Optimal." localSheetId="12" hidden="1">{"OM Visits",#N/A,TRUE,"Optimal";"OM Dollars per Hour",#N/A,TRUE,"Optimal";"OM Hours per Visit",#N/A,TRUE,"Optimal";"OM Dollars per Visit",#N/A,TRUE,"Optimal";"OM Total Visits",#N/A,TRUE,"Optimal";"OM PMPM",#N/A,TRUE,"Optimal"}</definedName>
    <definedName name="wrn.Adjusted._.Optimal." localSheetId="14" hidden="1">{"OM Visits",#N/A,TRUE,"Optimal";"OM Dollars per Hour",#N/A,TRUE,"Optimal";"OM Hours per Visit",#N/A,TRUE,"Optimal";"OM Dollars per Visit",#N/A,TRUE,"Optimal";"OM Total Visits",#N/A,TRUE,"Optimal";"OM PMPM",#N/A,TRUE,"Optimal"}</definedName>
    <definedName name="wrn.Adjusted._.Optimal." localSheetId="16" hidden="1">{"OM Visits",#N/A,TRUE,"Optimal";"OM Dollars per Hour",#N/A,TRUE,"Optimal";"OM Hours per Visit",#N/A,TRUE,"Optimal";"OM Dollars per Visit",#N/A,TRUE,"Optimal";"OM Total Visits",#N/A,TRUE,"Optimal";"OM PMPM",#N/A,TRUE,"Optimal"}</definedName>
    <definedName name="wrn.Adjusted._.Optimal." localSheetId="18" hidden="1">{"OM Visits",#N/A,TRUE,"Optimal";"OM Dollars per Hour",#N/A,TRUE,"Optimal";"OM Hours per Visit",#N/A,TRUE,"Optimal";"OM Dollars per Visit",#N/A,TRUE,"Optimal";"OM Total Visits",#N/A,TRUE,"Optimal";"OM PMPM",#N/A,TRUE,"Optimal"}</definedName>
    <definedName name="wrn.Adjusted._.Optimal." localSheetId="20" hidden="1">{"OM Visits",#N/A,TRUE,"Optimal";"OM Dollars per Hour",#N/A,TRUE,"Optimal";"OM Hours per Visit",#N/A,TRUE,"Optimal";"OM Dollars per Visit",#N/A,TRUE,"Optimal";"OM Total Visits",#N/A,TRUE,"Optimal";"OM PMPM",#N/A,TRUE,"Optimal"}</definedName>
    <definedName name="wrn.Adjusted._.Optimal." localSheetId="22" hidden="1">{"OM Visits",#N/A,TRUE,"Optimal";"OM Dollars per Hour",#N/A,TRUE,"Optimal";"OM Hours per Visit",#N/A,TRUE,"Optimal";"OM Dollars per Visit",#N/A,TRUE,"Optimal";"OM Total Visits",#N/A,TRUE,"Optimal";"OM PMPM",#N/A,TRUE,"Optimal"}</definedName>
    <definedName name="wrn.Adjusted._.Optimal." localSheetId="24" hidden="1">{"OM Visits",#N/A,TRUE,"Optimal";"OM Dollars per Hour",#N/A,TRUE,"Optimal";"OM Hours per Visit",#N/A,TRUE,"Optimal";"OM Dollars per Visit",#N/A,TRUE,"Optimal";"OM Total Visits",#N/A,TRUE,"Optimal";"OM PMPM",#N/A,TRUE,"Optimal"}</definedName>
    <definedName name="wrn.Adjusted._.Optimal." localSheetId="26" hidden="1">{"OM Visits",#N/A,TRUE,"Optimal";"OM Dollars per Hour",#N/A,TRUE,"Optimal";"OM Hours per Visit",#N/A,TRUE,"Optimal";"OM Dollars per Visit",#N/A,TRUE,"Optimal";"OM Total Visits",#N/A,TRUE,"Optimal";"OM PMPM",#N/A,TRUE,"Optimal"}</definedName>
    <definedName name="wrn.Adjusted._.Optimal." localSheetId="6" hidden="1">{"OM Visits",#N/A,TRUE,"Optimal";"OM Dollars per Hour",#N/A,TRUE,"Optimal";"OM Hours per Visit",#N/A,TRUE,"Optimal";"OM Dollars per Visit",#N/A,TRUE,"Optimal";"OM Total Visits",#N/A,TRUE,"Optimal";"OM PMPM",#N/A,TRUE,"Optimal"}</definedName>
    <definedName name="wrn.Adjusted._.Optimal." localSheetId="7" hidden="1">{"OM Visits",#N/A,TRUE,"Optimal";"OM Dollars per Hour",#N/A,TRUE,"Optimal";"OM Hours per Visit",#N/A,TRUE,"Optimal";"OM Dollars per Visit",#N/A,TRUE,"Optimal";"OM Total Visits",#N/A,TRUE,"Optimal";"OM PMPM",#N/A,TRUE,"Optimal"}</definedName>
    <definedName name="wrn.Adjusted._.Optimal." localSheetId="9" hidden="1">{"OM Visits",#N/A,TRUE,"Optimal";"OM Dollars per Hour",#N/A,TRUE,"Optimal";"OM Hours per Visit",#N/A,TRUE,"Optimal";"OM Dollars per Visit",#N/A,TRUE,"Optimal";"OM Total Visits",#N/A,TRUE,"Optimal";"OM PMPM",#N/A,TRUE,"Optimal"}</definedName>
    <definedName name="wrn.Adjusted._.Optimal." localSheetId="10" hidden="1">{"OM Visits",#N/A,TRUE,"Optimal";"OM Dollars per Hour",#N/A,TRUE,"Optimal";"OM Hours per Visit",#N/A,TRUE,"Optimal";"OM Dollars per Visit",#N/A,TRUE,"Optimal";"OM Total Visits",#N/A,TRUE,"Optimal";"OM PMPM",#N/A,TRUE,"Optimal"}</definedName>
    <definedName name="wrn.Adjusted._.Optimal." localSheetId="40" hidden="1">{"OM Visits",#N/A,TRUE,"Optimal";"OM Dollars per Hour",#N/A,TRUE,"Optimal";"OM Hours per Visit",#N/A,TRUE,"Optimal";"OM Dollars per Visit",#N/A,TRUE,"Optimal";"OM Total Visits",#N/A,TRUE,"Optimal";"OM PMPM",#N/A,TRUE,"Optimal"}</definedName>
    <definedName name="wrn.Adjusted._.Optimal." localSheetId="42" hidden="1">{"OM Visits",#N/A,TRUE,"Optimal";"OM Dollars per Hour",#N/A,TRUE,"Optimal";"OM Hours per Visit",#N/A,TRUE,"Optimal";"OM Dollars per Visit",#N/A,TRUE,"Optimal";"OM Total Visits",#N/A,TRUE,"Optimal";"OM PMPM",#N/A,TRUE,"Optimal"}</definedName>
    <definedName name="wrn.Adjusted._.Optimal." localSheetId="46" hidden="1">{"OM Visits",#N/A,TRUE,"Optimal";"OM Dollars per Hour",#N/A,TRUE,"Optimal";"OM Hours per Visit",#N/A,TRUE,"Optimal";"OM Dollars per Visit",#N/A,TRUE,"Optimal";"OM Total Visits",#N/A,TRUE,"Optimal";"OM PMPM",#N/A,TRUE,"Optimal"}</definedName>
    <definedName name="wrn.Adjusted._.Optimal." localSheetId="49" hidden="1">{"OM Visits",#N/A,TRUE,"Optimal";"OM Dollars per Hour",#N/A,TRUE,"Optimal";"OM Hours per Visit",#N/A,TRUE,"Optimal";"OM Dollars per Visit",#N/A,TRUE,"Optimal";"OM Total Visits",#N/A,TRUE,"Optimal";"OM PMPM",#N/A,TRUE,"Optimal"}</definedName>
    <definedName name="wrn.Adjusted._.Optimal." localSheetId="34" hidden="1">{"OM Visits",#N/A,TRUE,"Optimal";"OM Dollars per Hour",#N/A,TRUE,"Optimal";"OM Hours per Visit",#N/A,TRUE,"Optimal";"OM Dollars per Visit",#N/A,TRUE,"Optimal";"OM Total Visits",#N/A,TRUE,"Optimal";"OM PMPM",#N/A,TRUE,"Optimal"}</definedName>
    <definedName name="wrn.Adjusted._.Optimal." localSheetId="36" hidden="1">{"OM Visits",#N/A,TRUE,"Optimal";"OM Dollars per Hour",#N/A,TRUE,"Optimal";"OM Hours per Visit",#N/A,TRUE,"Optimal";"OM Dollars per Visit",#N/A,TRUE,"Optimal";"OM Total Visits",#N/A,TRUE,"Optimal";"OM PMPM",#N/A,TRUE,"Optimal"}</definedName>
    <definedName name="wrn.Adjusted._.Optimal." localSheetId="38" hidden="1">{"OM Visits",#N/A,TRUE,"Optimal";"OM Dollars per Hour",#N/A,TRUE,"Optimal";"OM Hours per Visit",#N/A,TRUE,"Optimal";"OM Dollars per Visit",#N/A,TRUE,"Optimal";"OM Total Visits",#N/A,TRUE,"Optimal";"OM PMPM",#N/A,TRUE,"Optimal"}</definedName>
    <definedName name="wrn.Adjusted._.Optimal." localSheetId="39" hidden="1">{"OM Visits",#N/A,TRUE,"Optimal";"OM Dollars per Hour",#N/A,TRUE,"Optimal";"OM Hours per Visit",#N/A,TRUE,"Optimal";"OM Dollars per Visit",#N/A,TRUE,"Optimal";"OM Total Visits",#N/A,TRUE,"Optimal";"OM PMPM",#N/A,TRUE,"Optimal"}</definedName>
    <definedName name="wrn.Adjusted._.Optimal." localSheetId="41" hidden="1">{"OM Visits",#N/A,TRUE,"Optimal";"OM Dollars per Hour",#N/A,TRUE,"Optimal";"OM Hours per Visit",#N/A,TRUE,"Optimal";"OM Dollars per Visit",#N/A,TRUE,"Optimal";"OM Total Visits",#N/A,TRUE,"Optimal";"OM PMPM",#N/A,TRUE,"Optimal"}</definedName>
    <definedName name="wrn.Adjusted._.Optimal." localSheetId="43" hidden="1">{"OM Visits",#N/A,TRUE,"Optimal";"OM Dollars per Hour",#N/A,TRUE,"Optimal";"OM Hours per Visit",#N/A,TRUE,"Optimal";"OM Dollars per Visit",#N/A,TRUE,"Optimal";"OM Total Visits",#N/A,TRUE,"Optimal";"OM PMPM",#N/A,TRUE,"Optimal"}</definedName>
    <definedName name="wrn.Adjusted._.Optimal." localSheetId="47" hidden="1">{"OM Visits",#N/A,TRUE,"Optimal";"OM Dollars per Hour",#N/A,TRUE,"Optimal";"OM Hours per Visit",#N/A,TRUE,"Optimal";"OM Dollars per Visit",#N/A,TRUE,"Optimal";"OM Total Visits",#N/A,TRUE,"Optimal";"OM PMPM",#N/A,TRUE,"Optimal"}</definedName>
    <definedName name="wrn.Adjusted._.Optimal." localSheetId="33" hidden="1">{"OM Visits",#N/A,TRUE,"Optimal";"OM Dollars per Hour",#N/A,TRUE,"Optimal";"OM Hours per Visit",#N/A,TRUE,"Optimal";"OM Dollars per Visit",#N/A,TRUE,"Optimal";"OM Total Visits",#N/A,TRUE,"Optimal";"OM PMPM",#N/A,TRUE,"Optimal"}</definedName>
    <definedName name="wrn.Adjusted._.Optimal." localSheetId="35" hidden="1">{"OM Visits",#N/A,TRUE,"Optimal";"OM Dollars per Hour",#N/A,TRUE,"Optimal";"OM Hours per Visit",#N/A,TRUE,"Optimal";"OM Dollars per Visit",#N/A,TRUE,"Optimal";"OM Total Visits",#N/A,TRUE,"Optimal";"OM PMPM",#N/A,TRUE,"Optimal"}</definedName>
    <definedName name="wrn.Adjusted._.Optimal." localSheetId="37" hidden="1">{"OM Visits",#N/A,TRUE,"Optimal";"OM Dollars per Hour",#N/A,TRUE,"Optimal";"OM Hours per Visit",#N/A,TRUE,"Optimal";"OM Dollars per Visit",#N/A,TRUE,"Optimal";"OM Total Visits",#N/A,TRUE,"Optimal";"OM PMPM",#N/A,TRUE,"Optimal"}</definedName>
    <definedName name="wrn.Adjusted._.Optimal." localSheetId="58" hidden="1">{"OM Visits",#N/A,TRUE,"Optimal";"OM Dollars per Hour",#N/A,TRUE,"Optimal";"OM Hours per Visit",#N/A,TRUE,"Optimal";"OM Dollars per Visit",#N/A,TRUE,"Optimal";"OM Total Visits",#N/A,TRUE,"Optimal";"OM PMPM",#N/A,TRUE,"Optimal"}</definedName>
    <definedName name="wrn.Adjusted._.Optimal." localSheetId="60" hidden="1">{"OM Visits",#N/A,TRUE,"Optimal";"OM Dollars per Hour",#N/A,TRUE,"Optimal";"OM Hours per Visit",#N/A,TRUE,"Optimal";"OM Dollars per Visit",#N/A,TRUE,"Optimal";"OM Total Visits",#N/A,TRUE,"Optimal";"OM PMPM",#N/A,TRUE,"Optimal"}</definedName>
    <definedName name="wrn.Adjusted._.Optimal." localSheetId="64" hidden="1">{"OM Visits",#N/A,TRUE,"Optimal";"OM Dollars per Hour",#N/A,TRUE,"Optimal";"OM Hours per Visit",#N/A,TRUE,"Optimal";"OM Dollars per Visit",#N/A,TRUE,"Optimal";"OM Total Visits",#N/A,TRUE,"Optimal";"OM PMPM",#N/A,TRUE,"Optimal"}</definedName>
    <definedName name="wrn.Adjusted._.Optimal." localSheetId="66" hidden="1">{"OM Visits",#N/A,TRUE,"Optimal";"OM Dollars per Hour",#N/A,TRUE,"Optimal";"OM Hours per Visit",#N/A,TRUE,"Optimal";"OM Dollars per Visit",#N/A,TRUE,"Optimal";"OM Total Visits",#N/A,TRUE,"Optimal";"OM PMPM",#N/A,TRUE,"Optimal"}</definedName>
    <definedName name="wrn.Adjusted._.Optimal." localSheetId="68" hidden="1">{"OM Visits",#N/A,TRUE,"Optimal";"OM Dollars per Hour",#N/A,TRUE,"Optimal";"OM Hours per Visit",#N/A,TRUE,"Optimal";"OM Dollars per Visit",#N/A,TRUE,"Optimal";"OM Total Visits",#N/A,TRUE,"Optimal";"OM PMPM",#N/A,TRUE,"Optimal"}</definedName>
    <definedName name="wrn.Adjusted._.Optimal." localSheetId="56" hidden="1">{"OM Visits",#N/A,TRUE,"Optimal";"OM Dollars per Hour",#N/A,TRUE,"Optimal";"OM Hours per Visit",#N/A,TRUE,"Optimal";"OM Dollars per Visit",#N/A,TRUE,"Optimal";"OM Total Visits",#N/A,TRUE,"Optimal";"OM PMPM",#N/A,TRUE,"Optimal"}</definedName>
    <definedName name="wrn.Adjusted._.Optimal." localSheetId="57" hidden="1">{"OM Visits",#N/A,TRUE,"Optimal";"OM Dollars per Hour",#N/A,TRUE,"Optimal";"OM Hours per Visit",#N/A,TRUE,"Optimal";"OM Dollars per Visit",#N/A,TRUE,"Optimal";"OM Total Visits",#N/A,TRUE,"Optimal";"OM PMPM",#N/A,TRUE,"Optimal"}</definedName>
    <definedName name="wrn.Adjusted._.Optimal." localSheetId="59" hidden="1">{"OM Visits",#N/A,TRUE,"Optimal";"OM Dollars per Hour",#N/A,TRUE,"Optimal";"OM Hours per Visit",#N/A,TRUE,"Optimal";"OM Dollars per Visit",#N/A,TRUE,"Optimal";"OM Total Visits",#N/A,TRUE,"Optimal";"OM PMPM",#N/A,TRUE,"Optimal"}</definedName>
    <definedName name="wrn.Adjusted._.Optimal." localSheetId="63" hidden="1">{"OM Visits",#N/A,TRUE,"Optimal";"OM Dollars per Hour",#N/A,TRUE,"Optimal";"OM Hours per Visit",#N/A,TRUE,"Optimal";"OM Dollars per Visit",#N/A,TRUE,"Optimal";"OM Total Visits",#N/A,TRUE,"Optimal";"OM PMPM",#N/A,TRUE,"Optimal"}</definedName>
    <definedName name="wrn.Adjusted._.Optimal." localSheetId="65" hidden="1">{"OM Visits",#N/A,TRUE,"Optimal";"OM Dollars per Hour",#N/A,TRUE,"Optimal";"OM Hours per Visit",#N/A,TRUE,"Optimal";"OM Dollars per Visit",#N/A,TRUE,"Optimal";"OM Total Visits",#N/A,TRUE,"Optimal";"OM PMPM",#N/A,TRUE,"Optimal"}</definedName>
    <definedName name="wrn.Adjusted._.Optimal." localSheetId="67" hidden="1">{"OM Visits",#N/A,TRUE,"Optimal";"OM Dollars per Hour",#N/A,TRUE,"Optimal";"OM Hours per Visit",#N/A,TRUE,"Optimal";"OM Dollars per Visit",#N/A,TRUE,"Optimal";"OM Total Visits",#N/A,TRUE,"Optimal";"OM PMPM",#N/A,TRUE,"Optimal"}</definedName>
    <definedName name="wrn.Adjusted._.Optimal." localSheetId="55" hidden="1">{"OM Visits",#N/A,TRUE,"Optimal";"OM Dollars per Hour",#N/A,TRUE,"Optimal";"OM Hours per Visit",#N/A,TRUE,"Optimal";"OM Dollars per Visit",#N/A,TRUE,"Optimal";"OM Total Visits",#N/A,TRUE,"Optimal";"OM PMPM",#N/A,TRUE,"Optimal"}</definedName>
    <definedName name="wrn.Adjusted._.Optimal." localSheetId="81" hidden="1">{"OM Visits",#N/A,TRUE,"Optimal";"OM Dollars per Hour",#N/A,TRUE,"Optimal";"OM Hours per Visit",#N/A,TRUE,"Optimal";"OM Dollars per Visit",#N/A,TRUE,"Optimal";"OM Total Visits",#N/A,TRUE,"Optimal";"OM PMPM",#N/A,TRUE,"Optimal"}</definedName>
    <definedName name="wrn.Adjusted._.Optimal." localSheetId="83" hidden="1">{"OM Visits",#N/A,TRUE,"Optimal";"OM Dollars per Hour",#N/A,TRUE,"Optimal";"OM Hours per Visit",#N/A,TRUE,"Optimal";"OM Dollars per Visit",#N/A,TRUE,"Optimal";"OM Total Visits",#N/A,TRUE,"Optimal";"OM PMPM",#N/A,TRUE,"Optimal"}</definedName>
    <definedName name="wrn.Adjusted._.Optimal." localSheetId="85" hidden="1">{"OM Visits",#N/A,TRUE,"Optimal";"OM Dollars per Hour",#N/A,TRUE,"Optimal";"OM Hours per Visit",#N/A,TRUE,"Optimal";"OM Dollars per Visit",#N/A,TRUE,"Optimal";"OM Total Visits",#N/A,TRUE,"Optimal";"OM PMPM",#N/A,TRUE,"Optimal"}</definedName>
    <definedName name="wrn.Adjusted._.Optimal." localSheetId="71" hidden="1">{"OM Visits",#N/A,TRUE,"Optimal";"OM Dollars per Hour",#N/A,TRUE,"Optimal";"OM Hours per Visit",#N/A,TRUE,"Optimal";"OM Dollars per Visit",#N/A,TRUE,"Optimal";"OM Total Visits",#N/A,TRUE,"Optimal";"OM PMPM",#N/A,TRUE,"Optimal"}</definedName>
    <definedName name="wrn.Adjusted._.Optimal." localSheetId="73" hidden="1">{"OM Visits",#N/A,TRUE,"Optimal";"OM Dollars per Hour",#N/A,TRUE,"Optimal";"OM Hours per Visit",#N/A,TRUE,"Optimal";"OM Dollars per Visit",#N/A,TRUE,"Optimal";"OM Total Visits",#N/A,TRUE,"Optimal";"OM PMPM",#N/A,TRUE,"Optimal"}</definedName>
    <definedName name="wrn.Adjusted._.Optimal." localSheetId="75" hidden="1">{"OM Visits",#N/A,TRUE,"Optimal";"OM Dollars per Hour",#N/A,TRUE,"Optimal";"OM Hours per Visit",#N/A,TRUE,"Optimal";"OM Dollars per Visit",#N/A,TRUE,"Optimal";"OM Total Visits",#N/A,TRUE,"Optimal";"OM PMPM",#N/A,TRUE,"Optimal"}</definedName>
    <definedName name="wrn.Adjusted._.Optimal." localSheetId="80" hidden="1">{"OM Visits",#N/A,TRUE,"Optimal";"OM Dollars per Hour",#N/A,TRUE,"Optimal";"OM Hours per Visit",#N/A,TRUE,"Optimal";"OM Dollars per Visit",#N/A,TRUE,"Optimal";"OM Total Visits",#N/A,TRUE,"Optimal";"OM PMPM",#N/A,TRUE,"Optimal"}</definedName>
    <definedName name="wrn.Adjusted._.Optimal." localSheetId="82" hidden="1">{"OM Visits",#N/A,TRUE,"Optimal";"OM Dollars per Hour",#N/A,TRUE,"Optimal";"OM Hours per Visit",#N/A,TRUE,"Optimal";"OM Dollars per Visit",#N/A,TRUE,"Optimal";"OM Total Visits",#N/A,TRUE,"Optimal";"OM PMPM",#N/A,TRUE,"Optimal"}</definedName>
    <definedName name="wrn.Adjusted._.Optimal." localSheetId="84" hidden="1">{"OM Visits",#N/A,TRUE,"Optimal";"OM Dollars per Hour",#N/A,TRUE,"Optimal";"OM Hours per Visit",#N/A,TRUE,"Optimal";"OM Dollars per Visit",#N/A,TRUE,"Optimal";"OM Total Visits",#N/A,TRUE,"Optimal";"OM PMPM",#N/A,TRUE,"Optimal"}</definedName>
    <definedName name="wrn.Adjusted._.Optimal." localSheetId="70" hidden="1">{"OM Visits",#N/A,TRUE,"Optimal";"OM Dollars per Hour",#N/A,TRUE,"Optimal";"OM Hours per Visit",#N/A,TRUE,"Optimal";"OM Dollars per Visit",#N/A,TRUE,"Optimal";"OM Total Visits",#N/A,TRUE,"Optimal";"OM PMPM",#N/A,TRUE,"Optimal"}</definedName>
    <definedName name="wrn.Adjusted._.Optimal." localSheetId="72" hidden="1">{"OM Visits",#N/A,TRUE,"Optimal";"OM Dollars per Hour",#N/A,TRUE,"Optimal";"OM Hours per Visit",#N/A,TRUE,"Optimal";"OM Dollars per Visit",#N/A,TRUE,"Optimal";"OM Total Visits",#N/A,TRUE,"Optimal";"OM PMPM",#N/A,TRUE,"Optimal"}</definedName>
    <definedName name="wrn.Adjusted._.Optimal." localSheetId="74" hidden="1">{"OM Visits",#N/A,TRUE,"Optimal";"OM Dollars per Hour",#N/A,TRUE,"Optimal";"OM Hours per Visit",#N/A,TRUE,"Optimal";"OM Dollars per Visit",#N/A,TRUE,"Optimal";"OM Total Visits",#N/A,TRUE,"Optimal";"OM PMPM",#N/A,TRUE,"Optimal"}</definedName>
    <definedName name="wrn.Adjusted._.Optimal." hidden="1">{"OM Visits",#N/A,TRUE,"Optimal";"OM Dollars per Hour",#N/A,TRUE,"Optimal";"OM Hours per Visit",#N/A,TRUE,"Optimal";"OM Dollars per Visit",#N/A,TRUE,"Optimal";"OM Total Visits",#N/A,TRUE,"Optimal";"OM PMPM",#N/A,TRUE,"Optimal"}</definedName>
    <definedName name="wrn.Adjusted._.Unmanaged." localSheetId="13" hidden="1">{"UM Visits",#N/A,FALSE,"Unmanaged";"UM Dollars per Hour",#N/A,FALSE,"Unmanaged";"UM Hours per Visit",#N/A,FALSE,"Unmanaged";"UM Dollars per Visit",#N/A,FALSE,"Unmanaged";"UM Total Visits",#N/A,FALSE,"Unmanaged";"UM PMPM",#N/A,FALSE,"Unmanaged"}</definedName>
    <definedName name="wrn.Adjusted._.Unmanaged." localSheetId="15" hidden="1">{"UM Visits",#N/A,FALSE,"Unmanaged";"UM Dollars per Hour",#N/A,FALSE,"Unmanaged";"UM Hours per Visit",#N/A,FALSE,"Unmanaged";"UM Dollars per Visit",#N/A,FALSE,"Unmanaged";"UM Total Visits",#N/A,FALSE,"Unmanaged";"UM PMPM",#N/A,FALSE,"Unmanaged"}</definedName>
    <definedName name="wrn.Adjusted._.Unmanaged." localSheetId="17" hidden="1">{"UM Visits",#N/A,FALSE,"Unmanaged";"UM Dollars per Hour",#N/A,FALSE,"Unmanaged";"UM Hours per Visit",#N/A,FALSE,"Unmanaged";"UM Dollars per Visit",#N/A,FALSE,"Unmanaged";"UM Total Visits",#N/A,FALSE,"Unmanaged";"UM PMPM",#N/A,FALSE,"Unmanaged"}</definedName>
    <definedName name="wrn.Adjusted._.Unmanaged." localSheetId="19" hidden="1">{"UM Visits",#N/A,FALSE,"Unmanaged";"UM Dollars per Hour",#N/A,FALSE,"Unmanaged";"UM Hours per Visit",#N/A,FALSE,"Unmanaged";"UM Dollars per Visit",#N/A,FALSE,"Unmanaged";"UM Total Visits",#N/A,FALSE,"Unmanaged";"UM PMPM",#N/A,FALSE,"Unmanaged"}</definedName>
    <definedName name="wrn.Adjusted._.Unmanaged." localSheetId="21" hidden="1">{"UM Visits",#N/A,FALSE,"Unmanaged";"UM Dollars per Hour",#N/A,FALSE,"Unmanaged";"UM Hours per Visit",#N/A,FALSE,"Unmanaged";"UM Dollars per Visit",#N/A,FALSE,"Unmanaged";"UM Total Visits",#N/A,FALSE,"Unmanaged";"UM PMPM",#N/A,FALSE,"Unmanaged"}</definedName>
    <definedName name="wrn.Adjusted._.Unmanaged." localSheetId="23" hidden="1">{"UM Visits",#N/A,FALSE,"Unmanaged";"UM Dollars per Hour",#N/A,FALSE,"Unmanaged";"UM Hours per Visit",#N/A,FALSE,"Unmanaged";"UM Dollars per Visit",#N/A,FALSE,"Unmanaged";"UM Total Visits",#N/A,FALSE,"Unmanaged";"UM PMPM",#N/A,FALSE,"Unmanaged"}</definedName>
    <definedName name="wrn.Adjusted._.Unmanaged." localSheetId="25" hidden="1">{"UM Visits",#N/A,FALSE,"Unmanaged";"UM Dollars per Hour",#N/A,FALSE,"Unmanaged";"UM Hours per Visit",#N/A,FALSE,"Unmanaged";"UM Dollars per Visit",#N/A,FALSE,"Unmanaged";"UM Total Visits",#N/A,FALSE,"Unmanaged";"UM PMPM",#N/A,FALSE,"Unmanaged"}</definedName>
    <definedName name="wrn.Adjusted._.Unmanaged." localSheetId="27" hidden="1">{"UM Visits",#N/A,FALSE,"Unmanaged";"UM Dollars per Hour",#N/A,FALSE,"Unmanaged";"UM Hours per Visit",#N/A,FALSE,"Unmanaged";"UM Dollars per Visit",#N/A,FALSE,"Unmanaged";"UM Total Visits",#N/A,FALSE,"Unmanaged";"UM PMPM",#N/A,FALSE,"Unmanaged"}</definedName>
    <definedName name="wrn.Adjusted._.Unmanaged." localSheetId="8" hidden="1">{"UM Visits",#N/A,FALSE,"Unmanaged";"UM Dollars per Hour",#N/A,FALSE,"Unmanaged";"UM Hours per Visit",#N/A,FALSE,"Unmanaged";"UM Dollars per Visit",#N/A,FALSE,"Unmanaged";"UM Total Visits",#N/A,FALSE,"Unmanaged";"UM PMPM",#N/A,FALSE,"Unmanaged"}</definedName>
    <definedName name="wrn.Adjusted._.Unmanaged." localSheetId="11" hidden="1">{"UM Visits",#N/A,FALSE,"Unmanaged";"UM Dollars per Hour",#N/A,FALSE,"Unmanaged";"UM Hours per Visit",#N/A,FALSE,"Unmanaged";"UM Dollars per Visit",#N/A,FALSE,"Unmanaged";"UM Total Visits",#N/A,FALSE,"Unmanaged";"UM PMPM",#N/A,FALSE,"Unmanaged"}</definedName>
    <definedName name="wrn.Adjusted._.Unmanaged." localSheetId="12" hidden="1">{"UM Visits",#N/A,FALSE,"Unmanaged";"UM Dollars per Hour",#N/A,FALSE,"Unmanaged";"UM Hours per Visit",#N/A,FALSE,"Unmanaged";"UM Dollars per Visit",#N/A,FALSE,"Unmanaged";"UM Total Visits",#N/A,FALSE,"Unmanaged";"UM PMPM",#N/A,FALSE,"Unmanaged"}</definedName>
    <definedName name="wrn.Adjusted._.Unmanaged." localSheetId="14" hidden="1">{"UM Visits",#N/A,FALSE,"Unmanaged";"UM Dollars per Hour",#N/A,FALSE,"Unmanaged";"UM Hours per Visit",#N/A,FALSE,"Unmanaged";"UM Dollars per Visit",#N/A,FALSE,"Unmanaged";"UM Total Visits",#N/A,FALSE,"Unmanaged";"UM PMPM",#N/A,FALSE,"Unmanaged"}</definedName>
    <definedName name="wrn.Adjusted._.Unmanaged." localSheetId="16" hidden="1">{"UM Visits",#N/A,FALSE,"Unmanaged";"UM Dollars per Hour",#N/A,FALSE,"Unmanaged";"UM Hours per Visit",#N/A,FALSE,"Unmanaged";"UM Dollars per Visit",#N/A,FALSE,"Unmanaged";"UM Total Visits",#N/A,FALSE,"Unmanaged";"UM PMPM",#N/A,FALSE,"Unmanaged"}</definedName>
    <definedName name="wrn.Adjusted._.Unmanaged." localSheetId="18" hidden="1">{"UM Visits",#N/A,FALSE,"Unmanaged";"UM Dollars per Hour",#N/A,FALSE,"Unmanaged";"UM Hours per Visit",#N/A,FALSE,"Unmanaged";"UM Dollars per Visit",#N/A,FALSE,"Unmanaged";"UM Total Visits",#N/A,FALSE,"Unmanaged";"UM PMPM",#N/A,FALSE,"Unmanaged"}</definedName>
    <definedName name="wrn.Adjusted._.Unmanaged." localSheetId="20" hidden="1">{"UM Visits",#N/A,FALSE,"Unmanaged";"UM Dollars per Hour",#N/A,FALSE,"Unmanaged";"UM Hours per Visit",#N/A,FALSE,"Unmanaged";"UM Dollars per Visit",#N/A,FALSE,"Unmanaged";"UM Total Visits",#N/A,FALSE,"Unmanaged";"UM PMPM",#N/A,FALSE,"Unmanaged"}</definedName>
    <definedName name="wrn.Adjusted._.Unmanaged." localSheetId="22" hidden="1">{"UM Visits",#N/A,FALSE,"Unmanaged";"UM Dollars per Hour",#N/A,FALSE,"Unmanaged";"UM Hours per Visit",#N/A,FALSE,"Unmanaged";"UM Dollars per Visit",#N/A,FALSE,"Unmanaged";"UM Total Visits",#N/A,FALSE,"Unmanaged";"UM PMPM",#N/A,FALSE,"Unmanaged"}</definedName>
    <definedName name="wrn.Adjusted._.Unmanaged." localSheetId="24" hidden="1">{"UM Visits",#N/A,FALSE,"Unmanaged";"UM Dollars per Hour",#N/A,FALSE,"Unmanaged";"UM Hours per Visit",#N/A,FALSE,"Unmanaged";"UM Dollars per Visit",#N/A,FALSE,"Unmanaged";"UM Total Visits",#N/A,FALSE,"Unmanaged";"UM PMPM",#N/A,FALSE,"Unmanaged"}</definedName>
    <definedName name="wrn.Adjusted._.Unmanaged." localSheetId="26" hidden="1">{"UM Visits",#N/A,FALSE,"Unmanaged";"UM Dollars per Hour",#N/A,FALSE,"Unmanaged";"UM Hours per Visit",#N/A,FALSE,"Unmanaged";"UM Dollars per Visit",#N/A,FALSE,"Unmanaged";"UM Total Visits",#N/A,FALSE,"Unmanaged";"UM PMPM",#N/A,FALSE,"Unmanaged"}</definedName>
    <definedName name="wrn.Adjusted._.Unmanaged." localSheetId="6" hidden="1">{"UM Visits",#N/A,FALSE,"Unmanaged";"UM Dollars per Hour",#N/A,FALSE,"Unmanaged";"UM Hours per Visit",#N/A,FALSE,"Unmanaged";"UM Dollars per Visit",#N/A,FALSE,"Unmanaged";"UM Total Visits",#N/A,FALSE,"Unmanaged";"UM PMPM",#N/A,FALSE,"Unmanaged"}</definedName>
    <definedName name="wrn.Adjusted._.Unmanaged." localSheetId="7" hidden="1">{"UM Visits",#N/A,FALSE,"Unmanaged";"UM Dollars per Hour",#N/A,FALSE,"Unmanaged";"UM Hours per Visit",#N/A,FALSE,"Unmanaged";"UM Dollars per Visit",#N/A,FALSE,"Unmanaged";"UM Total Visits",#N/A,FALSE,"Unmanaged";"UM PMPM",#N/A,FALSE,"Unmanaged"}</definedName>
    <definedName name="wrn.Adjusted._.Unmanaged." localSheetId="9" hidden="1">{"UM Visits",#N/A,FALSE,"Unmanaged";"UM Dollars per Hour",#N/A,FALSE,"Unmanaged";"UM Hours per Visit",#N/A,FALSE,"Unmanaged";"UM Dollars per Visit",#N/A,FALSE,"Unmanaged";"UM Total Visits",#N/A,FALSE,"Unmanaged";"UM PMPM",#N/A,FALSE,"Unmanaged"}</definedName>
    <definedName name="wrn.Adjusted._.Unmanaged." localSheetId="10" hidden="1">{"UM Visits",#N/A,FALSE,"Unmanaged";"UM Dollars per Hour",#N/A,FALSE,"Unmanaged";"UM Hours per Visit",#N/A,FALSE,"Unmanaged";"UM Dollars per Visit",#N/A,FALSE,"Unmanaged";"UM Total Visits",#N/A,FALSE,"Unmanaged";"UM PMPM",#N/A,FALSE,"Unmanaged"}</definedName>
    <definedName name="wrn.Adjusted._.Unmanaged." localSheetId="40" hidden="1">{"UM Visits",#N/A,FALSE,"Unmanaged";"UM Dollars per Hour",#N/A,FALSE,"Unmanaged";"UM Hours per Visit",#N/A,FALSE,"Unmanaged";"UM Dollars per Visit",#N/A,FALSE,"Unmanaged";"UM Total Visits",#N/A,FALSE,"Unmanaged";"UM PMPM",#N/A,FALSE,"Unmanaged"}</definedName>
    <definedName name="wrn.Adjusted._.Unmanaged." localSheetId="42" hidden="1">{"UM Visits",#N/A,FALSE,"Unmanaged";"UM Dollars per Hour",#N/A,FALSE,"Unmanaged";"UM Hours per Visit",#N/A,FALSE,"Unmanaged";"UM Dollars per Visit",#N/A,FALSE,"Unmanaged";"UM Total Visits",#N/A,FALSE,"Unmanaged";"UM PMPM",#N/A,FALSE,"Unmanaged"}</definedName>
    <definedName name="wrn.Adjusted._.Unmanaged." localSheetId="46" hidden="1">{"UM Visits",#N/A,FALSE,"Unmanaged";"UM Dollars per Hour",#N/A,FALSE,"Unmanaged";"UM Hours per Visit",#N/A,FALSE,"Unmanaged";"UM Dollars per Visit",#N/A,FALSE,"Unmanaged";"UM Total Visits",#N/A,FALSE,"Unmanaged";"UM PMPM",#N/A,FALSE,"Unmanaged"}</definedName>
    <definedName name="wrn.Adjusted._.Unmanaged." localSheetId="49" hidden="1">{"UM Visits",#N/A,FALSE,"Unmanaged";"UM Dollars per Hour",#N/A,FALSE,"Unmanaged";"UM Hours per Visit",#N/A,FALSE,"Unmanaged";"UM Dollars per Visit",#N/A,FALSE,"Unmanaged";"UM Total Visits",#N/A,FALSE,"Unmanaged";"UM PMPM",#N/A,FALSE,"Unmanaged"}</definedName>
    <definedName name="wrn.Adjusted._.Unmanaged." localSheetId="34" hidden="1">{"UM Visits",#N/A,FALSE,"Unmanaged";"UM Dollars per Hour",#N/A,FALSE,"Unmanaged";"UM Hours per Visit",#N/A,FALSE,"Unmanaged";"UM Dollars per Visit",#N/A,FALSE,"Unmanaged";"UM Total Visits",#N/A,FALSE,"Unmanaged";"UM PMPM",#N/A,FALSE,"Unmanaged"}</definedName>
    <definedName name="wrn.Adjusted._.Unmanaged." localSheetId="36" hidden="1">{"UM Visits",#N/A,FALSE,"Unmanaged";"UM Dollars per Hour",#N/A,FALSE,"Unmanaged";"UM Hours per Visit",#N/A,FALSE,"Unmanaged";"UM Dollars per Visit",#N/A,FALSE,"Unmanaged";"UM Total Visits",#N/A,FALSE,"Unmanaged";"UM PMPM",#N/A,FALSE,"Unmanaged"}</definedName>
    <definedName name="wrn.Adjusted._.Unmanaged." localSheetId="38" hidden="1">{"UM Visits",#N/A,FALSE,"Unmanaged";"UM Dollars per Hour",#N/A,FALSE,"Unmanaged";"UM Hours per Visit",#N/A,FALSE,"Unmanaged";"UM Dollars per Visit",#N/A,FALSE,"Unmanaged";"UM Total Visits",#N/A,FALSE,"Unmanaged";"UM PMPM",#N/A,FALSE,"Unmanaged"}</definedName>
    <definedName name="wrn.Adjusted._.Unmanaged." localSheetId="39" hidden="1">{"UM Visits",#N/A,FALSE,"Unmanaged";"UM Dollars per Hour",#N/A,FALSE,"Unmanaged";"UM Hours per Visit",#N/A,FALSE,"Unmanaged";"UM Dollars per Visit",#N/A,FALSE,"Unmanaged";"UM Total Visits",#N/A,FALSE,"Unmanaged";"UM PMPM",#N/A,FALSE,"Unmanaged"}</definedName>
    <definedName name="wrn.Adjusted._.Unmanaged." localSheetId="41" hidden="1">{"UM Visits",#N/A,FALSE,"Unmanaged";"UM Dollars per Hour",#N/A,FALSE,"Unmanaged";"UM Hours per Visit",#N/A,FALSE,"Unmanaged";"UM Dollars per Visit",#N/A,FALSE,"Unmanaged";"UM Total Visits",#N/A,FALSE,"Unmanaged";"UM PMPM",#N/A,FALSE,"Unmanaged"}</definedName>
    <definedName name="wrn.Adjusted._.Unmanaged." localSheetId="43" hidden="1">{"UM Visits",#N/A,FALSE,"Unmanaged";"UM Dollars per Hour",#N/A,FALSE,"Unmanaged";"UM Hours per Visit",#N/A,FALSE,"Unmanaged";"UM Dollars per Visit",#N/A,FALSE,"Unmanaged";"UM Total Visits",#N/A,FALSE,"Unmanaged";"UM PMPM",#N/A,FALSE,"Unmanaged"}</definedName>
    <definedName name="wrn.Adjusted._.Unmanaged." localSheetId="47" hidden="1">{"UM Visits",#N/A,FALSE,"Unmanaged";"UM Dollars per Hour",#N/A,FALSE,"Unmanaged";"UM Hours per Visit",#N/A,FALSE,"Unmanaged";"UM Dollars per Visit",#N/A,FALSE,"Unmanaged";"UM Total Visits",#N/A,FALSE,"Unmanaged";"UM PMPM",#N/A,FALSE,"Unmanaged"}</definedName>
    <definedName name="wrn.Adjusted._.Unmanaged." localSheetId="33" hidden="1">{"UM Visits",#N/A,FALSE,"Unmanaged";"UM Dollars per Hour",#N/A,FALSE,"Unmanaged";"UM Hours per Visit",#N/A,FALSE,"Unmanaged";"UM Dollars per Visit",#N/A,FALSE,"Unmanaged";"UM Total Visits",#N/A,FALSE,"Unmanaged";"UM PMPM",#N/A,FALSE,"Unmanaged"}</definedName>
    <definedName name="wrn.Adjusted._.Unmanaged." localSheetId="35" hidden="1">{"UM Visits",#N/A,FALSE,"Unmanaged";"UM Dollars per Hour",#N/A,FALSE,"Unmanaged";"UM Hours per Visit",#N/A,FALSE,"Unmanaged";"UM Dollars per Visit",#N/A,FALSE,"Unmanaged";"UM Total Visits",#N/A,FALSE,"Unmanaged";"UM PMPM",#N/A,FALSE,"Unmanaged"}</definedName>
    <definedName name="wrn.Adjusted._.Unmanaged." localSheetId="37" hidden="1">{"UM Visits",#N/A,FALSE,"Unmanaged";"UM Dollars per Hour",#N/A,FALSE,"Unmanaged";"UM Hours per Visit",#N/A,FALSE,"Unmanaged";"UM Dollars per Visit",#N/A,FALSE,"Unmanaged";"UM Total Visits",#N/A,FALSE,"Unmanaged";"UM PMPM",#N/A,FALSE,"Unmanaged"}</definedName>
    <definedName name="wrn.Adjusted._.Unmanaged." localSheetId="58" hidden="1">{"UM Visits",#N/A,FALSE,"Unmanaged";"UM Dollars per Hour",#N/A,FALSE,"Unmanaged";"UM Hours per Visit",#N/A,FALSE,"Unmanaged";"UM Dollars per Visit",#N/A,FALSE,"Unmanaged";"UM Total Visits",#N/A,FALSE,"Unmanaged";"UM PMPM",#N/A,FALSE,"Unmanaged"}</definedName>
    <definedName name="wrn.Adjusted._.Unmanaged." localSheetId="60" hidden="1">{"UM Visits",#N/A,FALSE,"Unmanaged";"UM Dollars per Hour",#N/A,FALSE,"Unmanaged";"UM Hours per Visit",#N/A,FALSE,"Unmanaged";"UM Dollars per Visit",#N/A,FALSE,"Unmanaged";"UM Total Visits",#N/A,FALSE,"Unmanaged";"UM PMPM",#N/A,FALSE,"Unmanaged"}</definedName>
    <definedName name="wrn.Adjusted._.Unmanaged." localSheetId="64" hidden="1">{"UM Visits",#N/A,FALSE,"Unmanaged";"UM Dollars per Hour",#N/A,FALSE,"Unmanaged";"UM Hours per Visit",#N/A,FALSE,"Unmanaged";"UM Dollars per Visit",#N/A,FALSE,"Unmanaged";"UM Total Visits",#N/A,FALSE,"Unmanaged";"UM PMPM",#N/A,FALSE,"Unmanaged"}</definedName>
    <definedName name="wrn.Adjusted._.Unmanaged." localSheetId="66" hidden="1">{"UM Visits",#N/A,FALSE,"Unmanaged";"UM Dollars per Hour",#N/A,FALSE,"Unmanaged";"UM Hours per Visit",#N/A,FALSE,"Unmanaged";"UM Dollars per Visit",#N/A,FALSE,"Unmanaged";"UM Total Visits",#N/A,FALSE,"Unmanaged";"UM PMPM",#N/A,FALSE,"Unmanaged"}</definedName>
    <definedName name="wrn.Adjusted._.Unmanaged." localSheetId="68" hidden="1">{"UM Visits",#N/A,FALSE,"Unmanaged";"UM Dollars per Hour",#N/A,FALSE,"Unmanaged";"UM Hours per Visit",#N/A,FALSE,"Unmanaged";"UM Dollars per Visit",#N/A,FALSE,"Unmanaged";"UM Total Visits",#N/A,FALSE,"Unmanaged";"UM PMPM",#N/A,FALSE,"Unmanaged"}</definedName>
    <definedName name="wrn.Adjusted._.Unmanaged." localSheetId="56" hidden="1">{"UM Visits",#N/A,FALSE,"Unmanaged";"UM Dollars per Hour",#N/A,FALSE,"Unmanaged";"UM Hours per Visit",#N/A,FALSE,"Unmanaged";"UM Dollars per Visit",#N/A,FALSE,"Unmanaged";"UM Total Visits",#N/A,FALSE,"Unmanaged";"UM PMPM",#N/A,FALSE,"Unmanaged"}</definedName>
    <definedName name="wrn.Adjusted._.Unmanaged." localSheetId="57" hidden="1">{"UM Visits",#N/A,FALSE,"Unmanaged";"UM Dollars per Hour",#N/A,FALSE,"Unmanaged";"UM Hours per Visit",#N/A,FALSE,"Unmanaged";"UM Dollars per Visit",#N/A,FALSE,"Unmanaged";"UM Total Visits",#N/A,FALSE,"Unmanaged";"UM PMPM",#N/A,FALSE,"Unmanaged"}</definedName>
    <definedName name="wrn.Adjusted._.Unmanaged." localSheetId="59" hidden="1">{"UM Visits",#N/A,FALSE,"Unmanaged";"UM Dollars per Hour",#N/A,FALSE,"Unmanaged";"UM Hours per Visit",#N/A,FALSE,"Unmanaged";"UM Dollars per Visit",#N/A,FALSE,"Unmanaged";"UM Total Visits",#N/A,FALSE,"Unmanaged";"UM PMPM",#N/A,FALSE,"Unmanaged"}</definedName>
    <definedName name="wrn.Adjusted._.Unmanaged." localSheetId="63" hidden="1">{"UM Visits",#N/A,FALSE,"Unmanaged";"UM Dollars per Hour",#N/A,FALSE,"Unmanaged";"UM Hours per Visit",#N/A,FALSE,"Unmanaged";"UM Dollars per Visit",#N/A,FALSE,"Unmanaged";"UM Total Visits",#N/A,FALSE,"Unmanaged";"UM PMPM",#N/A,FALSE,"Unmanaged"}</definedName>
    <definedName name="wrn.Adjusted._.Unmanaged." localSheetId="65" hidden="1">{"UM Visits",#N/A,FALSE,"Unmanaged";"UM Dollars per Hour",#N/A,FALSE,"Unmanaged";"UM Hours per Visit",#N/A,FALSE,"Unmanaged";"UM Dollars per Visit",#N/A,FALSE,"Unmanaged";"UM Total Visits",#N/A,FALSE,"Unmanaged";"UM PMPM",#N/A,FALSE,"Unmanaged"}</definedName>
    <definedName name="wrn.Adjusted._.Unmanaged." localSheetId="67" hidden="1">{"UM Visits",#N/A,FALSE,"Unmanaged";"UM Dollars per Hour",#N/A,FALSE,"Unmanaged";"UM Hours per Visit",#N/A,FALSE,"Unmanaged";"UM Dollars per Visit",#N/A,FALSE,"Unmanaged";"UM Total Visits",#N/A,FALSE,"Unmanaged";"UM PMPM",#N/A,FALSE,"Unmanaged"}</definedName>
    <definedName name="wrn.Adjusted._.Unmanaged." localSheetId="55" hidden="1">{"UM Visits",#N/A,FALSE,"Unmanaged";"UM Dollars per Hour",#N/A,FALSE,"Unmanaged";"UM Hours per Visit",#N/A,FALSE,"Unmanaged";"UM Dollars per Visit",#N/A,FALSE,"Unmanaged";"UM Total Visits",#N/A,FALSE,"Unmanaged";"UM PMPM",#N/A,FALSE,"Unmanaged"}</definedName>
    <definedName name="wrn.Adjusted._.Unmanaged." localSheetId="81" hidden="1">{"UM Visits",#N/A,FALSE,"Unmanaged";"UM Dollars per Hour",#N/A,FALSE,"Unmanaged";"UM Hours per Visit",#N/A,FALSE,"Unmanaged";"UM Dollars per Visit",#N/A,FALSE,"Unmanaged";"UM Total Visits",#N/A,FALSE,"Unmanaged";"UM PMPM",#N/A,FALSE,"Unmanaged"}</definedName>
    <definedName name="wrn.Adjusted._.Unmanaged." localSheetId="83" hidden="1">{"UM Visits",#N/A,FALSE,"Unmanaged";"UM Dollars per Hour",#N/A,FALSE,"Unmanaged";"UM Hours per Visit",#N/A,FALSE,"Unmanaged";"UM Dollars per Visit",#N/A,FALSE,"Unmanaged";"UM Total Visits",#N/A,FALSE,"Unmanaged";"UM PMPM",#N/A,FALSE,"Unmanaged"}</definedName>
    <definedName name="wrn.Adjusted._.Unmanaged." localSheetId="85" hidden="1">{"UM Visits",#N/A,FALSE,"Unmanaged";"UM Dollars per Hour",#N/A,FALSE,"Unmanaged";"UM Hours per Visit",#N/A,FALSE,"Unmanaged";"UM Dollars per Visit",#N/A,FALSE,"Unmanaged";"UM Total Visits",#N/A,FALSE,"Unmanaged";"UM PMPM",#N/A,FALSE,"Unmanaged"}</definedName>
    <definedName name="wrn.Adjusted._.Unmanaged." localSheetId="71" hidden="1">{"UM Visits",#N/A,FALSE,"Unmanaged";"UM Dollars per Hour",#N/A,FALSE,"Unmanaged";"UM Hours per Visit",#N/A,FALSE,"Unmanaged";"UM Dollars per Visit",#N/A,FALSE,"Unmanaged";"UM Total Visits",#N/A,FALSE,"Unmanaged";"UM PMPM",#N/A,FALSE,"Unmanaged"}</definedName>
    <definedName name="wrn.Adjusted._.Unmanaged." localSheetId="73" hidden="1">{"UM Visits",#N/A,FALSE,"Unmanaged";"UM Dollars per Hour",#N/A,FALSE,"Unmanaged";"UM Hours per Visit",#N/A,FALSE,"Unmanaged";"UM Dollars per Visit",#N/A,FALSE,"Unmanaged";"UM Total Visits",#N/A,FALSE,"Unmanaged";"UM PMPM",#N/A,FALSE,"Unmanaged"}</definedName>
    <definedName name="wrn.Adjusted._.Unmanaged." localSheetId="75" hidden="1">{"UM Visits",#N/A,FALSE,"Unmanaged";"UM Dollars per Hour",#N/A,FALSE,"Unmanaged";"UM Hours per Visit",#N/A,FALSE,"Unmanaged";"UM Dollars per Visit",#N/A,FALSE,"Unmanaged";"UM Total Visits",#N/A,FALSE,"Unmanaged";"UM PMPM",#N/A,FALSE,"Unmanaged"}</definedName>
    <definedName name="wrn.Adjusted._.Unmanaged." localSheetId="80" hidden="1">{"UM Visits",#N/A,FALSE,"Unmanaged";"UM Dollars per Hour",#N/A,FALSE,"Unmanaged";"UM Hours per Visit",#N/A,FALSE,"Unmanaged";"UM Dollars per Visit",#N/A,FALSE,"Unmanaged";"UM Total Visits",#N/A,FALSE,"Unmanaged";"UM PMPM",#N/A,FALSE,"Unmanaged"}</definedName>
    <definedName name="wrn.Adjusted._.Unmanaged." localSheetId="82" hidden="1">{"UM Visits",#N/A,FALSE,"Unmanaged";"UM Dollars per Hour",#N/A,FALSE,"Unmanaged";"UM Hours per Visit",#N/A,FALSE,"Unmanaged";"UM Dollars per Visit",#N/A,FALSE,"Unmanaged";"UM Total Visits",#N/A,FALSE,"Unmanaged";"UM PMPM",#N/A,FALSE,"Unmanaged"}</definedName>
    <definedName name="wrn.Adjusted._.Unmanaged." localSheetId="84" hidden="1">{"UM Visits",#N/A,FALSE,"Unmanaged";"UM Dollars per Hour",#N/A,FALSE,"Unmanaged";"UM Hours per Visit",#N/A,FALSE,"Unmanaged";"UM Dollars per Visit",#N/A,FALSE,"Unmanaged";"UM Total Visits",#N/A,FALSE,"Unmanaged";"UM PMPM",#N/A,FALSE,"Unmanaged"}</definedName>
    <definedName name="wrn.Adjusted._.Unmanaged." localSheetId="70" hidden="1">{"UM Visits",#N/A,FALSE,"Unmanaged";"UM Dollars per Hour",#N/A,FALSE,"Unmanaged";"UM Hours per Visit",#N/A,FALSE,"Unmanaged";"UM Dollars per Visit",#N/A,FALSE,"Unmanaged";"UM Total Visits",#N/A,FALSE,"Unmanaged";"UM PMPM",#N/A,FALSE,"Unmanaged"}</definedName>
    <definedName name="wrn.Adjusted._.Unmanaged." localSheetId="72" hidden="1">{"UM Visits",#N/A,FALSE,"Unmanaged";"UM Dollars per Hour",#N/A,FALSE,"Unmanaged";"UM Hours per Visit",#N/A,FALSE,"Unmanaged";"UM Dollars per Visit",#N/A,FALSE,"Unmanaged";"UM Total Visits",#N/A,FALSE,"Unmanaged";"UM PMPM",#N/A,FALSE,"Unmanaged"}</definedName>
    <definedName name="wrn.Adjusted._.Unmanaged." localSheetId="74" hidden="1">{"UM Visits",#N/A,FALSE,"Unmanaged";"UM Dollars per Hour",#N/A,FALSE,"Unmanaged";"UM Hours per Visit",#N/A,FALSE,"Unmanaged";"UM Dollars per Visit",#N/A,FALSE,"Unmanaged";"UM Total Visits",#N/A,FALSE,"Unmanaged";"UM PMPM",#N/A,FALSE,"Unmanaged"}</definedName>
    <definedName name="wrn.Adjusted._.Unmanaged." hidden="1">{"UM Visits",#N/A,FALSE,"Unmanaged";"UM Dollars per Hour",#N/A,FALSE,"Unmanaged";"UM Hours per Visit",#N/A,FALSE,"Unmanaged";"UM Dollars per Visit",#N/A,FALSE,"Unmanaged";"UM Total Visits",#N/A,FALSE,"Unmanaged";"UM PMPM",#N/A,FALSE,"Unmanaged"}</definedName>
    <definedName name="wrn.Detail." localSheetId="13" hidden="1">{"umarea",#N/A,FALSE,"Starting Cost";"umagesex",#N/A,FALSE,"Starting Cost";"umbenlim",#N/A,FALSE,"Starting Cost";"umprovdisc",#N/A,FALSE,"Starting Cost";"umother",#N/A,FALSE,"Starting Cost";"umtrend",#N/A,FALSE,"Starting Cost"}</definedName>
    <definedName name="wrn.Detail." localSheetId="15" hidden="1">{"umarea",#N/A,FALSE,"Starting Cost";"umagesex",#N/A,FALSE,"Starting Cost";"umbenlim",#N/A,FALSE,"Starting Cost";"umprovdisc",#N/A,FALSE,"Starting Cost";"umother",#N/A,FALSE,"Starting Cost";"umtrend",#N/A,FALSE,"Starting Cost"}</definedName>
    <definedName name="wrn.Detail." localSheetId="17" hidden="1">{"umarea",#N/A,FALSE,"Starting Cost";"umagesex",#N/A,FALSE,"Starting Cost";"umbenlim",#N/A,FALSE,"Starting Cost";"umprovdisc",#N/A,FALSE,"Starting Cost";"umother",#N/A,FALSE,"Starting Cost";"umtrend",#N/A,FALSE,"Starting Cost"}</definedName>
    <definedName name="wrn.Detail." localSheetId="19" hidden="1">{"umarea",#N/A,FALSE,"Starting Cost";"umagesex",#N/A,FALSE,"Starting Cost";"umbenlim",#N/A,FALSE,"Starting Cost";"umprovdisc",#N/A,FALSE,"Starting Cost";"umother",#N/A,FALSE,"Starting Cost";"umtrend",#N/A,FALSE,"Starting Cost"}</definedName>
    <definedName name="wrn.Detail." localSheetId="21" hidden="1">{"umarea",#N/A,FALSE,"Starting Cost";"umagesex",#N/A,FALSE,"Starting Cost";"umbenlim",#N/A,FALSE,"Starting Cost";"umprovdisc",#N/A,FALSE,"Starting Cost";"umother",#N/A,FALSE,"Starting Cost";"umtrend",#N/A,FALSE,"Starting Cost"}</definedName>
    <definedName name="wrn.Detail." localSheetId="23" hidden="1">{"umarea",#N/A,FALSE,"Starting Cost";"umagesex",#N/A,FALSE,"Starting Cost";"umbenlim",#N/A,FALSE,"Starting Cost";"umprovdisc",#N/A,FALSE,"Starting Cost";"umother",#N/A,FALSE,"Starting Cost";"umtrend",#N/A,FALSE,"Starting Cost"}</definedName>
    <definedName name="wrn.Detail." localSheetId="25" hidden="1">{"umarea",#N/A,FALSE,"Starting Cost";"umagesex",#N/A,FALSE,"Starting Cost";"umbenlim",#N/A,FALSE,"Starting Cost";"umprovdisc",#N/A,FALSE,"Starting Cost";"umother",#N/A,FALSE,"Starting Cost";"umtrend",#N/A,FALSE,"Starting Cost"}</definedName>
    <definedName name="wrn.Detail." localSheetId="27" hidden="1">{"umarea",#N/A,FALSE,"Starting Cost";"umagesex",#N/A,FALSE,"Starting Cost";"umbenlim",#N/A,FALSE,"Starting Cost";"umprovdisc",#N/A,FALSE,"Starting Cost";"umother",#N/A,FALSE,"Starting Cost";"umtrend",#N/A,FALSE,"Starting Cost"}</definedName>
    <definedName name="wrn.Detail." localSheetId="8" hidden="1">{"umarea",#N/A,FALSE,"Starting Cost";"umagesex",#N/A,FALSE,"Starting Cost";"umbenlim",#N/A,FALSE,"Starting Cost";"umprovdisc",#N/A,FALSE,"Starting Cost";"umother",#N/A,FALSE,"Starting Cost";"umtrend",#N/A,FALSE,"Starting Cost"}</definedName>
    <definedName name="wrn.Detail." localSheetId="11" hidden="1">{"umarea",#N/A,FALSE,"Starting Cost";"umagesex",#N/A,FALSE,"Starting Cost";"umbenlim",#N/A,FALSE,"Starting Cost";"umprovdisc",#N/A,FALSE,"Starting Cost";"umother",#N/A,FALSE,"Starting Cost";"umtrend",#N/A,FALSE,"Starting Cost"}</definedName>
    <definedName name="wrn.Detail." localSheetId="12" hidden="1">{"umarea",#N/A,FALSE,"Starting Cost";"umagesex",#N/A,FALSE,"Starting Cost";"umbenlim",#N/A,FALSE,"Starting Cost";"umprovdisc",#N/A,FALSE,"Starting Cost";"umother",#N/A,FALSE,"Starting Cost";"umtrend",#N/A,FALSE,"Starting Cost"}</definedName>
    <definedName name="wrn.Detail." localSheetId="14" hidden="1">{"umarea",#N/A,FALSE,"Starting Cost";"umagesex",#N/A,FALSE,"Starting Cost";"umbenlim",#N/A,FALSE,"Starting Cost";"umprovdisc",#N/A,FALSE,"Starting Cost";"umother",#N/A,FALSE,"Starting Cost";"umtrend",#N/A,FALSE,"Starting Cost"}</definedName>
    <definedName name="wrn.Detail." localSheetId="16" hidden="1">{"umarea",#N/A,FALSE,"Starting Cost";"umagesex",#N/A,FALSE,"Starting Cost";"umbenlim",#N/A,FALSE,"Starting Cost";"umprovdisc",#N/A,FALSE,"Starting Cost";"umother",#N/A,FALSE,"Starting Cost";"umtrend",#N/A,FALSE,"Starting Cost"}</definedName>
    <definedName name="wrn.Detail." localSheetId="18" hidden="1">{"umarea",#N/A,FALSE,"Starting Cost";"umagesex",#N/A,FALSE,"Starting Cost";"umbenlim",#N/A,FALSE,"Starting Cost";"umprovdisc",#N/A,FALSE,"Starting Cost";"umother",#N/A,FALSE,"Starting Cost";"umtrend",#N/A,FALSE,"Starting Cost"}</definedName>
    <definedName name="wrn.Detail." localSheetId="20" hidden="1">{"umarea",#N/A,FALSE,"Starting Cost";"umagesex",#N/A,FALSE,"Starting Cost";"umbenlim",#N/A,FALSE,"Starting Cost";"umprovdisc",#N/A,FALSE,"Starting Cost";"umother",#N/A,FALSE,"Starting Cost";"umtrend",#N/A,FALSE,"Starting Cost"}</definedName>
    <definedName name="wrn.Detail." localSheetId="22" hidden="1">{"umarea",#N/A,FALSE,"Starting Cost";"umagesex",#N/A,FALSE,"Starting Cost";"umbenlim",#N/A,FALSE,"Starting Cost";"umprovdisc",#N/A,FALSE,"Starting Cost";"umother",#N/A,FALSE,"Starting Cost";"umtrend",#N/A,FALSE,"Starting Cost"}</definedName>
    <definedName name="wrn.Detail." localSheetId="24" hidden="1">{"umarea",#N/A,FALSE,"Starting Cost";"umagesex",#N/A,FALSE,"Starting Cost";"umbenlim",#N/A,FALSE,"Starting Cost";"umprovdisc",#N/A,FALSE,"Starting Cost";"umother",#N/A,FALSE,"Starting Cost";"umtrend",#N/A,FALSE,"Starting Cost"}</definedName>
    <definedName name="wrn.Detail." localSheetId="26" hidden="1">{"umarea",#N/A,FALSE,"Starting Cost";"umagesex",#N/A,FALSE,"Starting Cost";"umbenlim",#N/A,FALSE,"Starting Cost";"umprovdisc",#N/A,FALSE,"Starting Cost";"umother",#N/A,FALSE,"Starting Cost";"umtrend",#N/A,FALSE,"Starting Cost"}</definedName>
    <definedName name="wrn.Detail." localSheetId="6" hidden="1">{"umarea",#N/A,FALSE,"Starting Cost";"umagesex",#N/A,FALSE,"Starting Cost";"umbenlim",#N/A,FALSE,"Starting Cost";"umprovdisc",#N/A,FALSE,"Starting Cost";"umother",#N/A,FALSE,"Starting Cost";"umtrend",#N/A,FALSE,"Starting Cost"}</definedName>
    <definedName name="wrn.Detail." localSheetId="7" hidden="1">{"umarea",#N/A,FALSE,"Starting Cost";"umagesex",#N/A,FALSE,"Starting Cost";"umbenlim",#N/A,FALSE,"Starting Cost";"umprovdisc",#N/A,FALSE,"Starting Cost";"umother",#N/A,FALSE,"Starting Cost";"umtrend",#N/A,FALSE,"Starting Cost"}</definedName>
    <definedName name="wrn.Detail." localSheetId="9" hidden="1">{"umarea",#N/A,FALSE,"Starting Cost";"umagesex",#N/A,FALSE,"Starting Cost";"umbenlim",#N/A,FALSE,"Starting Cost";"umprovdisc",#N/A,FALSE,"Starting Cost";"umother",#N/A,FALSE,"Starting Cost";"umtrend",#N/A,FALSE,"Starting Cost"}</definedName>
    <definedName name="wrn.Detail." localSheetId="10" hidden="1">{"umarea",#N/A,FALSE,"Starting Cost";"umagesex",#N/A,FALSE,"Starting Cost";"umbenlim",#N/A,FALSE,"Starting Cost";"umprovdisc",#N/A,FALSE,"Starting Cost";"umother",#N/A,FALSE,"Starting Cost";"umtrend",#N/A,FALSE,"Starting Cost"}</definedName>
    <definedName name="wrn.Detail." localSheetId="40" hidden="1">{"umarea",#N/A,FALSE,"Starting Cost";"umagesex",#N/A,FALSE,"Starting Cost";"umbenlim",#N/A,FALSE,"Starting Cost";"umprovdisc",#N/A,FALSE,"Starting Cost";"umother",#N/A,FALSE,"Starting Cost";"umtrend",#N/A,FALSE,"Starting Cost"}</definedName>
    <definedName name="wrn.Detail." localSheetId="42" hidden="1">{"umarea",#N/A,FALSE,"Starting Cost";"umagesex",#N/A,FALSE,"Starting Cost";"umbenlim",#N/A,FALSE,"Starting Cost";"umprovdisc",#N/A,FALSE,"Starting Cost";"umother",#N/A,FALSE,"Starting Cost";"umtrend",#N/A,FALSE,"Starting Cost"}</definedName>
    <definedName name="wrn.Detail." localSheetId="46" hidden="1">{"umarea",#N/A,FALSE,"Starting Cost";"umagesex",#N/A,FALSE,"Starting Cost";"umbenlim",#N/A,FALSE,"Starting Cost";"umprovdisc",#N/A,FALSE,"Starting Cost";"umother",#N/A,FALSE,"Starting Cost";"umtrend",#N/A,FALSE,"Starting Cost"}</definedName>
    <definedName name="wrn.Detail." localSheetId="49" hidden="1">{"umarea",#N/A,FALSE,"Starting Cost";"umagesex",#N/A,FALSE,"Starting Cost";"umbenlim",#N/A,FALSE,"Starting Cost";"umprovdisc",#N/A,FALSE,"Starting Cost";"umother",#N/A,FALSE,"Starting Cost";"umtrend",#N/A,FALSE,"Starting Cost"}</definedName>
    <definedName name="wrn.Detail." localSheetId="34" hidden="1">{"umarea",#N/A,FALSE,"Starting Cost";"umagesex",#N/A,FALSE,"Starting Cost";"umbenlim",#N/A,FALSE,"Starting Cost";"umprovdisc",#N/A,FALSE,"Starting Cost";"umother",#N/A,FALSE,"Starting Cost";"umtrend",#N/A,FALSE,"Starting Cost"}</definedName>
    <definedName name="wrn.Detail." localSheetId="36" hidden="1">{"umarea",#N/A,FALSE,"Starting Cost";"umagesex",#N/A,FALSE,"Starting Cost";"umbenlim",#N/A,FALSE,"Starting Cost";"umprovdisc",#N/A,FALSE,"Starting Cost";"umother",#N/A,FALSE,"Starting Cost";"umtrend",#N/A,FALSE,"Starting Cost"}</definedName>
    <definedName name="wrn.Detail." localSheetId="38" hidden="1">{"umarea",#N/A,FALSE,"Starting Cost";"umagesex",#N/A,FALSE,"Starting Cost";"umbenlim",#N/A,FALSE,"Starting Cost";"umprovdisc",#N/A,FALSE,"Starting Cost";"umother",#N/A,FALSE,"Starting Cost";"umtrend",#N/A,FALSE,"Starting Cost"}</definedName>
    <definedName name="wrn.Detail." localSheetId="39" hidden="1">{"umarea",#N/A,FALSE,"Starting Cost";"umagesex",#N/A,FALSE,"Starting Cost";"umbenlim",#N/A,FALSE,"Starting Cost";"umprovdisc",#N/A,FALSE,"Starting Cost";"umother",#N/A,FALSE,"Starting Cost";"umtrend",#N/A,FALSE,"Starting Cost"}</definedName>
    <definedName name="wrn.Detail." localSheetId="41" hidden="1">{"umarea",#N/A,FALSE,"Starting Cost";"umagesex",#N/A,FALSE,"Starting Cost";"umbenlim",#N/A,FALSE,"Starting Cost";"umprovdisc",#N/A,FALSE,"Starting Cost";"umother",#N/A,FALSE,"Starting Cost";"umtrend",#N/A,FALSE,"Starting Cost"}</definedName>
    <definedName name="wrn.Detail." localSheetId="43" hidden="1">{"umarea",#N/A,FALSE,"Starting Cost";"umagesex",#N/A,FALSE,"Starting Cost";"umbenlim",#N/A,FALSE,"Starting Cost";"umprovdisc",#N/A,FALSE,"Starting Cost";"umother",#N/A,FALSE,"Starting Cost";"umtrend",#N/A,FALSE,"Starting Cost"}</definedName>
    <definedName name="wrn.Detail." localSheetId="47" hidden="1">{"umarea",#N/A,FALSE,"Starting Cost";"umagesex",#N/A,FALSE,"Starting Cost";"umbenlim",#N/A,FALSE,"Starting Cost";"umprovdisc",#N/A,FALSE,"Starting Cost";"umother",#N/A,FALSE,"Starting Cost";"umtrend",#N/A,FALSE,"Starting Cost"}</definedName>
    <definedName name="wrn.Detail." localSheetId="33" hidden="1">{"umarea",#N/A,FALSE,"Starting Cost";"umagesex",#N/A,FALSE,"Starting Cost";"umbenlim",#N/A,FALSE,"Starting Cost";"umprovdisc",#N/A,FALSE,"Starting Cost";"umother",#N/A,FALSE,"Starting Cost";"umtrend",#N/A,FALSE,"Starting Cost"}</definedName>
    <definedName name="wrn.Detail." localSheetId="35" hidden="1">{"umarea",#N/A,FALSE,"Starting Cost";"umagesex",#N/A,FALSE,"Starting Cost";"umbenlim",#N/A,FALSE,"Starting Cost";"umprovdisc",#N/A,FALSE,"Starting Cost";"umother",#N/A,FALSE,"Starting Cost";"umtrend",#N/A,FALSE,"Starting Cost"}</definedName>
    <definedName name="wrn.Detail." localSheetId="37" hidden="1">{"umarea",#N/A,FALSE,"Starting Cost";"umagesex",#N/A,FALSE,"Starting Cost";"umbenlim",#N/A,FALSE,"Starting Cost";"umprovdisc",#N/A,FALSE,"Starting Cost";"umother",#N/A,FALSE,"Starting Cost";"umtrend",#N/A,FALSE,"Starting Cost"}</definedName>
    <definedName name="wrn.Detail." localSheetId="58" hidden="1">{"umarea",#N/A,FALSE,"Starting Cost";"umagesex",#N/A,FALSE,"Starting Cost";"umbenlim",#N/A,FALSE,"Starting Cost";"umprovdisc",#N/A,FALSE,"Starting Cost";"umother",#N/A,FALSE,"Starting Cost";"umtrend",#N/A,FALSE,"Starting Cost"}</definedName>
    <definedName name="wrn.Detail." localSheetId="60" hidden="1">{"umarea",#N/A,FALSE,"Starting Cost";"umagesex",#N/A,FALSE,"Starting Cost";"umbenlim",#N/A,FALSE,"Starting Cost";"umprovdisc",#N/A,FALSE,"Starting Cost";"umother",#N/A,FALSE,"Starting Cost";"umtrend",#N/A,FALSE,"Starting Cost"}</definedName>
    <definedName name="wrn.Detail." localSheetId="64" hidden="1">{"umarea",#N/A,FALSE,"Starting Cost";"umagesex",#N/A,FALSE,"Starting Cost";"umbenlim",#N/A,FALSE,"Starting Cost";"umprovdisc",#N/A,FALSE,"Starting Cost";"umother",#N/A,FALSE,"Starting Cost";"umtrend",#N/A,FALSE,"Starting Cost"}</definedName>
    <definedName name="wrn.Detail." localSheetId="66" hidden="1">{"umarea",#N/A,FALSE,"Starting Cost";"umagesex",#N/A,FALSE,"Starting Cost";"umbenlim",#N/A,FALSE,"Starting Cost";"umprovdisc",#N/A,FALSE,"Starting Cost";"umother",#N/A,FALSE,"Starting Cost";"umtrend",#N/A,FALSE,"Starting Cost"}</definedName>
    <definedName name="wrn.Detail." localSheetId="68" hidden="1">{"umarea",#N/A,FALSE,"Starting Cost";"umagesex",#N/A,FALSE,"Starting Cost";"umbenlim",#N/A,FALSE,"Starting Cost";"umprovdisc",#N/A,FALSE,"Starting Cost";"umother",#N/A,FALSE,"Starting Cost";"umtrend",#N/A,FALSE,"Starting Cost"}</definedName>
    <definedName name="wrn.Detail." localSheetId="56" hidden="1">{"umarea",#N/A,FALSE,"Starting Cost";"umagesex",#N/A,FALSE,"Starting Cost";"umbenlim",#N/A,FALSE,"Starting Cost";"umprovdisc",#N/A,FALSE,"Starting Cost";"umother",#N/A,FALSE,"Starting Cost";"umtrend",#N/A,FALSE,"Starting Cost"}</definedName>
    <definedName name="wrn.Detail." localSheetId="57" hidden="1">{"umarea",#N/A,FALSE,"Starting Cost";"umagesex",#N/A,FALSE,"Starting Cost";"umbenlim",#N/A,FALSE,"Starting Cost";"umprovdisc",#N/A,FALSE,"Starting Cost";"umother",#N/A,FALSE,"Starting Cost";"umtrend",#N/A,FALSE,"Starting Cost"}</definedName>
    <definedName name="wrn.Detail." localSheetId="59" hidden="1">{"umarea",#N/A,FALSE,"Starting Cost";"umagesex",#N/A,FALSE,"Starting Cost";"umbenlim",#N/A,FALSE,"Starting Cost";"umprovdisc",#N/A,FALSE,"Starting Cost";"umother",#N/A,FALSE,"Starting Cost";"umtrend",#N/A,FALSE,"Starting Cost"}</definedName>
    <definedName name="wrn.Detail." localSheetId="63" hidden="1">{"umarea",#N/A,FALSE,"Starting Cost";"umagesex",#N/A,FALSE,"Starting Cost";"umbenlim",#N/A,FALSE,"Starting Cost";"umprovdisc",#N/A,FALSE,"Starting Cost";"umother",#N/A,FALSE,"Starting Cost";"umtrend",#N/A,FALSE,"Starting Cost"}</definedName>
    <definedName name="wrn.Detail." localSheetId="65" hidden="1">{"umarea",#N/A,FALSE,"Starting Cost";"umagesex",#N/A,FALSE,"Starting Cost";"umbenlim",#N/A,FALSE,"Starting Cost";"umprovdisc",#N/A,FALSE,"Starting Cost";"umother",#N/A,FALSE,"Starting Cost";"umtrend",#N/A,FALSE,"Starting Cost"}</definedName>
    <definedName name="wrn.Detail." localSheetId="67" hidden="1">{"umarea",#N/A,FALSE,"Starting Cost";"umagesex",#N/A,FALSE,"Starting Cost";"umbenlim",#N/A,FALSE,"Starting Cost";"umprovdisc",#N/A,FALSE,"Starting Cost";"umother",#N/A,FALSE,"Starting Cost";"umtrend",#N/A,FALSE,"Starting Cost"}</definedName>
    <definedName name="wrn.Detail." localSheetId="55" hidden="1">{"umarea",#N/A,FALSE,"Starting Cost";"umagesex",#N/A,FALSE,"Starting Cost";"umbenlim",#N/A,FALSE,"Starting Cost";"umprovdisc",#N/A,FALSE,"Starting Cost";"umother",#N/A,FALSE,"Starting Cost";"umtrend",#N/A,FALSE,"Starting Cost"}</definedName>
    <definedName name="wrn.Detail." localSheetId="81" hidden="1">{"umarea",#N/A,FALSE,"Starting Cost";"umagesex",#N/A,FALSE,"Starting Cost";"umbenlim",#N/A,FALSE,"Starting Cost";"umprovdisc",#N/A,FALSE,"Starting Cost";"umother",#N/A,FALSE,"Starting Cost";"umtrend",#N/A,FALSE,"Starting Cost"}</definedName>
    <definedName name="wrn.Detail." localSheetId="83" hidden="1">{"umarea",#N/A,FALSE,"Starting Cost";"umagesex",#N/A,FALSE,"Starting Cost";"umbenlim",#N/A,FALSE,"Starting Cost";"umprovdisc",#N/A,FALSE,"Starting Cost";"umother",#N/A,FALSE,"Starting Cost";"umtrend",#N/A,FALSE,"Starting Cost"}</definedName>
    <definedName name="wrn.Detail." localSheetId="85" hidden="1">{"umarea",#N/A,FALSE,"Starting Cost";"umagesex",#N/A,FALSE,"Starting Cost";"umbenlim",#N/A,FALSE,"Starting Cost";"umprovdisc",#N/A,FALSE,"Starting Cost";"umother",#N/A,FALSE,"Starting Cost";"umtrend",#N/A,FALSE,"Starting Cost"}</definedName>
    <definedName name="wrn.Detail." localSheetId="71" hidden="1">{"umarea",#N/A,FALSE,"Starting Cost";"umagesex",#N/A,FALSE,"Starting Cost";"umbenlim",#N/A,FALSE,"Starting Cost";"umprovdisc",#N/A,FALSE,"Starting Cost";"umother",#N/A,FALSE,"Starting Cost";"umtrend",#N/A,FALSE,"Starting Cost"}</definedName>
    <definedName name="wrn.Detail." localSheetId="73" hidden="1">{"umarea",#N/A,FALSE,"Starting Cost";"umagesex",#N/A,FALSE,"Starting Cost";"umbenlim",#N/A,FALSE,"Starting Cost";"umprovdisc",#N/A,FALSE,"Starting Cost";"umother",#N/A,FALSE,"Starting Cost";"umtrend",#N/A,FALSE,"Starting Cost"}</definedName>
    <definedName name="wrn.Detail." localSheetId="75" hidden="1">{"umarea",#N/A,FALSE,"Starting Cost";"umagesex",#N/A,FALSE,"Starting Cost";"umbenlim",#N/A,FALSE,"Starting Cost";"umprovdisc",#N/A,FALSE,"Starting Cost";"umother",#N/A,FALSE,"Starting Cost";"umtrend",#N/A,FALSE,"Starting Cost"}</definedName>
    <definedName name="wrn.Detail." localSheetId="80" hidden="1">{"umarea",#N/A,FALSE,"Starting Cost";"umagesex",#N/A,FALSE,"Starting Cost";"umbenlim",#N/A,FALSE,"Starting Cost";"umprovdisc",#N/A,FALSE,"Starting Cost";"umother",#N/A,FALSE,"Starting Cost";"umtrend",#N/A,FALSE,"Starting Cost"}</definedName>
    <definedName name="wrn.Detail." localSheetId="82" hidden="1">{"umarea",#N/A,FALSE,"Starting Cost";"umagesex",#N/A,FALSE,"Starting Cost";"umbenlim",#N/A,FALSE,"Starting Cost";"umprovdisc",#N/A,FALSE,"Starting Cost";"umother",#N/A,FALSE,"Starting Cost";"umtrend",#N/A,FALSE,"Starting Cost"}</definedName>
    <definedName name="wrn.Detail." localSheetId="84" hidden="1">{"umarea",#N/A,FALSE,"Starting Cost";"umagesex",#N/A,FALSE,"Starting Cost";"umbenlim",#N/A,FALSE,"Starting Cost";"umprovdisc",#N/A,FALSE,"Starting Cost";"umother",#N/A,FALSE,"Starting Cost";"umtrend",#N/A,FALSE,"Starting Cost"}</definedName>
    <definedName name="wrn.Detail." localSheetId="70" hidden="1">{"umarea",#N/A,FALSE,"Starting Cost";"umagesex",#N/A,FALSE,"Starting Cost";"umbenlim",#N/A,FALSE,"Starting Cost";"umprovdisc",#N/A,FALSE,"Starting Cost";"umother",#N/A,FALSE,"Starting Cost";"umtrend",#N/A,FALSE,"Starting Cost"}</definedName>
    <definedName name="wrn.Detail." localSheetId="72" hidden="1">{"umarea",#N/A,FALSE,"Starting Cost";"umagesex",#N/A,FALSE,"Starting Cost";"umbenlim",#N/A,FALSE,"Starting Cost";"umprovdisc",#N/A,FALSE,"Starting Cost";"umother",#N/A,FALSE,"Starting Cost";"umtrend",#N/A,FALSE,"Starting Cost"}</definedName>
    <definedName name="wrn.Detail." localSheetId="74" hidden="1">{"umarea",#N/A,FALSE,"Starting Cost";"umagesex",#N/A,FALSE,"Starting Cost";"umbenlim",#N/A,FALSE,"Starting Cost";"umprovdisc",#N/A,FALSE,"Starting Cost";"umother",#N/A,FALSE,"Starting Cost";"umtrend",#N/A,FALSE,"Starting Cost"}</definedName>
    <definedName name="wrn.Detail." hidden="1">{"umarea",#N/A,FALSE,"Starting Cost";"umagesex",#N/A,FALSE,"Starting Cost";"umbenlim",#N/A,FALSE,"Starting Cost";"umprovdisc",#N/A,FALSE,"Starting Cost";"umother",#N/A,FALSE,"Starting Cost";"umtrend",#N/A,FALSE,"Starting Cost"}</definedName>
    <definedName name="wrn.Draft_COBRA_1." localSheetId="13" hidden="1">{"Regular_1",#N/A,FALSE,"Trend Form";"Disability_1",#N/A,FALSE,"Trend Form";"Detail_1",#N/A,FALSE,"Trend Form"}</definedName>
    <definedName name="wrn.Draft_COBRA_1." localSheetId="15" hidden="1">{"Regular_1",#N/A,FALSE,"Trend Form";"Disability_1",#N/A,FALSE,"Trend Form";"Detail_1",#N/A,FALSE,"Trend Form"}</definedName>
    <definedName name="wrn.Draft_COBRA_1." localSheetId="17" hidden="1">{"Regular_1",#N/A,FALSE,"Trend Form";"Disability_1",#N/A,FALSE,"Trend Form";"Detail_1",#N/A,FALSE,"Trend Form"}</definedName>
    <definedName name="wrn.Draft_COBRA_1." localSheetId="19" hidden="1">{"Regular_1",#N/A,FALSE,"Trend Form";"Disability_1",#N/A,FALSE,"Trend Form";"Detail_1",#N/A,FALSE,"Trend Form"}</definedName>
    <definedName name="wrn.Draft_COBRA_1." localSheetId="21" hidden="1">{"Regular_1",#N/A,FALSE,"Trend Form";"Disability_1",#N/A,FALSE,"Trend Form";"Detail_1",#N/A,FALSE,"Trend Form"}</definedName>
    <definedName name="wrn.Draft_COBRA_1." localSheetId="23" hidden="1">{"Regular_1",#N/A,FALSE,"Trend Form";"Disability_1",#N/A,FALSE,"Trend Form";"Detail_1",#N/A,FALSE,"Trend Form"}</definedName>
    <definedName name="wrn.Draft_COBRA_1." localSheetId="25" hidden="1">{"Regular_1",#N/A,FALSE,"Trend Form";"Disability_1",#N/A,FALSE,"Trend Form";"Detail_1",#N/A,FALSE,"Trend Form"}</definedName>
    <definedName name="wrn.Draft_COBRA_1." localSheetId="27" hidden="1">{"Regular_1",#N/A,FALSE,"Trend Form";"Disability_1",#N/A,FALSE,"Trend Form";"Detail_1",#N/A,FALSE,"Trend Form"}</definedName>
    <definedName name="wrn.Draft_COBRA_1." localSheetId="8" hidden="1">{"Regular_1",#N/A,FALSE,"Trend Form";"Disability_1",#N/A,FALSE,"Trend Form";"Detail_1",#N/A,FALSE,"Trend Form"}</definedName>
    <definedName name="wrn.Draft_COBRA_1." localSheetId="11" hidden="1">{"Regular_1",#N/A,FALSE,"Trend Form";"Disability_1",#N/A,FALSE,"Trend Form";"Detail_1",#N/A,FALSE,"Trend Form"}</definedName>
    <definedName name="wrn.Draft_COBRA_1." localSheetId="12" hidden="1">{"Regular_1",#N/A,FALSE,"Trend Form";"Disability_1",#N/A,FALSE,"Trend Form";"Detail_1",#N/A,FALSE,"Trend Form"}</definedName>
    <definedName name="wrn.Draft_COBRA_1." localSheetId="14" hidden="1">{"Regular_1",#N/A,FALSE,"Trend Form";"Disability_1",#N/A,FALSE,"Trend Form";"Detail_1",#N/A,FALSE,"Trend Form"}</definedName>
    <definedName name="wrn.Draft_COBRA_1." localSheetId="16" hidden="1">{"Regular_1",#N/A,FALSE,"Trend Form";"Disability_1",#N/A,FALSE,"Trend Form";"Detail_1",#N/A,FALSE,"Trend Form"}</definedName>
    <definedName name="wrn.Draft_COBRA_1." localSheetId="18" hidden="1">{"Regular_1",#N/A,FALSE,"Trend Form";"Disability_1",#N/A,FALSE,"Trend Form";"Detail_1",#N/A,FALSE,"Trend Form"}</definedName>
    <definedName name="wrn.Draft_COBRA_1." localSheetId="20" hidden="1">{"Regular_1",#N/A,FALSE,"Trend Form";"Disability_1",#N/A,FALSE,"Trend Form";"Detail_1",#N/A,FALSE,"Trend Form"}</definedName>
    <definedName name="wrn.Draft_COBRA_1." localSheetId="22" hidden="1">{"Regular_1",#N/A,FALSE,"Trend Form";"Disability_1",#N/A,FALSE,"Trend Form";"Detail_1",#N/A,FALSE,"Trend Form"}</definedName>
    <definedName name="wrn.Draft_COBRA_1." localSheetId="24" hidden="1">{"Regular_1",#N/A,FALSE,"Trend Form";"Disability_1",#N/A,FALSE,"Trend Form";"Detail_1",#N/A,FALSE,"Trend Form"}</definedName>
    <definedName name="wrn.Draft_COBRA_1." localSheetId="26" hidden="1">{"Regular_1",#N/A,FALSE,"Trend Form";"Disability_1",#N/A,FALSE,"Trend Form";"Detail_1",#N/A,FALSE,"Trend Form"}</definedName>
    <definedName name="wrn.Draft_COBRA_1." localSheetId="6" hidden="1">{"Regular_1",#N/A,FALSE,"Trend Form";"Disability_1",#N/A,FALSE,"Trend Form";"Detail_1",#N/A,FALSE,"Trend Form"}</definedName>
    <definedName name="wrn.Draft_COBRA_1." localSheetId="7" hidden="1">{"Regular_1",#N/A,FALSE,"Trend Form";"Disability_1",#N/A,FALSE,"Trend Form";"Detail_1",#N/A,FALSE,"Trend Form"}</definedName>
    <definedName name="wrn.Draft_COBRA_1." localSheetId="9" hidden="1">{"Regular_1",#N/A,FALSE,"Trend Form";"Disability_1",#N/A,FALSE,"Trend Form";"Detail_1",#N/A,FALSE,"Trend Form"}</definedName>
    <definedName name="wrn.Draft_COBRA_1." localSheetId="10" hidden="1">{"Regular_1",#N/A,FALSE,"Trend Form";"Disability_1",#N/A,FALSE,"Trend Form";"Detail_1",#N/A,FALSE,"Trend Form"}</definedName>
    <definedName name="wrn.Draft_COBRA_1." localSheetId="40" hidden="1">{"Regular_1",#N/A,FALSE,"Trend Form";"Disability_1",#N/A,FALSE,"Trend Form";"Detail_1",#N/A,FALSE,"Trend Form"}</definedName>
    <definedName name="wrn.Draft_COBRA_1." localSheetId="42" hidden="1">{"Regular_1",#N/A,FALSE,"Trend Form";"Disability_1",#N/A,FALSE,"Trend Form";"Detail_1",#N/A,FALSE,"Trend Form"}</definedName>
    <definedName name="wrn.Draft_COBRA_1." localSheetId="46" hidden="1">{"Regular_1",#N/A,FALSE,"Trend Form";"Disability_1",#N/A,FALSE,"Trend Form";"Detail_1",#N/A,FALSE,"Trend Form"}</definedName>
    <definedName name="wrn.Draft_COBRA_1." localSheetId="49" hidden="1">{"Regular_1",#N/A,FALSE,"Trend Form";"Disability_1",#N/A,FALSE,"Trend Form";"Detail_1",#N/A,FALSE,"Trend Form"}</definedName>
    <definedName name="wrn.Draft_COBRA_1." localSheetId="34" hidden="1">{"Regular_1",#N/A,FALSE,"Trend Form";"Disability_1",#N/A,FALSE,"Trend Form";"Detail_1",#N/A,FALSE,"Trend Form"}</definedName>
    <definedName name="wrn.Draft_COBRA_1." localSheetId="36" hidden="1">{"Regular_1",#N/A,FALSE,"Trend Form";"Disability_1",#N/A,FALSE,"Trend Form";"Detail_1",#N/A,FALSE,"Trend Form"}</definedName>
    <definedName name="wrn.Draft_COBRA_1." localSheetId="38" hidden="1">{"Regular_1",#N/A,FALSE,"Trend Form";"Disability_1",#N/A,FALSE,"Trend Form";"Detail_1",#N/A,FALSE,"Trend Form"}</definedName>
    <definedName name="wrn.Draft_COBRA_1." localSheetId="39" hidden="1">{"Regular_1",#N/A,FALSE,"Trend Form";"Disability_1",#N/A,FALSE,"Trend Form";"Detail_1",#N/A,FALSE,"Trend Form"}</definedName>
    <definedName name="wrn.Draft_COBRA_1." localSheetId="41" hidden="1">{"Regular_1",#N/A,FALSE,"Trend Form";"Disability_1",#N/A,FALSE,"Trend Form";"Detail_1",#N/A,FALSE,"Trend Form"}</definedName>
    <definedName name="wrn.Draft_COBRA_1." localSheetId="43" hidden="1">{"Regular_1",#N/A,FALSE,"Trend Form";"Disability_1",#N/A,FALSE,"Trend Form";"Detail_1",#N/A,FALSE,"Trend Form"}</definedName>
    <definedName name="wrn.Draft_COBRA_1." localSheetId="47" hidden="1">{"Regular_1",#N/A,FALSE,"Trend Form";"Disability_1",#N/A,FALSE,"Trend Form";"Detail_1",#N/A,FALSE,"Trend Form"}</definedName>
    <definedName name="wrn.Draft_COBRA_1." localSheetId="33" hidden="1">{"Regular_1",#N/A,FALSE,"Trend Form";"Disability_1",#N/A,FALSE,"Trend Form";"Detail_1",#N/A,FALSE,"Trend Form"}</definedName>
    <definedName name="wrn.Draft_COBRA_1." localSheetId="35" hidden="1">{"Regular_1",#N/A,FALSE,"Trend Form";"Disability_1",#N/A,FALSE,"Trend Form";"Detail_1",#N/A,FALSE,"Trend Form"}</definedName>
    <definedName name="wrn.Draft_COBRA_1." localSheetId="37" hidden="1">{"Regular_1",#N/A,FALSE,"Trend Form";"Disability_1",#N/A,FALSE,"Trend Form";"Detail_1",#N/A,FALSE,"Trend Form"}</definedName>
    <definedName name="wrn.Draft_COBRA_1." localSheetId="58" hidden="1">{"Regular_1",#N/A,FALSE,"Trend Form";"Disability_1",#N/A,FALSE,"Trend Form";"Detail_1",#N/A,FALSE,"Trend Form"}</definedName>
    <definedName name="wrn.Draft_COBRA_1." localSheetId="60" hidden="1">{"Regular_1",#N/A,FALSE,"Trend Form";"Disability_1",#N/A,FALSE,"Trend Form";"Detail_1",#N/A,FALSE,"Trend Form"}</definedName>
    <definedName name="wrn.Draft_COBRA_1." localSheetId="64" hidden="1">{"Regular_1",#N/A,FALSE,"Trend Form";"Disability_1",#N/A,FALSE,"Trend Form";"Detail_1",#N/A,FALSE,"Trend Form"}</definedName>
    <definedName name="wrn.Draft_COBRA_1." localSheetId="66" hidden="1">{"Regular_1",#N/A,FALSE,"Trend Form";"Disability_1",#N/A,FALSE,"Trend Form";"Detail_1",#N/A,FALSE,"Trend Form"}</definedName>
    <definedName name="wrn.Draft_COBRA_1." localSheetId="68" hidden="1">{"Regular_1",#N/A,FALSE,"Trend Form";"Disability_1",#N/A,FALSE,"Trend Form";"Detail_1",#N/A,FALSE,"Trend Form"}</definedName>
    <definedName name="wrn.Draft_COBRA_1." localSheetId="56" hidden="1">{"Regular_1",#N/A,FALSE,"Trend Form";"Disability_1",#N/A,FALSE,"Trend Form";"Detail_1",#N/A,FALSE,"Trend Form"}</definedName>
    <definedName name="wrn.Draft_COBRA_1." localSheetId="57" hidden="1">{"Regular_1",#N/A,FALSE,"Trend Form";"Disability_1",#N/A,FALSE,"Trend Form";"Detail_1",#N/A,FALSE,"Trend Form"}</definedName>
    <definedName name="wrn.Draft_COBRA_1." localSheetId="59" hidden="1">{"Regular_1",#N/A,FALSE,"Trend Form";"Disability_1",#N/A,FALSE,"Trend Form";"Detail_1",#N/A,FALSE,"Trend Form"}</definedName>
    <definedName name="wrn.Draft_COBRA_1." localSheetId="63" hidden="1">{"Regular_1",#N/A,FALSE,"Trend Form";"Disability_1",#N/A,FALSE,"Trend Form";"Detail_1",#N/A,FALSE,"Trend Form"}</definedName>
    <definedName name="wrn.Draft_COBRA_1." localSheetId="65" hidden="1">{"Regular_1",#N/A,FALSE,"Trend Form";"Disability_1",#N/A,FALSE,"Trend Form";"Detail_1",#N/A,FALSE,"Trend Form"}</definedName>
    <definedName name="wrn.Draft_COBRA_1." localSheetId="67" hidden="1">{"Regular_1",#N/A,FALSE,"Trend Form";"Disability_1",#N/A,FALSE,"Trend Form";"Detail_1",#N/A,FALSE,"Trend Form"}</definedName>
    <definedName name="wrn.Draft_COBRA_1." localSheetId="55" hidden="1">{"Regular_1",#N/A,FALSE,"Trend Form";"Disability_1",#N/A,FALSE,"Trend Form";"Detail_1",#N/A,FALSE,"Trend Form"}</definedName>
    <definedName name="wrn.Draft_COBRA_1." localSheetId="81" hidden="1">{"Regular_1",#N/A,FALSE,"Trend Form";"Disability_1",#N/A,FALSE,"Trend Form";"Detail_1",#N/A,FALSE,"Trend Form"}</definedName>
    <definedName name="wrn.Draft_COBRA_1." localSheetId="83" hidden="1">{"Regular_1",#N/A,FALSE,"Trend Form";"Disability_1",#N/A,FALSE,"Trend Form";"Detail_1",#N/A,FALSE,"Trend Form"}</definedName>
    <definedName name="wrn.Draft_COBRA_1." localSheetId="85" hidden="1">{"Regular_1",#N/A,FALSE,"Trend Form";"Disability_1",#N/A,FALSE,"Trend Form";"Detail_1",#N/A,FALSE,"Trend Form"}</definedName>
    <definedName name="wrn.Draft_COBRA_1." localSheetId="71" hidden="1">{"Regular_1",#N/A,FALSE,"Trend Form";"Disability_1",#N/A,FALSE,"Trend Form";"Detail_1",#N/A,FALSE,"Trend Form"}</definedName>
    <definedName name="wrn.Draft_COBRA_1." localSheetId="73" hidden="1">{"Regular_1",#N/A,FALSE,"Trend Form";"Disability_1",#N/A,FALSE,"Trend Form";"Detail_1",#N/A,FALSE,"Trend Form"}</definedName>
    <definedName name="wrn.Draft_COBRA_1." localSheetId="75" hidden="1">{"Regular_1",#N/A,FALSE,"Trend Form";"Disability_1",#N/A,FALSE,"Trend Form";"Detail_1",#N/A,FALSE,"Trend Form"}</definedName>
    <definedName name="wrn.Draft_COBRA_1." localSheetId="80" hidden="1">{"Regular_1",#N/A,FALSE,"Trend Form";"Disability_1",#N/A,FALSE,"Trend Form";"Detail_1",#N/A,FALSE,"Trend Form"}</definedName>
    <definedName name="wrn.Draft_COBRA_1." localSheetId="82" hidden="1">{"Regular_1",#N/A,FALSE,"Trend Form";"Disability_1",#N/A,FALSE,"Trend Form";"Detail_1",#N/A,FALSE,"Trend Form"}</definedName>
    <definedName name="wrn.Draft_COBRA_1." localSheetId="84" hidden="1">{"Regular_1",#N/A,FALSE,"Trend Form";"Disability_1",#N/A,FALSE,"Trend Form";"Detail_1",#N/A,FALSE,"Trend Form"}</definedName>
    <definedName name="wrn.Draft_COBRA_1." localSheetId="70" hidden="1">{"Regular_1",#N/A,FALSE,"Trend Form";"Disability_1",#N/A,FALSE,"Trend Form";"Detail_1",#N/A,FALSE,"Trend Form"}</definedName>
    <definedName name="wrn.Draft_COBRA_1." localSheetId="72" hidden="1">{"Regular_1",#N/A,FALSE,"Trend Form";"Disability_1",#N/A,FALSE,"Trend Form";"Detail_1",#N/A,FALSE,"Trend Form"}</definedName>
    <definedName name="wrn.Draft_COBRA_1." localSheetId="74" hidden="1">{"Regular_1",#N/A,FALSE,"Trend Form";"Disability_1",#N/A,FALSE,"Trend Form";"Detail_1",#N/A,FALSE,"Trend Form"}</definedName>
    <definedName name="wrn.Draft_COBRA_1." hidden="1">{"Regular_1",#N/A,FALSE,"Trend Form";"Disability_1",#N/A,FALSE,"Trend Form";"Detail_1",#N/A,FALSE,"Trend Form"}</definedName>
    <definedName name="wrn.Draft_COBRA_1_2." localSheetId="13" hidden="1">{"Regular_1",#N/A,FALSE,"Trend Form";"Disability_1",#N/A,FALSE,"Trend Form";"Detail_1",#N/A,FALSE,"Trend Form";"Regular_2",#N/A,FALSE,"Trend Form";"Disability_2",#N/A,FALSE,"Trend Form";"Detail_2",#N/A,FALSE,"Trend Form"}</definedName>
    <definedName name="wrn.Draft_COBRA_1_2." localSheetId="15" hidden="1">{"Regular_1",#N/A,FALSE,"Trend Form";"Disability_1",#N/A,FALSE,"Trend Form";"Detail_1",#N/A,FALSE,"Trend Form";"Regular_2",#N/A,FALSE,"Trend Form";"Disability_2",#N/A,FALSE,"Trend Form";"Detail_2",#N/A,FALSE,"Trend Form"}</definedName>
    <definedName name="wrn.Draft_COBRA_1_2." localSheetId="17" hidden="1">{"Regular_1",#N/A,FALSE,"Trend Form";"Disability_1",#N/A,FALSE,"Trend Form";"Detail_1",#N/A,FALSE,"Trend Form";"Regular_2",#N/A,FALSE,"Trend Form";"Disability_2",#N/A,FALSE,"Trend Form";"Detail_2",#N/A,FALSE,"Trend Form"}</definedName>
    <definedName name="wrn.Draft_COBRA_1_2." localSheetId="19" hidden="1">{"Regular_1",#N/A,FALSE,"Trend Form";"Disability_1",#N/A,FALSE,"Trend Form";"Detail_1",#N/A,FALSE,"Trend Form";"Regular_2",#N/A,FALSE,"Trend Form";"Disability_2",#N/A,FALSE,"Trend Form";"Detail_2",#N/A,FALSE,"Trend Form"}</definedName>
    <definedName name="wrn.Draft_COBRA_1_2." localSheetId="21" hidden="1">{"Regular_1",#N/A,FALSE,"Trend Form";"Disability_1",#N/A,FALSE,"Trend Form";"Detail_1",#N/A,FALSE,"Trend Form";"Regular_2",#N/A,FALSE,"Trend Form";"Disability_2",#N/A,FALSE,"Trend Form";"Detail_2",#N/A,FALSE,"Trend Form"}</definedName>
    <definedName name="wrn.Draft_COBRA_1_2." localSheetId="23" hidden="1">{"Regular_1",#N/A,FALSE,"Trend Form";"Disability_1",#N/A,FALSE,"Trend Form";"Detail_1",#N/A,FALSE,"Trend Form";"Regular_2",#N/A,FALSE,"Trend Form";"Disability_2",#N/A,FALSE,"Trend Form";"Detail_2",#N/A,FALSE,"Trend Form"}</definedName>
    <definedName name="wrn.Draft_COBRA_1_2." localSheetId="25" hidden="1">{"Regular_1",#N/A,FALSE,"Trend Form";"Disability_1",#N/A,FALSE,"Trend Form";"Detail_1",#N/A,FALSE,"Trend Form";"Regular_2",#N/A,FALSE,"Trend Form";"Disability_2",#N/A,FALSE,"Trend Form";"Detail_2",#N/A,FALSE,"Trend Form"}</definedName>
    <definedName name="wrn.Draft_COBRA_1_2." localSheetId="27" hidden="1">{"Regular_1",#N/A,FALSE,"Trend Form";"Disability_1",#N/A,FALSE,"Trend Form";"Detail_1",#N/A,FALSE,"Trend Form";"Regular_2",#N/A,FALSE,"Trend Form";"Disability_2",#N/A,FALSE,"Trend Form";"Detail_2",#N/A,FALSE,"Trend Form"}</definedName>
    <definedName name="wrn.Draft_COBRA_1_2." localSheetId="8" hidden="1">{"Regular_1",#N/A,FALSE,"Trend Form";"Disability_1",#N/A,FALSE,"Trend Form";"Detail_1",#N/A,FALSE,"Trend Form";"Regular_2",#N/A,FALSE,"Trend Form";"Disability_2",#N/A,FALSE,"Trend Form";"Detail_2",#N/A,FALSE,"Trend Form"}</definedName>
    <definedName name="wrn.Draft_COBRA_1_2." localSheetId="11" hidden="1">{"Regular_1",#N/A,FALSE,"Trend Form";"Disability_1",#N/A,FALSE,"Trend Form";"Detail_1",#N/A,FALSE,"Trend Form";"Regular_2",#N/A,FALSE,"Trend Form";"Disability_2",#N/A,FALSE,"Trend Form";"Detail_2",#N/A,FALSE,"Trend Form"}</definedName>
    <definedName name="wrn.Draft_COBRA_1_2." localSheetId="12" hidden="1">{"Regular_1",#N/A,FALSE,"Trend Form";"Disability_1",#N/A,FALSE,"Trend Form";"Detail_1",#N/A,FALSE,"Trend Form";"Regular_2",#N/A,FALSE,"Trend Form";"Disability_2",#N/A,FALSE,"Trend Form";"Detail_2",#N/A,FALSE,"Trend Form"}</definedName>
    <definedName name="wrn.Draft_COBRA_1_2." localSheetId="14" hidden="1">{"Regular_1",#N/A,FALSE,"Trend Form";"Disability_1",#N/A,FALSE,"Trend Form";"Detail_1",#N/A,FALSE,"Trend Form";"Regular_2",#N/A,FALSE,"Trend Form";"Disability_2",#N/A,FALSE,"Trend Form";"Detail_2",#N/A,FALSE,"Trend Form"}</definedName>
    <definedName name="wrn.Draft_COBRA_1_2." localSheetId="16" hidden="1">{"Regular_1",#N/A,FALSE,"Trend Form";"Disability_1",#N/A,FALSE,"Trend Form";"Detail_1",#N/A,FALSE,"Trend Form";"Regular_2",#N/A,FALSE,"Trend Form";"Disability_2",#N/A,FALSE,"Trend Form";"Detail_2",#N/A,FALSE,"Trend Form"}</definedName>
    <definedName name="wrn.Draft_COBRA_1_2." localSheetId="18" hidden="1">{"Regular_1",#N/A,FALSE,"Trend Form";"Disability_1",#N/A,FALSE,"Trend Form";"Detail_1",#N/A,FALSE,"Trend Form";"Regular_2",#N/A,FALSE,"Trend Form";"Disability_2",#N/A,FALSE,"Trend Form";"Detail_2",#N/A,FALSE,"Trend Form"}</definedName>
    <definedName name="wrn.Draft_COBRA_1_2." localSheetId="20" hidden="1">{"Regular_1",#N/A,FALSE,"Trend Form";"Disability_1",#N/A,FALSE,"Trend Form";"Detail_1",#N/A,FALSE,"Trend Form";"Regular_2",#N/A,FALSE,"Trend Form";"Disability_2",#N/A,FALSE,"Trend Form";"Detail_2",#N/A,FALSE,"Trend Form"}</definedName>
    <definedName name="wrn.Draft_COBRA_1_2." localSheetId="22" hidden="1">{"Regular_1",#N/A,FALSE,"Trend Form";"Disability_1",#N/A,FALSE,"Trend Form";"Detail_1",#N/A,FALSE,"Trend Form";"Regular_2",#N/A,FALSE,"Trend Form";"Disability_2",#N/A,FALSE,"Trend Form";"Detail_2",#N/A,FALSE,"Trend Form"}</definedName>
    <definedName name="wrn.Draft_COBRA_1_2." localSheetId="24" hidden="1">{"Regular_1",#N/A,FALSE,"Trend Form";"Disability_1",#N/A,FALSE,"Trend Form";"Detail_1",#N/A,FALSE,"Trend Form";"Regular_2",#N/A,FALSE,"Trend Form";"Disability_2",#N/A,FALSE,"Trend Form";"Detail_2",#N/A,FALSE,"Trend Form"}</definedName>
    <definedName name="wrn.Draft_COBRA_1_2." localSheetId="26" hidden="1">{"Regular_1",#N/A,FALSE,"Trend Form";"Disability_1",#N/A,FALSE,"Trend Form";"Detail_1",#N/A,FALSE,"Trend Form";"Regular_2",#N/A,FALSE,"Trend Form";"Disability_2",#N/A,FALSE,"Trend Form";"Detail_2",#N/A,FALSE,"Trend Form"}</definedName>
    <definedName name="wrn.Draft_COBRA_1_2." localSheetId="6" hidden="1">{"Regular_1",#N/A,FALSE,"Trend Form";"Disability_1",#N/A,FALSE,"Trend Form";"Detail_1",#N/A,FALSE,"Trend Form";"Regular_2",#N/A,FALSE,"Trend Form";"Disability_2",#N/A,FALSE,"Trend Form";"Detail_2",#N/A,FALSE,"Trend Form"}</definedName>
    <definedName name="wrn.Draft_COBRA_1_2." localSheetId="7" hidden="1">{"Regular_1",#N/A,FALSE,"Trend Form";"Disability_1",#N/A,FALSE,"Trend Form";"Detail_1",#N/A,FALSE,"Trend Form";"Regular_2",#N/A,FALSE,"Trend Form";"Disability_2",#N/A,FALSE,"Trend Form";"Detail_2",#N/A,FALSE,"Trend Form"}</definedName>
    <definedName name="wrn.Draft_COBRA_1_2." localSheetId="9" hidden="1">{"Regular_1",#N/A,FALSE,"Trend Form";"Disability_1",#N/A,FALSE,"Trend Form";"Detail_1",#N/A,FALSE,"Trend Form";"Regular_2",#N/A,FALSE,"Trend Form";"Disability_2",#N/A,FALSE,"Trend Form";"Detail_2",#N/A,FALSE,"Trend Form"}</definedName>
    <definedName name="wrn.Draft_COBRA_1_2." localSheetId="10" hidden="1">{"Regular_1",#N/A,FALSE,"Trend Form";"Disability_1",#N/A,FALSE,"Trend Form";"Detail_1",#N/A,FALSE,"Trend Form";"Regular_2",#N/A,FALSE,"Trend Form";"Disability_2",#N/A,FALSE,"Trend Form";"Detail_2",#N/A,FALSE,"Trend Form"}</definedName>
    <definedName name="wrn.Draft_COBRA_1_2." localSheetId="40" hidden="1">{"Regular_1",#N/A,FALSE,"Trend Form";"Disability_1",#N/A,FALSE,"Trend Form";"Detail_1",#N/A,FALSE,"Trend Form";"Regular_2",#N/A,FALSE,"Trend Form";"Disability_2",#N/A,FALSE,"Trend Form";"Detail_2",#N/A,FALSE,"Trend Form"}</definedName>
    <definedName name="wrn.Draft_COBRA_1_2." localSheetId="42" hidden="1">{"Regular_1",#N/A,FALSE,"Trend Form";"Disability_1",#N/A,FALSE,"Trend Form";"Detail_1",#N/A,FALSE,"Trend Form";"Regular_2",#N/A,FALSE,"Trend Form";"Disability_2",#N/A,FALSE,"Trend Form";"Detail_2",#N/A,FALSE,"Trend Form"}</definedName>
    <definedName name="wrn.Draft_COBRA_1_2." localSheetId="46" hidden="1">{"Regular_1",#N/A,FALSE,"Trend Form";"Disability_1",#N/A,FALSE,"Trend Form";"Detail_1",#N/A,FALSE,"Trend Form";"Regular_2",#N/A,FALSE,"Trend Form";"Disability_2",#N/A,FALSE,"Trend Form";"Detail_2",#N/A,FALSE,"Trend Form"}</definedName>
    <definedName name="wrn.Draft_COBRA_1_2." localSheetId="49" hidden="1">{"Regular_1",#N/A,FALSE,"Trend Form";"Disability_1",#N/A,FALSE,"Trend Form";"Detail_1",#N/A,FALSE,"Trend Form";"Regular_2",#N/A,FALSE,"Trend Form";"Disability_2",#N/A,FALSE,"Trend Form";"Detail_2",#N/A,FALSE,"Trend Form"}</definedName>
    <definedName name="wrn.Draft_COBRA_1_2." localSheetId="34" hidden="1">{"Regular_1",#N/A,FALSE,"Trend Form";"Disability_1",#N/A,FALSE,"Trend Form";"Detail_1",#N/A,FALSE,"Trend Form";"Regular_2",#N/A,FALSE,"Trend Form";"Disability_2",#N/A,FALSE,"Trend Form";"Detail_2",#N/A,FALSE,"Trend Form"}</definedName>
    <definedName name="wrn.Draft_COBRA_1_2." localSheetId="36" hidden="1">{"Regular_1",#N/A,FALSE,"Trend Form";"Disability_1",#N/A,FALSE,"Trend Form";"Detail_1",#N/A,FALSE,"Trend Form";"Regular_2",#N/A,FALSE,"Trend Form";"Disability_2",#N/A,FALSE,"Trend Form";"Detail_2",#N/A,FALSE,"Trend Form"}</definedName>
    <definedName name="wrn.Draft_COBRA_1_2." localSheetId="38" hidden="1">{"Regular_1",#N/A,FALSE,"Trend Form";"Disability_1",#N/A,FALSE,"Trend Form";"Detail_1",#N/A,FALSE,"Trend Form";"Regular_2",#N/A,FALSE,"Trend Form";"Disability_2",#N/A,FALSE,"Trend Form";"Detail_2",#N/A,FALSE,"Trend Form"}</definedName>
    <definedName name="wrn.Draft_COBRA_1_2." localSheetId="39" hidden="1">{"Regular_1",#N/A,FALSE,"Trend Form";"Disability_1",#N/A,FALSE,"Trend Form";"Detail_1",#N/A,FALSE,"Trend Form";"Regular_2",#N/A,FALSE,"Trend Form";"Disability_2",#N/A,FALSE,"Trend Form";"Detail_2",#N/A,FALSE,"Trend Form"}</definedName>
    <definedName name="wrn.Draft_COBRA_1_2." localSheetId="41" hidden="1">{"Regular_1",#N/A,FALSE,"Trend Form";"Disability_1",#N/A,FALSE,"Trend Form";"Detail_1",#N/A,FALSE,"Trend Form";"Regular_2",#N/A,FALSE,"Trend Form";"Disability_2",#N/A,FALSE,"Trend Form";"Detail_2",#N/A,FALSE,"Trend Form"}</definedName>
    <definedName name="wrn.Draft_COBRA_1_2." localSheetId="43" hidden="1">{"Regular_1",#N/A,FALSE,"Trend Form";"Disability_1",#N/A,FALSE,"Trend Form";"Detail_1",#N/A,FALSE,"Trend Form";"Regular_2",#N/A,FALSE,"Trend Form";"Disability_2",#N/A,FALSE,"Trend Form";"Detail_2",#N/A,FALSE,"Trend Form"}</definedName>
    <definedName name="wrn.Draft_COBRA_1_2." localSheetId="47" hidden="1">{"Regular_1",#N/A,FALSE,"Trend Form";"Disability_1",#N/A,FALSE,"Trend Form";"Detail_1",#N/A,FALSE,"Trend Form";"Regular_2",#N/A,FALSE,"Trend Form";"Disability_2",#N/A,FALSE,"Trend Form";"Detail_2",#N/A,FALSE,"Trend Form"}</definedName>
    <definedName name="wrn.Draft_COBRA_1_2." localSheetId="33" hidden="1">{"Regular_1",#N/A,FALSE,"Trend Form";"Disability_1",#N/A,FALSE,"Trend Form";"Detail_1",#N/A,FALSE,"Trend Form";"Regular_2",#N/A,FALSE,"Trend Form";"Disability_2",#N/A,FALSE,"Trend Form";"Detail_2",#N/A,FALSE,"Trend Form"}</definedName>
    <definedName name="wrn.Draft_COBRA_1_2." localSheetId="35" hidden="1">{"Regular_1",#N/A,FALSE,"Trend Form";"Disability_1",#N/A,FALSE,"Trend Form";"Detail_1",#N/A,FALSE,"Trend Form";"Regular_2",#N/A,FALSE,"Trend Form";"Disability_2",#N/A,FALSE,"Trend Form";"Detail_2",#N/A,FALSE,"Trend Form"}</definedName>
    <definedName name="wrn.Draft_COBRA_1_2." localSheetId="37" hidden="1">{"Regular_1",#N/A,FALSE,"Trend Form";"Disability_1",#N/A,FALSE,"Trend Form";"Detail_1",#N/A,FALSE,"Trend Form";"Regular_2",#N/A,FALSE,"Trend Form";"Disability_2",#N/A,FALSE,"Trend Form";"Detail_2",#N/A,FALSE,"Trend Form"}</definedName>
    <definedName name="wrn.Draft_COBRA_1_2." localSheetId="58" hidden="1">{"Regular_1",#N/A,FALSE,"Trend Form";"Disability_1",#N/A,FALSE,"Trend Form";"Detail_1",#N/A,FALSE,"Trend Form";"Regular_2",#N/A,FALSE,"Trend Form";"Disability_2",#N/A,FALSE,"Trend Form";"Detail_2",#N/A,FALSE,"Trend Form"}</definedName>
    <definedName name="wrn.Draft_COBRA_1_2." localSheetId="60" hidden="1">{"Regular_1",#N/A,FALSE,"Trend Form";"Disability_1",#N/A,FALSE,"Trend Form";"Detail_1",#N/A,FALSE,"Trend Form";"Regular_2",#N/A,FALSE,"Trend Form";"Disability_2",#N/A,FALSE,"Trend Form";"Detail_2",#N/A,FALSE,"Trend Form"}</definedName>
    <definedName name="wrn.Draft_COBRA_1_2." localSheetId="64" hidden="1">{"Regular_1",#N/A,FALSE,"Trend Form";"Disability_1",#N/A,FALSE,"Trend Form";"Detail_1",#N/A,FALSE,"Trend Form";"Regular_2",#N/A,FALSE,"Trend Form";"Disability_2",#N/A,FALSE,"Trend Form";"Detail_2",#N/A,FALSE,"Trend Form"}</definedName>
    <definedName name="wrn.Draft_COBRA_1_2." localSheetId="66" hidden="1">{"Regular_1",#N/A,FALSE,"Trend Form";"Disability_1",#N/A,FALSE,"Trend Form";"Detail_1",#N/A,FALSE,"Trend Form";"Regular_2",#N/A,FALSE,"Trend Form";"Disability_2",#N/A,FALSE,"Trend Form";"Detail_2",#N/A,FALSE,"Trend Form"}</definedName>
    <definedName name="wrn.Draft_COBRA_1_2." localSheetId="68" hidden="1">{"Regular_1",#N/A,FALSE,"Trend Form";"Disability_1",#N/A,FALSE,"Trend Form";"Detail_1",#N/A,FALSE,"Trend Form";"Regular_2",#N/A,FALSE,"Trend Form";"Disability_2",#N/A,FALSE,"Trend Form";"Detail_2",#N/A,FALSE,"Trend Form"}</definedName>
    <definedName name="wrn.Draft_COBRA_1_2." localSheetId="56" hidden="1">{"Regular_1",#N/A,FALSE,"Trend Form";"Disability_1",#N/A,FALSE,"Trend Form";"Detail_1",#N/A,FALSE,"Trend Form";"Regular_2",#N/A,FALSE,"Trend Form";"Disability_2",#N/A,FALSE,"Trend Form";"Detail_2",#N/A,FALSE,"Trend Form"}</definedName>
    <definedName name="wrn.Draft_COBRA_1_2." localSheetId="57" hidden="1">{"Regular_1",#N/A,FALSE,"Trend Form";"Disability_1",#N/A,FALSE,"Trend Form";"Detail_1",#N/A,FALSE,"Trend Form";"Regular_2",#N/A,FALSE,"Trend Form";"Disability_2",#N/A,FALSE,"Trend Form";"Detail_2",#N/A,FALSE,"Trend Form"}</definedName>
    <definedName name="wrn.Draft_COBRA_1_2." localSheetId="59" hidden="1">{"Regular_1",#N/A,FALSE,"Trend Form";"Disability_1",#N/A,FALSE,"Trend Form";"Detail_1",#N/A,FALSE,"Trend Form";"Regular_2",#N/A,FALSE,"Trend Form";"Disability_2",#N/A,FALSE,"Trend Form";"Detail_2",#N/A,FALSE,"Trend Form"}</definedName>
    <definedName name="wrn.Draft_COBRA_1_2." localSheetId="63" hidden="1">{"Regular_1",#N/A,FALSE,"Trend Form";"Disability_1",#N/A,FALSE,"Trend Form";"Detail_1",#N/A,FALSE,"Trend Form";"Regular_2",#N/A,FALSE,"Trend Form";"Disability_2",#N/A,FALSE,"Trend Form";"Detail_2",#N/A,FALSE,"Trend Form"}</definedName>
    <definedName name="wrn.Draft_COBRA_1_2." localSheetId="65" hidden="1">{"Regular_1",#N/A,FALSE,"Trend Form";"Disability_1",#N/A,FALSE,"Trend Form";"Detail_1",#N/A,FALSE,"Trend Form";"Regular_2",#N/A,FALSE,"Trend Form";"Disability_2",#N/A,FALSE,"Trend Form";"Detail_2",#N/A,FALSE,"Trend Form"}</definedName>
    <definedName name="wrn.Draft_COBRA_1_2." localSheetId="67" hidden="1">{"Regular_1",#N/A,FALSE,"Trend Form";"Disability_1",#N/A,FALSE,"Trend Form";"Detail_1",#N/A,FALSE,"Trend Form";"Regular_2",#N/A,FALSE,"Trend Form";"Disability_2",#N/A,FALSE,"Trend Form";"Detail_2",#N/A,FALSE,"Trend Form"}</definedName>
    <definedName name="wrn.Draft_COBRA_1_2." localSheetId="55" hidden="1">{"Regular_1",#N/A,FALSE,"Trend Form";"Disability_1",#N/A,FALSE,"Trend Form";"Detail_1",#N/A,FALSE,"Trend Form";"Regular_2",#N/A,FALSE,"Trend Form";"Disability_2",#N/A,FALSE,"Trend Form";"Detail_2",#N/A,FALSE,"Trend Form"}</definedName>
    <definedName name="wrn.Draft_COBRA_1_2." localSheetId="81" hidden="1">{"Regular_1",#N/A,FALSE,"Trend Form";"Disability_1",#N/A,FALSE,"Trend Form";"Detail_1",#N/A,FALSE,"Trend Form";"Regular_2",#N/A,FALSE,"Trend Form";"Disability_2",#N/A,FALSE,"Trend Form";"Detail_2",#N/A,FALSE,"Trend Form"}</definedName>
    <definedName name="wrn.Draft_COBRA_1_2." localSheetId="83" hidden="1">{"Regular_1",#N/A,FALSE,"Trend Form";"Disability_1",#N/A,FALSE,"Trend Form";"Detail_1",#N/A,FALSE,"Trend Form";"Regular_2",#N/A,FALSE,"Trend Form";"Disability_2",#N/A,FALSE,"Trend Form";"Detail_2",#N/A,FALSE,"Trend Form"}</definedName>
    <definedName name="wrn.Draft_COBRA_1_2." localSheetId="85" hidden="1">{"Regular_1",#N/A,FALSE,"Trend Form";"Disability_1",#N/A,FALSE,"Trend Form";"Detail_1",#N/A,FALSE,"Trend Form";"Regular_2",#N/A,FALSE,"Trend Form";"Disability_2",#N/A,FALSE,"Trend Form";"Detail_2",#N/A,FALSE,"Trend Form"}</definedName>
    <definedName name="wrn.Draft_COBRA_1_2." localSheetId="71" hidden="1">{"Regular_1",#N/A,FALSE,"Trend Form";"Disability_1",#N/A,FALSE,"Trend Form";"Detail_1",#N/A,FALSE,"Trend Form";"Regular_2",#N/A,FALSE,"Trend Form";"Disability_2",#N/A,FALSE,"Trend Form";"Detail_2",#N/A,FALSE,"Trend Form"}</definedName>
    <definedName name="wrn.Draft_COBRA_1_2." localSheetId="73" hidden="1">{"Regular_1",#N/A,FALSE,"Trend Form";"Disability_1",#N/A,FALSE,"Trend Form";"Detail_1",#N/A,FALSE,"Trend Form";"Regular_2",#N/A,FALSE,"Trend Form";"Disability_2",#N/A,FALSE,"Trend Form";"Detail_2",#N/A,FALSE,"Trend Form"}</definedName>
    <definedName name="wrn.Draft_COBRA_1_2." localSheetId="75" hidden="1">{"Regular_1",#N/A,FALSE,"Trend Form";"Disability_1",#N/A,FALSE,"Trend Form";"Detail_1",#N/A,FALSE,"Trend Form";"Regular_2",#N/A,FALSE,"Trend Form";"Disability_2",#N/A,FALSE,"Trend Form";"Detail_2",#N/A,FALSE,"Trend Form"}</definedName>
    <definedName name="wrn.Draft_COBRA_1_2." localSheetId="80" hidden="1">{"Regular_1",#N/A,FALSE,"Trend Form";"Disability_1",#N/A,FALSE,"Trend Form";"Detail_1",#N/A,FALSE,"Trend Form";"Regular_2",#N/A,FALSE,"Trend Form";"Disability_2",#N/A,FALSE,"Trend Form";"Detail_2",#N/A,FALSE,"Trend Form"}</definedName>
    <definedName name="wrn.Draft_COBRA_1_2." localSheetId="82" hidden="1">{"Regular_1",#N/A,FALSE,"Trend Form";"Disability_1",#N/A,FALSE,"Trend Form";"Detail_1",#N/A,FALSE,"Trend Form";"Regular_2",#N/A,FALSE,"Trend Form";"Disability_2",#N/A,FALSE,"Trend Form";"Detail_2",#N/A,FALSE,"Trend Form"}</definedName>
    <definedName name="wrn.Draft_COBRA_1_2." localSheetId="84" hidden="1">{"Regular_1",#N/A,FALSE,"Trend Form";"Disability_1",#N/A,FALSE,"Trend Form";"Detail_1",#N/A,FALSE,"Trend Form";"Regular_2",#N/A,FALSE,"Trend Form";"Disability_2",#N/A,FALSE,"Trend Form";"Detail_2",#N/A,FALSE,"Trend Form"}</definedName>
    <definedName name="wrn.Draft_COBRA_1_2." localSheetId="70" hidden="1">{"Regular_1",#N/A,FALSE,"Trend Form";"Disability_1",#N/A,FALSE,"Trend Form";"Detail_1",#N/A,FALSE,"Trend Form";"Regular_2",#N/A,FALSE,"Trend Form";"Disability_2",#N/A,FALSE,"Trend Form";"Detail_2",#N/A,FALSE,"Trend Form"}</definedName>
    <definedName name="wrn.Draft_COBRA_1_2." localSheetId="72" hidden="1">{"Regular_1",#N/A,FALSE,"Trend Form";"Disability_1",#N/A,FALSE,"Trend Form";"Detail_1",#N/A,FALSE,"Trend Form";"Regular_2",#N/A,FALSE,"Trend Form";"Disability_2",#N/A,FALSE,"Trend Form";"Detail_2",#N/A,FALSE,"Trend Form"}</definedName>
    <definedName name="wrn.Draft_COBRA_1_2." localSheetId="74" hidden="1">{"Regular_1",#N/A,FALSE,"Trend Form";"Disability_1",#N/A,FALSE,"Trend Form";"Detail_1",#N/A,FALSE,"Trend Form";"Regular_2",#N/A,FALSE,"Trend Form";"Disability_2",#N/A,FALSE,"Trend Form";"Detail_2",#N/A,FALSE,"Trend Form"}</definedName>
    <definedName name="wrn.Draft_COBRA_1_2." hidden="1">{"Regular_1",#N/A,FALSE,"Trend Form";"Disability_1",#N/A,FALSE,"Trend Form";"Detail_1",#N/A,FALSE,"Trend Form";"Regular_2",#N/A,FALSE,"Trend Form";"Disability_2",#N/A,FALSE,"Trend Form";"Detail_2",#N/A,FALSE,"Trend Form"}</definedName>
    <definedName name="wrn.Draft_COBRA_1_2_3." localSheetId="1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2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1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4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3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8"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6"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9"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67"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5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1"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5"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8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0"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2"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localSheetId="74"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 hidden="1">{"Regular_1",#N/A,FALSE,"Trend Form";"Disability_1",#N/A,FALSE,"Trend Form";"Detail_1",#N/A,FALSE,"Trend Form";"Regular_2",#N/A,FALSE,"Trend Form";"Disability_2",#N/A,FALSE,"Trend Form";"Detail_2",#N/A,FALSE,"Trend Form";"Regular_3",#N/A,FALSE,"Trend Form";"Disabilty_3",#N/A,FALSE,"Trend Form";"Detail_3",#N/A,FALSE,"Trend Form"}</definedName>
    <definedName name="wrn.Draft_COBRA_1_2_3_4." localSheetId="1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2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1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4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3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6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5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8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localSheetId="7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COBRA_1_2_3_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definedName>
    <definedName name="wrn.Draft_Report." localSheetId="1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2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1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4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3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8"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6"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9"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67"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5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1"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3"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5"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8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0"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2"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localSheetId="74"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 hidden="1">{"Summary",#N/A,FALSE,"Chart Input III";"Aggregate",#N/A,FALSE,"Chart Input III";"Annual_Change",#N/A,FALSE,"Trend Form";"PMPM",#N/A,FALSE,"Chart Input III";"PMPM_Change",#N/A,FALSE,"Trend Form";"Proj_Change",#N/A,FALSE,"Chart Input I";"Partial",#N/A,FALSE,"Chart Input III";"Expense_Chart",#N/A,FALSE,"Chart Input III";"Input",#N/A,FALSE,"Chart Input III";"Assumptions",#N/A,FALSE,"Chart Input III";"Retiree",#N/A,FALSE,"Chart Input III";"Res_Chart",#N/A,FALSE,"Chart Input III";"Reserves",#N/A,FALSE,"Chart Input III";"Trend",#N/A,FALSE,"Trend Form"}</definedName>
    <definedName name="wrn.Draft_Report_All." localSheetId="1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2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1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4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3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8"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6"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9"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67"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5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1"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3"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5"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8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0"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2"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localSheetId="74"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Report_All." hidden="1">{"Regular_1",#N/A,FALSE,"Trend Form";"Disability_1",#N/A,FALSE,"Trend Form";"Detail_1",#N/A,FALSE,"Trend Form";"Regular_2",#N/A,FALSE,"Trend Form";"Disability_2",#N/A,FALSE,"Trend Form";"Detail_2",#N/A,FALSE,"Trend Form";"Regular_3",#N/A,FALSE,"Trend Form";"Disabilty_3",#N/A,FALSE,"Trend Form";"Detail_3",#N/A,FALSE,"Trend Form";"Regular_4",#N/A,FALSE,"Trend Form";"Disability_4",#N/A,FALSE,"Trend Form";"Detail_4",#N/A,FALSE,"Trend Form";"Self_Summary",#N/A,FALSE,"Trend Form";"Self_Detail_1",#N/A,FALSE,"Trend Form";"Self_Detail_2",#N/A,FALSE,"Trend Form";"Self_Detail_3",#N/A,FALSE,"Trend Form";"Trend_Form",#N/A,FALSE,"Trend Form"}</definedName>
    <definedName name="wrn.Draft_Self." localSheetId="13" hidden="1">{"Self_Summary",#N/A,FALSE,"Trend Form";"Self_Detail_1",#N/A,FALSE,"Trend Form";"Self_Detail_2",#N/A,FALSE,"Trend Form";"Self_Detail_3",#N/A,FALSE,"Trend Form"}</definedName>
    <definedName name="wrn.Draft_Self." localSheetId="15" hidden="1">{"Self_Summary",#N/A,FALSE,"Trend Form";"Self_Detail_1",#N/A,FALSE,"Trend Form";"Self_Detail_2",#N/A,FALSE,"Trend Form";"Self_Detail_3",#N/A,FALSE,"Trend Form"}</definedName>
    <definedName name="wrn.Draft_Self." localSheetId="17" hidden="1">{"Self_Summary",#N/A,FALSE,"Trend Form";"Self_Detail_1",#N/A,FALSE,"Trend Form";"Self_Detail_2",#N/A,FALSE,"Trend Form";"Self_Detail_3",#N/A,FALSE,"Trend Form"}</definedName>
    <definedName name="wrn.Draft_Self." localSheetId="19" hidden="1">{"Self_Summary",#N/A,FALSE,"Trend Form";"Self_Detail_1",#N/A,FALSE,"Trend Form";"Self_Detail_2",#N/A,FALSE,"Trend Form";"Self_Detail_3",#N/A,FALSE,"Trend Form"}</definedName>
    <definedName name="wrn.Draft_Self." localSheetId="21" hidden="1">{"Self_Summary",#N/A,FALSE,"Trend Form";"Self_Detail_1",#N/A,FALSE,"Trend Form";"Self_Detail_2",#N/A,FALSE,"Trend Form";"Self_Detail_3",#N/A,FALSE,"Trend Form"}</definedName>
    <definedName name="wrn.Draft_Self." localSheetId="23" hidden="1">{"Self_Summary",#N/A,FALSE,"Trend Form";"Self_Detail_1",#N/A,FALSE,"Trend Form";"Self_Detail_2",#N/A,FALSE,"Trend Form";"Self_Detail_3",#N/A,FALSE,"Trend Form"}</definedName>
    <definedName name="wrn.Draft_Self." localSheetId="25" hidden="1">{"Self_Summary",#N/A,FALSE,"Trend Form";"Self_Detail_1",#N/A,FALSE,"Trend Form";"Self_Detail_2",#N/A,FALSE,"Trend Form";"Self_Detail_3",#N/A,FALSE,"Trend Form"}</definedName>
    <definedName name="wrn.Draft_Self." localSheetId="27" hidden="1">{"Self_Summary",#N/A,FALSE,"Trend Form";"Self_Detail_1",#N/A,FALSE,"Trend Form";"Self_Detail_2",#N/A,FALSE,"Trend Form";"Self_Detail_3",#N/A,FALSE,"Trend Form"}</definedName>
    <definedName name="wrn.Draft_Self." localSheetId="8" hidden="1">{"Self_Summary",#N/A,FALSE,"Trend Form";"Self_Detail_1",#N/A,FALSE,"Trend Form";"Self_Detail_2",#N/A,FALSE,"Trend Form";"Self_Detail_3",#N/A,FALSE,"Trend Form"}</definedName>
    <definedName name="wrn.Draft_Self." localSheetId="11" hidden="1">{"Self_Summary",#N/A,FALSE,"Trend Form";"Self_Detail_1",#N/A,FALSE,"Trend Form";"Self_Detail_2",#N/A,FALSE,"Trend Form";"Self_Detail_3",#N/A,FALSE,"Trend Form"}</definedName>
    <definedName name="wrn.Draft_Self." localSheetId="12" hidden="1">{"Self_Summary",#N/A,FALSE,"Trend Form";"Self_Detail_1",#N/A,FALSE,"Trend Form";"Self_Detail_2",#N/A,FALSE,"Trend Form";"Self_Detail_3",#N/A,FALSE,"Trend Form"}</definedName>
    <definedName name="wrn.Draft_Self." localSheetId="14" hidden="1">{"Self_Summary",#N/A,FALSE,"Trend Form";"Self_Detail_1",#N/A,FALSE,"Trend Form";"Self_Detail_2",#N/A,FALSE,"Trend Form";"Self_Detail_3",#N/A,FALSE,"Trend Form"}</definedName>
    <definedName name="wrn.Draft_Self." localSheetId="16" hidden="1">{"Self_Summary",#N/A,FALSE,"Trend Form";"Self_Detail_1",#N/A,FALSE,"Trend Form";"Self_Detail_2",#N/A,FALSE,"Trend Form";"Self_Detail_3",#N/A,FALSE,"Trend Form"}</definedName>
    <definedName name="wrn.Draft_Self." localSheetId="18" hidden="1">{"Self_Summary",#N/A,FALSE,"Trend Form";"Self_Detail_1",#N/A,FALSE,"Trend Form";"Self_Detail_2",#N/A,FALSE,"Trend Form";"Self_Detail_3",#N/A,FALSE,"Trend Form"}</definedName>
    <definedName name="wrn.Draft_Self." localSheetId="20" hidden="1">{"Self_Summary",#N/A,FALSE,"Trend Form";"Self_Detail_1",#N/A,FALSE,"Trend Form";"Self_Detail_2",#N/A,FALSE,"Trend Form";"Self_Detail_3",#N/A,FALSE,"Trend Form"}</definedName>
    <definedName name="wrn.Draft_Self." localSheetId="22" hidden="1">{"Self_Summary",#N/A,FALSE,"Trend Form";"Self_Detail_1",#N/A,FALSE,"Trend Form";"Self_Detail_2",#N/A,FALSE,"Trend Form";"Self_Detail_3",#N/A,FALSE,"Trend Form"}</definedName>
    <definedName name="wrn.Draft_Self." localSheetId="24" hidden="1">{"Self_Summary",#N/A,FALSE,"Trend Form";"Self_Detail_1",#N/A,FALSE,"Trend Form";"Self_Detail_2",#N/A,FALSE,"Trend Form";"Self_Detail_3",#N/A,FALSE,"Trend Form"}</definedName>
    <definedName name="wrn.Draft_Self." localSheetId="26" hidden="1">{"Self_Summary",#N/A,FALSE,"Trend Form";"Self_Detail_1",#N/A,FALSE,"Trend Form";"Self_Detail_2",#N/A,FALSE,"Trend Form";"Self_Detail_3",#N/A,FALSE,"Trend Form"}</definedName>
    <definedName name="wrn.Draft_Self." localSheetId="6" hidden="1">{"Self_Summary",#N/A,FALSE,"Trend Form";"Self_Detail_1",#N/A,FALSE,"Trend Form";"Self_Detail_2",#N/A,FALSE,"Trend Form";"Self_Detail_3",#N/A,FALSE,"Trend Form"}</definedName>
    <definedName name="wrn.Draft_Self." localSheetId="7" hidden="1">{"Self_Summary",#N/A,FALSE,"Trend Form";"Self_Detail_1",#N/A,FALSE,"Trend Form";"Self_Detail_2",#N/A,FALSE,"Trend Form";"Self_Detail_3",#N/A,FALSE,"Trend Form"}</definedName>
    <definedName name="wrn.Draft_Self." localSheetId="9" hidden="1">{"Self_Summary",#N/A,FALSE,"Trend Form";"Self_Detail_1",#N/A,FALSE,"Trend Form";"Self_Detail_2",#N/A,FALSE,"Trend Form";"Self_Detail_3",#N/A,FALSE,"Trend Form"}</definedName>
    <definedName name="wrn.Draft_Self." localSheetId="10" hidden="1">{"Self_Summary",#N/A,FALSE,"Trend Form";"Self_Detail_1",#N/A,FALSE,"Trend Form";"Self_Detail_2",#N/A,FALSE,"Trend Form";"Self_Detail_3",#N/A,FALSE,"Trend Form"}</definedName>
    <definedName name="wrn.Draft_Self." localSheetId="40" hidden="1">{"Self_Summary",#N/A,FALSE,"Trend Form";"Self_Detail_1",#N/A,FALSE,"Trend Form";"Self_Detail_2",#N/A,FALSE,"Trend Form";"Self_Detail_3",#N/A,FALSE,"Trend Form"}</definedName>
    <definedName name="wrn.Draft_Self." localSheetId="42" hidden="1">{"Self_Summary",#N/A,FALSE,"Trend Form";"Self_Detail_1",#N/A,FALSE,"Trend Form";"Self_Detail_2",#N/A,FALSE,"Trend Form";"Self_Detail_3",#N/A,FALSE,"Trend Form"}</definedName>
    <definedName name="wrn.Draft_Self." localSheetId="46" hidden="1">{"Self_Summary",#N/A,FALSE,"Trend Form";"Self_Detail_1",#N/A,FALSE,"Trend Form";"Self_Detail_2",#N/A,FALSE,"Trend Form";"Self_Detail_3",#N/A,FALSE,"Trend Form"}</definedName>
    <definedName name="wrn.Draft_Self." localSheetId="49" hidden="1">{"Self_Summary",#N/A,FALSE,"Trend Form";"Self_Detail_1",#N/A,FALSE,"Trend Form";"Self_Detail_2",#N/A,FALSE,"Trend Form";"Self_Detail_3",#N/A,FALSE,"Trend Form"}</definedName>
    <definedName name="wrn.Draft_Self." localSheetId="34" hidden="1">{"Self_Summary",#N/A,FALSE,"Trend Form";"Self_Detail_1",#N/A,FALSE,"Trend Form";"Self_Detail_2",#N/A,FALSE,"Trend Form";"Self_Detail_3",#N/A,FALSE,"Trend Form"}</definedName>
    <definedName name="wrn.Draft_Self." localSheetId="36" hidden="1">{"Self_Summary",#N/A,FALSE,"Trend Form";"Self_Detail_1",#N/A,FALSE,"Trend Form";"Self_Detail_2",#N/A,FALSE,"Trend Form";"Self_Detail_3",#N/A,FALSE,"Trend Form"}</definedName>
    <definedName name="wrn.Draft_Self." localSheetId="38" hidden="1">{"Self_Summary",#N/A,FALSE,"Trend Form";"Self_Detail_1",#N/A,FALSE,"Trend Form";"Self_Detail_2",#N/A,FALSE,"Trend Form";"Self_Detail_3",#N/A,FALSE,"Trend Form"}</definedName>
    <definedName name="wrn.Draft_Self." localSheetId="39" hidden="1">{"Self_Summary",#N/A,FALSE,"Trend Form";"Self_Detail_1",#N/A,FALSE,"Trend Form";"Self_Detail_2",#N/A,FALSE,"Trend Form";"Self_Detail_3",#N/A,FALSE,"Trend Form"}</definedName>
    <definedName name="wrn.Draft_Self." localSheetId="41" hidden="1">{"Self_Summary",#N/A,FALSE,"Trend Form";"Self_Detail_1",#N/A,FALSE,"Trend Form";"Self_Detail_2",#N/A,FALSE,"Trend Form";"Self_Detail_3",#N/A,FALSE,"Trend Form"}</definedName>
    <definedName name="wrn.Draft_Self." localSheetId="43" hidden="1">{"Self_Summary",#N/A,FALSE,"Trend Form";"Self_Detail_1",#N/A,FALSE,"Trend Form";"Self_Detail_2",#N/A,FALSE,"Trend Form";"Self_Detail_3",#N/A,FALSE,"Trend Form"}</definedName>
    <definedName name="wrn.Draft_Self." localSheetId="47" hidden="1">{"Self_Summary",#N/A,FALSE,"Trend Form";"Self_Detail_1",#N/A,FALSE,"Trend Form";"Self_Detail_2",#N/A,FALSE,"Trend Form";"Self_Detail_3",#N/A,FALSE,"Trend Form"}</definedName>
    <definedName name="wrn.Draft_Self." localSheetId="33" hidden="1">{"Self_Summary",#N/A,FALSE,"Trend Form";"Self_Detail_1",#N/A,FALSE,"Trend Form";"Self_Detail_2",#N/A,FALSE,"Trend Form";"Self_Detail_3",#N/A,FALSE,"Trend Form"}</definedName>
    <definedName name="wrn.Draft_Self." localSheetId="35" hidden="1">{"Self_Summary",#N/A,FALSE,"Trend Form";"Self_Detail_1",#N/A,FALSE,"Trend Form";"Self_Detail_2",#N/A,FALSE,"Trend Form";"Self_Detail_3",#N/A,FALSE,"Trend Form"}</definedName>
    <definedName name="wrn.Draft_Self." localSheetId="37" hidden="1">{"Self_Summary",#N/A,FALSE,"Trend Form";"Self_Detail_1",#N/A,FALSE,"Trend Form";"Self_Detail_2",#N/A,FALSE,"Trend Form";"Self_Detail_3",#N/A,FALSE,"Trend Form"}</definedName>
    <definedName name="wrn.Draft_Self." localSheetId="58" hidden="1">{"Self_Summary",#N/A,FALSE,"Trend Form";"Self_Detail_1",#N/A,FALSE,"Trend Form";"Self_Detail_2",#N/A,FALSE,"Trend Form";"Self_Detail_3",#N/A,FALSE,"Trend Form"}</definedName>
    <definedName name="wrn.Draft_Self." localSheetId="60" hidden="1">{"Self_Summary",#N/A,FALSE,"Trend Form";"Self_Detail_1",#N/A,FALSE,"Trend Form";"Self_Detail_2",#N/A,FALSE,"Trend Form";"Self_Detail_3",#N/A,FALSE,"Trend Form"}</definedName>
    <definedName name="wrn.Draft_Self." localSheetId="64" hidden="1">{"Self_Summary",#N/A,FALSE,"Trend Form";"Self_Detail_1",#N/A,FALSE,"Trend Form";"Self_Detail_2",#N/A,FALSE,"Trend Form";"Self_Detail_3",#N/A,FALSE,"Trend Form"}</definedName>
    <definedName name="wrn.Draft_Self." localSheetId="66" hidden="1">{"Self_Summary",#N/A,FALSE,"Trend Form";"Self_Detail_1",#N/A,FALSE,"Trend Form";"Self_Detail_2",#N/A,FALSE,"Trend Form";"Self_Detail_3",#N/A,FALSE,"Trend Form"}</definedName>
    <definedName name="wrn.Draft_Self." localSheetId="68" hidden="1">{"Self_Summary",#N/A,FALSE,"Trend Form";"Self_Detail_1",#N/A,FALSE,"Trend Form";"Self_Detail_2",#N/A,FALSE,"Trend Form";"Self_Detail_3",#N/A,FALSE,"Trend Form"}</definedName>
    <definedName name="wrn.Draft_Self." localSheetId="56" hidden="1">{"Self_Summary",#N/A,FALSE,"Trend Form";"Self_Detail_1",#N/A,FALSE,"Trend Form";"Self_Detail_2",#N/A,FALSE,"Trend Form";"Self_Detail_3",#N/A,FALSE,"Trend Form"}</definedName>
    <definedName name="wrn.Draft_Self." localSheetId="57" hidden="1">{"Self_Summary",#N/A,FALSE,"Trend Form";"Self_Detail_1",#N/A,FALSE,"Trend Form";"Self_Detail_2",#N/A,FALSE,"Trend Form";"Self_Detail_3",#N/A,FALSE,"Trend Form"}</definedName>
    <definedName name="wrn.Draft_Self." localSheetId="59" hidden="1">{"Self_Summary",#N/A,FALSE,"Trend Form";"Self_Detail_1",#N/A,FALSE,"Trend Form";"Self_Detail_2",#N/A,FALSE,"Trend Form";"Self_Detail_3",#N/A,FALSE,"Trend Form"}</definedName>
    <definedName name="wrn.Draft_Self." localSheetId="63" hidden="1">{"Self_Summary",#N/A,FALSE,"Trend Form";"Self_Detail_1",#N/A,FALSE,"Trend Form";"Self_Detail_2",#N/A,FALSE,"Trend Form";"Self_Detail_3",#N/A,FALSE,"Trend Form"}</definedName>
    <definedName name="wrn.Draft_Self." localSheetId="65" hidden="1">{"Self_Summary",#N/A,FALSE,"Trend Form";"Self_Detail_1",#N/A,FALSE,"Trend Form";"Self_Detail_2",#N/A,FALSE,"Trend Form";"Self_Detail_3",#N/A,FALSE,"Trend Form"}</definedName>
    <definedName name="wrn.Draft_Self." localSheetId="67" hidden="1">{"Self_Summary",#N/A,FALSE,"Trend Form";"Self_Detail_1",#N/A,FALSE,"Trend Form";"Self_Detail_2",#N/A,FALSE,"Trend Form";"Self_Detail_3",#N/A,FALSE,"Trend Form"}</definedName>
    <definedName name="wrn.Draft_Self." localSheetId="55" hidden="1">{"Self_Summary",#N/A,FALSE,"Trend Form";"Self_Detail_1",#N/A,FALSE,"Trend Form";"Self_Detail_2",#N/A,FALSE,"Trend Form";"Self_Detail_3",#N/A,FALSE,"Trend Form"}</definedName>
    <definedName name="wrn.Draft_Self." localSheetId="81" hidden="1">{"Self_Summary",#N/A,FALSE,"Trend Form";"Self_Detail_1",#N/A,FALSE,"Trend Form";"Self_Detail_2",#N/A,FALSE,"Trend Form";"Self_Detail_3",#N/A,FALSE,"Trend Form"}</definedName>
    <definedName name="wrn.Draft_Self." localSheetId="83" hidden="1">{"Self_Summary",#N/A,FALSE,"Trend Form";"Self_Detail_1",#N/A,FALSE,"Trend Form";"Self_Detail_2",#N/A,FALSE,"Trend Form";"Self_Detail_3",#N/A,FALSE,"Trend Form"}</definedName>
    <definedName name="wrn.Draft_Self." localSheetId="85" hidden="1">{"Self_Summary",#N/A,FALSE,"Trend Form";"Self_Detail_1",#N/A,FALSE,"Trend Form";"Self_Detail_2",#N/A,FALSE,"Trend Form";"Self_Detail_3",#N/A,FALSE,"Trend Form"}</definedName>
    <definedName name="wrn.Draft_Self." localSheetId="71" hidden="1">{"Self_Summary",#N/A,FALSE,"Trend Form";"Self_Detail_1",#N/A,FALSE,"Trend Form";"Self_Detail_2",#N/A,FALSE,"Trend Form";"Self_Detail_3",#N/A,FALSE,"Trend Form"}</definedName>
    <definedName name="wrn.Draft_Self." localSheetId="73" hidden="1">{"Self_Summary",#N/A,FALSE,"Trend Form";"Self_Detail_1",#N/A,FALSE,"Trend Form";"Self_Detail_2",#N/A,FALSE,"Trend Form";"Self_Detail_3",#N/A,FALSE,"Trend Form"}</definedName>
    <definedName name="wrn.Draft_Self." localSheetId="75" hidden="1">{"Self_Summary",#N/A,FALSE,"Trend Form";"Self_Detail_1",#N/A,FALSE,"Trend Form";"Self_Detail_2",#N/A,FALSE,"Trend Form";"Self_Detail_3",#N/A,FALSE,"Trend Form"}</definedName>
    <definedName name="wrn.Draft_Self." localSheetId="80" hidden="1">{"Self_Summary",#N/A,FALSE,"Trend Form";"Self_Detail_1",#N/A,FALSE,"Trend Form";"Self_Detail_2",#N/A,FALSE,"Trend Form";"Self_Detail_3",#N/A,FALSE,"Trend Form"}</definedName>
    <definedName name="wrn.Draft_Self." localSheetId="82" hidden="1">{"Self_Summary",#N/A,FALSE,"Trend Form";"Self_Detail_1",#N/A,FALSE,"Trend Form";"Self_Detail_2",#N/A,FALSE,"Trend Form";"Self_Detail_3",#N/A,FALSE,"Trend Form"}</definedName>
    <definedName name="wrn.Draft_Self." localSheetId="84" hidden="1">{"Self_Summary",#N/A,FALSE,"Trend Form";"Self_Detail_1",#N/A,FALSE,"Trend Form";"Self_Detail_2",#N/A,FALSE,"Trend Form";"Self_Detail_3",#N/A,FALSE,"Trend Form"}</definedName>
    <definedName name="wrn.Draft_Self." localSheetId="70" hidden="1">{"Self_Summary",#N/A,FALSE,"Trend Form";"Self_Detail_1",#N/A,FALSE,"Trend Form";"Self_Detail_2",#N/A,FALSE,"Trend Form";"Self_Detail_3",#N/A,FALSE,"Trend Form"}</definedName>
    <definedName name="wrn.Draft_Self." localSheetId="72" hidden="1">{"Self_Summary",#N/A,FALSE,"Trend Form";"Self_Detail_1",#N/A,FALSE,"Trend Form";"Self_Detail_2",#N/A,FALSE,"Trend Form";"Self_Detail_3",#N/A,FALSE,"Trend Form"}</definedName>
    <definedName name="wrn.Draft_Self." localSheetId="74" hidden="1">{"Self_Summary",#N/A,FALSE,"Trend Form";"Self_Detail_1",#N/A,FALSE,"Trend Form";"Self_Detail_2",#N/A,FALSE,"Trend Form";"Self_Detail_3",#N/A,FALSE,"Trend Form"}</definedName>
    <definedName name="wrn.Draft_Self." hidden="1">{"Self_Summary",#N/A,FALSE,"Trend Form";"Self_Detail_1",#N/A,FALSE,"Trend Form";"Self_Detail_2",#N/A,FALSE,"Trend Form";"Self_Detail_3",#N/A,FALSE,"Trend Form"}</definedName>
    <definedName name="wrn.Print._.Me." localSheetId="1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2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1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4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3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8"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6"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9"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67"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5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1"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3"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5"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8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0"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2"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localSheetId="74"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Print._.Me." hidden="1">{#N/A,#N/A,FALSE,"Cover Sheet";#N/A,#N/A,FALSE,"Initial NCC";#N/A,#N/A,FALSE,"Claim Assumptions";#N/A,#N/A,FALSE,"Premium Assumptions";#N/A,#N/A,FALSE,"Membership and Expense Budget";#N/A,#N/A,FALSE,"Monthly Statutory Projection";#N/A,#N/A,FALSE,"Quarterly Statutory Projection";#N/A,#N/A,FALSE,"Tax Worksheet";#N/A,#N/A,FALSE,"Cash Flow Projection";#N/A,#N/A,FALSE,"Balance Sheet Projections"}</definedName>
    <definedName name="wrn.rates." localSheetId="13" hidden="1">{"rates",#N/A,FALSE,"Summary"}</definedName>
    <definedName name="wrn.rates." localSheetId="15" hidden="1">{"rates",#N/A,FALSE,"Summary"}</definedName>
    <definedName name="wrn.rates." localSheetId="17" hidden="1">{"rates",#N/A,FALSE,"Summary"}</definedName>
    <definedName name="wrn.rates." localSheetId="19" hidden="1">{"rates",#N/A,FALSE,"Summary"}</definedName>
    <definedName name="wrn.rates." localSheetId="21" hidden="1">{"rates",#N/A,FALSE,"Summary"}</definedName>
    <definedName name="wrn.rates." localSheetId="23" hidden="1">{"rates",#N/A,FALSE,"Summary"}</definedName>
    <definedName name="wrn.rates." localSheetId="25" hidden="1">{"rates",#N/A,FALSE,"Summary"}</definedName>
    <definedName name="wrn.rates." localSheetId="27" hidden="1">{"rates",#N/A,FALSE,"Summary"}</definedName>
    <definedName name="wrn.rates." localSheetId="8" hidden="1">{"rates",#N/A,FALSE,"Summary"}</definedName>
    <definedName name="wrn.rates." localSheetId="11" hidden="1">{"rates",#N/A,FALSE,"Summary"}</definedName>
    <definedName name="wrn.rates." localSheetId="12" hidden="1">{"rates",#N/A,FALSE,"Summary"}</definedName>
    <definedName name="wrn.rates." localSheetId="14" hidden="1">{"rates",#N/A,FALSE,"Summary"}</definedName>
    <definedName name="wrn.rates." localSheetId="16" hidden="1">{"rates",#N/A,FALSE,"Summary"}</definedName>
    <definedName name="wrn.rates." localSheetId="18" hidden="1">{"rates",#N/A,FALSE,"Summary"}</definedName>
    <definedName name="wrn.rates." localSheetId="20" hidden="1">{"rates",#N/A,FALSE,"Summary"}</definedName>
    <definedName name="wrn.rates." localSheetId="22" hidden="1">{"rates",#N/A,FALSE,"Summary"}</definedName>
    <definedName name="wrn.rates." localSheetId="24" hidden="1">{"rates",#N/A,FALSE,"Summary"}</definedName>
    <definedName name="wrn.rates." localSheetId="26" hidden="1">{"rates",#N/A,FALSE,"Summary"}</definedName>
    <definedName name="wrn.rates." localSheetId="6" hidden="1">{"rates",#N/A,FALSE,"Summary"}</definedName>
    <definedName name="wrn.rates." localSheetId="7" hidden="1">{"rates",#N/A,FALSE,"Summary"}</definedName>
    <definedName name="wrn.rates." localSheetId="9" hidden="1">{"rates",#N/A,FALSE,"Summary"}</definedName>
    <definedName name="wrn.rates." localSheetId="10" hidden="1">{"rates",#N/A,FALSE,"Summary"}</definedName>
    <definedName name="wrn.rates." localSheetId="40" hidden="1">{"rates",#N/A,FALSE,"Summary"}</definedName>
    <definedName name="wrn.rates." localSheetId="42" hidden="1">{"rates",#N/A,FALSE,"Summary"}</definedName>
    <definedName name="wrn.rates." localSheetId="46" hidden="1">{"rates",#N/A,FALSE,"Summary"}</definedName>
    <definedName name="wrn.rates." localSheetId="49" hidden="1">{"rates",#N/A,FALSE,"Summary"}</definedName>
    <definedName name="wrn.rates." localSheetId="34" hidden="1">{"rates",#N/A,FALSE,"Summary"}</definedName>
    <definedName name="wrn.rates." localSheetId="36" hidden="1">{"rates",#N/A,FALSE,"Summary"}</definedName>
    <definedName name="wrn.rates." localSheetId="38" hidden="1">{"rates",#N/A,FALSE,"Summary"}</definedName>
    <definedName name="wrn.rates." localSheetId="39" hidden="1">{"rates",#N/A,FALSE,"Summary"}</definedName>
    <definedName name="wrn.rates." localSheetId="41" hidden="1">{"rates",#N/A,FALSE,"Summary"}</definedName>
    <definedName name="wrn.rates." localSheetId="43" hidden="1">{"rates",#N/A,FALSE,"Summary"}</definedName>
    <definedName name="wrn.rates." localSheetId="47" hidden="1">{"rates",#N/A,FALSE,"Summary"}</definedName>
    <definedName name="wrn.rates." localSheetId="33" hidden="1">{"rates",#N/A,FALSE,"Summary"}</definedName>
    <definedName name="wrn.rates." localSheetId="35" hidden="1">{"rates",#N/A,FALSE,"Summary"}</definedName>
    <definedName name="wrn.rates." localSheetId="37" hidden="1">{"rates",#N/A,FALSE,"Summary"}</definedName>
    <definedName name="wrn.rates." localSheetId="58" hidden="1">{"rates",#N/A,FALSE,"Summary"}</definedName>
    <definedName name="wrn.rates." localSheetId="60" hidden="1">{"rates",#N/A,FALSE,"Summary"}</definedName>
    <definedName name="wrn.rates." localSheetId="64" hidden="1">{"rates",#N/A,FALSE,"Summary"}</definedName>
    <definedName name="wrn.rates." localSheetId="66" hidden="1">{"rates",#N/A,FALSE,"Summary"}</definedName>
    <definedName name="wrn.rates." localSheetId="68" hidden="1">{"rates",#N/A,FALSE,"Summary"}</definedName>
    <definedName name="wrn.rates." localSheetId="56" hidden="1">{"rates",#N/A,FALSE,"Summary"}</definedName>
    <definedName name="wrn.rates." localSheetId="57" hidden="1">{"rates",#N/A,FALSE,"Summary"}</definedName>
    <definedName name="wrn.rates." localSheetId="59" hidden="1">{"rates",#N/A,FALSE,"Summary"}</definedName>
    <definedName name="wrn.rates." localSheetId="63" hidden="1">{"rates",#N/A,FALSE,"Summary"}</definedName>
    <definedName name="wrn.rates." localSheetId="65" hidden="1">{"rates",#N/A,FALSE,"Summary"}</definedName>
    <definedName name="wrn.rates." localSheetId="67" hidden="1">{"rates",#N/A,FALSE,"Summary"}</definedName>
    <definedName name="wrn.rates." localSheetId="55" hidden="1">{"rates",#N/A,FALSE,"Summary"}</definedName>
    <definedName name="wrn.rates." localSheetId="81" hidden="1">{"rates",#N/A,FALSE,"Summary"}</definedName>
    <definedName name="wrn.rates." localSheetId="83" hidden="1">{"rates",#N/A,FALSE,"Summary"}</definedName>
    <definedName name="wrn.rates." localSheetId="85" hidden="1">{"rates",#N/A,FALSE,"Summary"}</definedName>
    <definedName name="wrn.rates." localSheetId="71" hidden="1">{"rates",#N/A,FALSE,"Summary"}</definedName>
    <definedName name="wrn.rates." localSheetId="73" hidden="1">{"rates",#N/A,FALSE,"Summary"}</definedName>
    <definedName name="wrn.rates." localSheetId="75" hidden="1">{"rates",#N/A,FALSE,"Summary"}</definedName>
    <definedName name="wrn.rates." localSheetId="80" hidden="1">{"rates",#N/A,FALSE,"Summary"}</definedName>
    <definedName name="wrn.rates." localSheetId="82" hidden="1">{"rates",#N/A,FALSE,"Summary"}</definedName>
    <definedName name="wrn.rates." localSheetId="84" hidden="1">{"rates",#N/A,FALSE,"Summary"}</definedName>
    <definedName name="wrn.rates." localSheetId="70" hidden="1">{"rates",#N/A,FALSE,"Summary"}</definedName>
    <definedName name="wrn.rates." localSheetId="72" hidden="1">{"rates",#N/A,FALSE,"Summary"}</definedName>
    <definedName name="wrn.rates." localSheetId="74" hidden="1">{"rates",#N/A,FALSE,"Summary"}</definedName>
    <definedName name="wrn.rates." hidden="1">{"rates",#N/A,FALSE,"Summary"}</definedName>
    <definedName name="wrn.Section._.2._.Non._.Medical." localSheetId="1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2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1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4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3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8"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6"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9"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67"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5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1"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3"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5"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8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0"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2"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localSheetId="74"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ection._.2._.Non._.Medical." hidden="1">{#N/A,#N/A,TRUE,"Non-Med";#N/A,#N/A,TRUE,"Voluntary";#N/A,#N/A,TRUE,"Basic Life Hist";#N/A,#N/A,TRUE,"Blank for Fax";#N/A,#N/A,TRUE,"Basic AD&amp;D Hist";#N/A,#N/A,TRUE,"STD Hist";#N/A,#N/A,TRUE,"LTD Hist";#N/A,#N/A,TRUE,"Opt'l Life EE";#N/A,#N/A,TRUE,"Opt'l Life Dep";#N/A,#N/A,TRUE,"Opt'l Life CH";#N/A,#N/A,TRUE,"Opt'l AD&amp;D EE";#N/A,#N/A,TRUE,"Basic Life";#N/A,#N/A,TRUE,"Basic AD&amp;D";#N/A,#N/A,TRUE,"STD";#N/A,#N/A,TRUE,"LTD";#N/A,#N/A,TRUE,"Optional Life";#N/A,#N/A,TRUE,"Optional AD&amp;D"}</definedName>
    <definedName name="wrn.Summary." localSheetId="13" hidden="1">{#N/A,#N/A,FALSE,"Sheet1";#N/A,#N/A,FALSE,"Page1";#N/A,#N/A,FALSE,"Page2"}</definedName>
    <definedName name="wrn.Summary." localSheetId="15" hidden="1">{#N/A,#N/A,FALSE,"Sheet1";#N/A,#N/A,FALSE,"Page1";#N/A,#N/A,FALSE,"Page2"}</definedName>
    <definedName name="wrn.Summary." localSheetId="17" hidden="1">{#N/A,#N/A,FALSE,"Sheet1";#N/A,#N/A,FALSE,"Page1";#N/A,#N/A,FALSE,"Page2"}</definedName>
    <definedName name="wrn.Summary." localSheetId="19" hidden="1">{#N/A,#N/A,FALSE,"Sheet1";#N/A,#N/A,FALSE,"Page1";#N/A,#N/A,FALSE,"Page2"}</definedName>
    <definedName name="wrn.Summary." localSheetId="21" hidden="1">{#N/A,#N/A,FALSE,"Sheet1";#N/A,#N/A,FALSE,"Page1";#N/A,#N/A,FALSE,"Page2"}</definedName>
    <definedName name="wrn.Summary." localSheetId="23" hidden="1">{#N/A,#N/A,FALSE,"Sheet1";#N/A,#N/A,FALSE,"Page1";#N/A,#N/A,FALSE,"Page2"}</definedName>
    <definedName name="wrn.Summary." localSheetId="25" hidden="1">{#N/A,#N/A,FALSE,"Sheet1";#N/A,#N/A,FALSE,"Page1";#N/A,#N/A,FALSE,"Page2"}</definedName>
    <definedName name="wrn.Summary." localSheetId="27" hidden="1">{#N/A,#N/A,FALSE,"Sheet1";#N/A,#N/A,FALSE,"Page1";#N/A,#N/A,FALSE,"Page2"}</definedName>
    <definedName name="wrn.Summary." localSheetId="8" hidden="1">{#N/A,#N/A,FALSE,"Sheet1";#N/A,#N/A,FALSE,"Page1";#N/A,#N/A,FALSE,"Page2"}</definedName>
    <definedName name="wrn.Summary." localSheetId="11" hidden="1">{#N/A,#N/A,FALSE,"Sheet1";#N/A,#N/A,FALSE,"Page1";#N/A,#N/A,FALSE,"Page2"}</definedName>
    <definedName name="wrn.Summary." localSheetId="12" hidden="1">{#N/A,#N/A,FALSE,"Sheet1";#N/A,#N/A,FALSE,"Page1";#N/A,#N/A,FALSE,"Page2"}</definedName>
    <definedName name="wrn.Summary." localSheetId="14" hidden="1">{#N/A,#N/A,FALSE,"Sheet1";#N/A,#N/A,FALSE,"Page1";#N/A,#N/A,FALSE,"Page2"}</definedName>
    <definedName name="wrn.Summary." localSheetId="16" hidden="1">{#N/A,#N/A,FALSE,"Sheet1";#N/A,#N/A,FALSE,"Page1";#N/A,#N/A,FALSE,"Page2"}</definedName>
    <definedName name="wrn.Summary." localSheetId="18" hidden="1">{#N/A,#N/A,FALSE,"Sheet1";#N/A,#N/A,FALSE,"Page1";#N/A,#N/A,FALSE,"Page2"}</definedName>
    <definedName name="wrn.Summary." localSheetId="20" hidden="1">{#N/A,#N/A,FALSE,"Sheet1";#N/A,#N/A,FALSE,"Page1";#N/A,#N/A,FALSE,"Page2"}</definedName>
    <definedName name="wrn.Summary." localSheetId="22" hidden="1">{#N/A,#N/A,FALSE,"Sheet1";#N/A,#N/A,FALSE,"Page1";#N/A,#N/A,FALSE,"Page2"}</definedName>
    <definedName name="wrn.Summary." localSheetId="24" hidden="1">{#N/A,#N/A,FALSE,"Sheet1";#N/A,#N/A,FALSE,"Page1";#N/A,#N/A,FALSE,"Page2"}</definedName>
    <definedName name="wrn.Summary." localSheetId="26" hidden="1">{#N/A,#N/A,FALSE,"Sheet1";#N/A,#N/A,FALSE,"Page1";#N/A,#N/A,FALSE,"Page2"}</definedName>
    <definedName name="wrn.Summary." localSheetId="6" hidden="1">{#N/A,#N/A,FALSE,"Sheet1";#N/A,#N/A,FALSE,"Page1";#N/A,#N/A,FALSE,"Page2"}</definedName>
    <definedName name="wrn.Summary." localSheetId="7" hidden="1">{#N/A,#N/A,FALSE,"Sheet1";#N/A,#N/A,FALSE,"Page1";#N/A,#N/A,FALSE,"Page2"}</definedName>
    <definedName name="wrn.Summary." localSheetId="9" hidden="1">{#N/A,#N/A,FALSE,"Sheet1";#N/A,#N/A,FALSE,"Page1";#N/A,#N/A,FALSE,"Page2"}</definedName>
    <definedName name="wrn.Summary." localSheetId="10" hidden="1">{#N/A,#N/A,FALSE,"Sheet1";#N/A,#N/A,FALSE,"Page1";#N/A,#N/A,FALSE,"Page2"}</definedName>
    <definedName name="wrn.Summary." localSheetId="40" hidden="1">{#N/A,#N/A,FALSE,"Sheet1";#N/A,#N/A,FALSE,"Page1";#N/A,#N/A,FALSE,"Page2"}</definedName>
    <definedName name="wrn.Summary." localSheetId="42" hidden="1">{#N/A,#N/A,FALSE,"Sheet1";#N/A,#N/A,FALSE,"Page1";#N/A,#N/A,FALSE,"Page2"}</definedName>
    <definedName name="wrn.Summary." localSheetId="46" hidden="1">{#N/A,#N/A,FALSE,"Sheet1";#N/A,#N/A,FALSE,"Page1";#N/A,#N/A,FALSE,"Page2"}</definedName>
    <definedName name="wrn.Summary." localSheetId="49" hidden="1">{#N/A,#N/A,FALSE,"Sheet1";#N/A,#N/A,FALSE,"Page1";#N/A,#N/A,FALSE,"Page2"}</definedName>
    <definedName name="wrn.Summary." localSheetId="34" hidden="1">{#N/A,#N/A,FALSE,"Sheet1";#N/A,#N/A,FALSE,"Page1";#N/A,#N/A,FALSE,"Page2"}</definedName>
    <definedName name="wrn.Summary." localSheetId="36" hidden="1">{#N/A,#N/A,FALSE,"Sheet1";#N/A,#N/A,FALSE,"Page1";#N/A,#N/A,FALSE,"Page2"}</definedName>
    <definedName name="wrn.Summary." localSheetId="38" hidden="1">{#N/A,#N/A,FALSE,"Sheet1";#N/A,#N/A,FALSE,"Page1";#N/A,#N/A,FALSE,"Page2"}</definedName>
    <definedName name="wrn.Summary." localSheetId="39" hidden="1">{#N/A,#N/A,FALSE,"Sheet1";#N/A,#N/A,FALSE,"Page1";#N/A,#N/A,FALSE,"Page2"}</definedName>
    <definedName name="wrn.Summary." localSheetId="41" hidden="1">{#N/A,#N/A,FALSE,"Sheet1";#N/A,#N/A,FALSE,"Page1";#N/A,#N/A,FALSE,"Page2"}</definedName>
    <definedName name="wrn.Summary." localSheetId="43" hidden="1">{#N/A,#N/A,FALSE,"Sheet1";#N/A,#N/A,FALSE,"Page1";#N/A,#N/A,FALSE,"Page2"}</definedName>
    <definedName name="wrn.Summary." localSheetId="47" hidden="1">{#N/A,#N/A,FALSE,"Sheet1";#N/A,#N/A,FALSE,"Page1";#N/A,#N/A,FALSE,"Page2"}</definedName>
    <definedName name="wrn.Summary." localSheetId="33" hidden="1">{#N/A,#N/A,FALSE,"Sheet1";#N/A,#N/A,FALSE,"Page1";#N/A,#N/A,FALSE,"Page2"}</definedName>
    <definedName name="wrn.Summary." localSheetId="35" hidden="1">{#N/A,#N/A,FALSE,"Sheet1";#N/A,#N/A,FALSE,"Page1";#N/A,#N/A,FALSE,"Page2"}</definedName>
    <definedName name="wrn.Summary." localSheetId="37" hidden="1">{#N/A,#N/A,FALSE,"Sheet1";#N/A,#N/A,FALSE,"Page1";#N/A,#N/A,FALSE,"Page2"}</definedName>
    <definedName name="wrn.Summary." localSheetId="58" hidden="1">{#N/A,#N/A,FALSE,"Sheet1";#N/A,#N/A,FALSE,"Page1";#N/A,#N/A,FALSE,"Page2"}</definedName>
    <definedName name="wrn.Summary." localSheetId="60" hidden="1">{#N/A,#N/A,FALSE,"Sheet1";#N/A,#N/A,FALSE,"Page1";#N/A,#N/A,FALSE,"Page2"}</definedName>
    <definedName name="wrn.Summary." localSheetId="64" hidden="1">{#N/A,#N/A,FALSE,"Sheet1";#N/A,#N/A,FALSE,"Page1";#N/A,#N/A,FALSE,"Page2"}</definedName>
    <definedName name="wrn.Summary." localSheetId="66" hidden="1">{#N/A,#N/A,FALSE,"Sheet1";#N/A,#N/A,FALSE,"Page1";#N/A,#N/A,FALSE,"Page2"}</definedName>
    <definedName name="wrn.Summary." localSheetId="68" hidden="1">{#N/A,#N/A,FALSE,"Sheet1";#N/A,#N/A,FALSE,"Page1";#N/A,#N/A,FALSE,"Page2"}</definedName>
    <definedName name="wrn.Summary." localSheetId="56" hidden="1">{#N/A,#N/A,FALSE,"Sheet1";#N/A,#N/A,FALSE,"Page1";#N/A,#N/A,FALSE,"Page2"}</definedName>
    <definedName name="wrn.Summary." localSheetId="57" hidden="1">{#N/A,#N/A,FALSE,"Sheet1";#N/A,#N/A,FALSE,"Page1";#N/A,#N/A,FALSE,"Page2"}</definedName>
    <definedName name="wrn.Summary." localSheetId="59" hidden="1">{#N/A,#N/A,FALSE,"Sheet1";#N/A,#N/A,FALSE,"Page1";#N/A,#N/A,FALSE,"Page2"}</definedName>
    <definedName name="wrn.Summary." localSheetId="63" hidden="1">{#N/A,#N/A,FALSE,"Sheet1";#N/A,#N/A,FALSE,"Page1";#N/A,#N/A,FALSE,"Page2"}</definedName>
    <definedName name="wrn.Summary." localSheetId="65" hidden="1">{#N/A,#N/A,FALSE,"Sheet1";#N/A,#N/A,FALSE,"Page1";#N/A,#N/A,FALSE,"Page2"}</definedName>
    <definedName name="wrn.Summary." localSheetId="67" hidden="1">{#N/A,#N/A,FALSE,"Sheet1";#N/A,#N/A,FALSE,"Page1";#N/A,#N/A,FALSE,"Page2"}</definedName>
    <definedName name="wrn.Summary." localSheetId="55" hidden="1">{#N/A,#N/A,FALSE,"Sheet1";#N/A,#N/A,FALSE,"Page1";#N/A,#N/A,FALSE,"Page2"}</definedName>
    <definedName name="wrn.Summary." localSheetId="81" hidden="1">{#N/A,#N/A,FALSE,"Sheet1";#N/A,#N/A,FALSE,"Page1";#N/A,#N/A,FALSE,"Page2"}</definedName>
    <definedName name="wrn.Summary." localSheetId="83" hidden="1">{#N/A,#N/A,FALSE,"Sheet1";#N/A,#N/A,FALSE,"Page1";#N/A,#N/A,FALSE,"Page2"}</definedName>
    <definedName name="wrn.Summary." localSheetId="85" hidden="1">{#N/A,#N/A,FALSE,"Sheet1";#N/A,#N/A,FALSE,"Page1";#N/A,#N/A,FALSE,"Page2"}</definedName>
    <definedName name="wrn.Summary." localSheetId="71" hidden="1">{#N/A,#N/A,FALSE,"Sheet1";#N/A,#N/A,FALSE,"Page1";#N/A,#N/A,FALSE,"Page2"}</definedName>
    <definedName name="wrn.Summary." localSheetId="73" hidden="1">{#N/A,#N/A,FALSE,"Sheet1";#N/A,#N/A,FALSE,"Page1";#N/A,#N/A,FALSE,"Page2"}</definedName>
    <definedName name="wrn.Summary." localSheetId="75" hidden="1">{#N/A,#N/A,FALSE,"Sheet1";#N/A,#N/A,FALSE,"Page1";#N/A,#N/A,FALSE,"Page2"}</definedName>
    <definedName name="wrn.Summary." localSheetId="80" hidden="1">{#N/A,#N/A,FALSE,"Sheet1";#N/A,#N/A,FALSE,"Page1";#N/A,#N/A,FALSE,"Page2"}</definedName>
    <definedName name="wrn.Summary." localSheetId="82" hidden="1">{#N/A,#N/A,FALSE,"Sheet1";#N/A,#N/A,FALSE,"Page1";#N/A,#N/A,FALSE,"Page2"}</definedName>
    <definedName name="wrn.Summary." localSheetId="84" hidden="1">{#N/A,#N/A,FALSE,"Sheet1";#N/A,#N/A,FALSE,"Page1";#N/A,#N/A,FALSE,"Page2"}</definedName>
    <definedName name="wrn.Summary." localSheetId="70" hidden="1">{#N/A,#N/A,FALSE,"Sheet1";#N/A,#N/A,FALSE,"Page1";#N/A,#N/A,FALSE,"Page2"}</definedName>
    <definedName name="wrn.Summary." localSheetId="72" hidden="1">{#N/A,#N/A,FALSE,"Sheet1";#N/A,#N/A,FALSE,"Page1";#N/A,#N/A,FALSE,"Page2"}</definedName>
    <definedName name="wrn.Summary." localSheetId="74" hidden="1">{#N/A,#N/A,FALSE,"Sheet1";#N/A,#N/A,FALSE,"Page1";#N/A,#N/A,FALSE,"Page2"}</definedName>
    <definedName name="wrn.Summary." hidden="1">{#N/A,#N/A,FALSE,"Sheet1";#N/A,#N/A,FALSE,"Page1";#N/A,#N/A,FALSE,"Page2"}</definedName>
    <definedName name="ws">#REF!</definedName>
    <definedName name="x" localSheetId="66">#REF!</definedName>
    <definedName name="x" localSheetId="68">#REF!</definedName>
    <definedName name="x" localSheetId="65">#REF!</definedName>
    <definedName name="x" localSheetId="67">#REF!</definedName>
    <definedName name="x">#REF!</definedName>
    <definedName name="xx" localSheetId="66">#REF!</definedName>
    <definedName name="xx" localSheetId="68">#REF!</definedName>
    <definedName name="xx" localSheetId="65">#REF!</definedName>
    <definedName name="xx" localSheetId="67">#REF!</definedName>
    <definedName name="xx">#REF!</definedName>
    <definedName name="xxxxx" localSheetId="25">#REF!</definedName>
    <definedName name="xxxxx" localSheetId="27">#REF!</definedName>
    <definedName name="xxxxx" localSheetId="24">#REF!</definedName>
    <definedName name="xxxxx" localSheetId="26">#REF!</definedName>
    <definedName name="xxxxx" localSheetId="46">#REF!</definedName>
    <definedName name="xxxxx" localSheetId="49">#REF!</definedName>
    <definedName name="xxxxx" localSheetId="43">#REF!</definedName>
    <definedName name="xxxxx" localSheetId="47">#REF!</definedName>
    <definedName name="xxxxx" localSheetId="66">#REF!</definedName>
    <definedName name="xxxxx" localSheetId="68">#REF!</definedName>
    <definedName name="xxxxx" localSheetId="65">#REF!</definedName>
    <definedName name="xxxxx" localSheetId="67">#REF!</definedName>
    <definedName name="xxxxx">#REF!</definedName>
    <definedName name="y">#REF!</definedName>
    <definedName name="YEAR_MO_BEGIN" localSheetId="66">#REF!</definedName>
    <definedName name="YEAR_MO_BEGIN" localSheetId="68">#REF!</definedName>
    <definedName name="YEAR_MO_BEGIN" localSheetId="65">#REF!</definedName>
    <definedName name="YEAR_MO_BEGIN" localSheetId="67">#REF!</definedName>
    <definedName name="YEAR_MO_BEGIN">#REF!</definedName>
    <definedName name="YEAR_MO_END" localSheetId="66">#REF!</definedName>
    <definedName name="YEAR_MO_END" localSheetId="68">#REF!</definedName>
    <definedName name="YEAR_MO_END" localSheetId="65">#REF!</definedName>
    <definedName name="YEAR_MO_END" localSheetId="67">#REF!</definedName>
    <definedName name="YEAR_MO_END">#REF!</definedName>
    <definedName name="Year2014" localSheetId="66">#REF!</definedName>
    <definedName name="Year2014" localSheetId="68">#REF!</definedName>
    <definedName name="Year2014" localSheetId="65">#REF!</definedName>
    <definedName name="Year2014" localSheetId="67">#REF!</definedName>
    <definedName name="Year2014">#REF!</definedName>
    <definedName name="YearMo">#REF!</definedName>
    <definedName name="YesNo" localSheetId="25">#REF!</definedName>
    <definedName name="YesNo" localSheetId="27">#REF!</definedName>
    <definedName name="YesNo" localSheetId="24">#REF!</definedName>
    <definedName name="YesNo" localSheetId="26">#REF!</definedName>
    <definedName name="YesNo" localSheetId="46">#REF!</definedName>
    <definedName name="YesNo" localSheetId="49">#REF!</definedName>
    <definedName name="YesNo" localSheetId="43">#REF!</definedName>
    <definedName name="YesNo" localSheetId="47">#REF!</definedName>
    <definedName name="YesNo" localSheetId="66">#REF!</definedName>
    <definedName name="YesNo" localSheetId="68">#REF!</definedName>
    <definedName name="YesNo" localSheetId="65">#REF!</definedName>
    <definedName name="YesNo" localSheetId="67">#REF!</definedName>
    <definedName name="YesNo">#REF!</definedName>
    <definedName name="YrMo">#REF!</definedName>
    <definedName name="yu" localSheetId="25">#REF!</definedName>
    <definedName name="yu" localSheetId="27">#REF!</definedName>
    <definedName name="yu" localSheetId="24">#REF!</definedName>
    <definedName name="yu" localSheetId="26">#REF!</definedName>
    <definedName name="yu" localSheetId="46">#REF!</definedName>
    <definedName name="yu" localSheetId="49">#REF!</definedName>
    <definedName name="yu" localSheetId="43">#REF!</definedName>
    <definedName name="yu" localSheetId="47">#REF!</definedName>
    <definedName name="yu" localSheetId="66">#REF!</definedName>
    <definedName name="yu" localSheetId="68">#REF!</definedName>
    <definedName name="yu" localSheetId="65">#REF!</definedName>
    <definedName name="yu" localSheetId="67">#REF!</definedName>
    <definedName name="yu">#REF!</definedName>
    <definedName name="zip" localSheetId="66">#REF!</definedName>
    <definedName name="zip" localSheetId="68">#REF!</definedName>
    <definedName name="zip" localSheetId="65">#REF!</definedName>
    <definedName name="zip" localSheetId="67">#REF!</definedName>
    <definedName name="zip">#REF!</definedName>
    <definedName name="zipCodeEnter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85" l="1"/>
  <c r="E53" i="85"/>
  <c r="I53" i="85"/>
  <c r="J53" i="85"/>
  <c r="D54" i="85"/>
  <c r="D55" i="85" s="1"/>
  <c r="D56" i="85" s="1"/>
  <c r="E54" i="85"/>
  <c r="E55" i="85" s="1"/>
  <c r="E56" i="85" s="1"/>
  <c r="I54" i="85"/>
  <c r="J54" i="85"/>
  <c r="I55" i="85"/>
  <c r="I56" i="85" s="1"/>
  <c r="I59" i="85" s="1"/>
  <c r="I62" i="85" s="1"/>
  <c r="J55" i="85"/>
  <c r="J56" i="85" s="1"/>
  <c r="J59" i="85" s="1"/>
  <c r="D57" i="85"/>
  <c r="E57" i="85"/>
  <c r="E59" i="85" s="1"/>
  <c r="I57" i="85"/>
  <c r="J57" i="85"/>
  <c r="D66" i="85"/>
  <c r="I66" i="85"/>
  <c r="D67" i="85"/>
  <c r="I67" i="85"/>
  <c r="D68" i="85"/>
  <c r="I68" i="85"/>
  <c r="C80" i="85"/>
  <c r="C82" i="85" s="1"/>
  <c r="C120" i="85" s="1"/>
  <c r="J80" i="85"/>
  <c r="C81" i="85"/>
  <c r="J81" i="85"/>
  <c r="C83" i="85"/>
  <c r="C121" i="85" s="1"/>
  <c r="J83" i="85"/>
  <c r="J121" i="85" s="1"/>
  <c r="C119" i="85"/>
  <c r="J119" i="85"/>
  <c r="L19" i="84"/>
  <c r="L42" i="84" s="1"/>
  <c r="M19" i="84"/>
  <c r="M42" i="84" s="1"/>
  <c r="N19" i="84"/>
  <c r="O19" i="84"/>
  <c r="P19" i="84" s="1"/>
  <c r="L20" i="84"/>
  <c r="N20" i="84" s="1"/>
  <c r="P20" i="84" s="1"/>
  <c r="M20" i="84"/>
  <c r="O20" i="84"/>
  <c r="L30" i="84"/>
  <c r="M30" i="84"/>
  <c r="N30" i="84" s="1"/>
  <c r="P30" i="84" s="1"/>
  <c r="U30" i="84" s="1"/>
  <c r="O30" i="84"/>
  <c r="T30" i="84"/>
  <c r="V30" i="84"/>
  <c r="W30" i="84"/>
  <c r="X30" i="84"/>
  <c r="Y30" i="84"/>
  <c r="L31" i="84"/>
  <c r="N31" i="84" s="1"/>
  <c r="P31" i="84" s="1"/>
  <c r="U31" i="84" s="1"/>
  <c r="M31" i="84"/>
  <c r="O31" i="84"/>
  <c r="T31" i="84"/>
  <c r="V31" i="84"/>
  <c r="W31" i="84"/>
  <c r="X31" i="84"/>
  <c r="Y31" i="84"/>
  <c r="L36" i="84"/>
  <c r="N36" i="84" s="1"/>
  <c r="M36" i="84"/>
  <c r="M37" i="84"/>
  <c r="O37" i="84"/>
  <c r="L43" i="84"/>
  <c r="N43" i="84" s="1"/>
  <c r="P43" i="84" s="1"/>
  <c r="L54" i="84" s="1"/>
  <c r="M43" i="84"/>
  <c r="O43" i="84"/>
  <c r="L47" i="84"/>
  <c r="M47" i="84"/>
  <c r="N47" i="84"/>
  <c r="O47" i="84"/>
  <c r="P47" i="84"/>
  <c r="Q47" i="84"/>
  <c r="R47" i="84"/>
  <c r="S47" i="84"/>
  <c r="T47" i="84"/>
  <c r="L48" i="84"/>
  <c r="M48" i="84"/>
  <c r="O42" i="84" s="1"/>
  <c r="N48" i="84"/>
  <c r="Q48" i="84"/>
  <c r="R48" i="84"/>
  <c r="S48" i="84"/>
  <c r="T48" i="84"/>
  <c r="L49" i="84"/>
  <c r="M49" i="84"/>
  <c r="N49" i="84"/>
  <c r="Q49" i="84"/>
  <c r="R49" i="84"/>
  <c r="S49" i="84"/>
  <c r="T49" i="84"/>
  <c r="J35" i="83"/>
  <c r="K35" i="83"/>
  <c r="L35" i="83"/>
  <c r="M35" i="83"/>
  <c r="N35" i="83"/>
  <c r="O35" i="83"/>
  <c r="P35" i="83"/>
  <c r="Q35" i="83"/>
  <c r="L42" i="83"/>
  <c r="L43" i="83"/>
  <c r="J65" i="83"/>
  <c r="J66" i="83"/>
  <c r="J67" i="83"/>
  <c r="J68" i="83"/>
  <c r="J69" i="83"/>
  <c r="J70" i="83"/>
  <c r="J71" i="83"/>
  <c r="J72" i="83"/>
  <c r="F34" i="82"/>
  <c r="J34" i="82"/>
  <c r="F36" i="82"/>
  <c r="E44" i="82"/>
  <c r="E58" i="82" s="1"/>
  <c r="E45" i="82"/>
  <c r="F35" i="82" s="1"/>
  <c r="I34" i="82" s="1"/>
  <c r="K34" i="82" s="1"/>
  <c r="E49" i="82"/>
  <c r="F49" i="82"/>
  <c r="E50" i="82"/>
  <c r="F50" i="82"/>
  <c r="F52" i="82"/>
  <c r="F54" i="82" s="1"/>
  <c r="F53" i="82"/>
  <c r="F58" i="82"/>
  <c r="F59" i="82"/>
  <c r="F62" i="82"/>
  <c r="E69" i="82"/>
  <c r="F72" i="82" s="1"/>
  <c r="F74" i="82" s="1"/>
  <c r="F69" i="82"/>
  <c r="E70" i="82"/>
  <c r="F70" i="82"/>
  <c r="F73" i="82"/>
  <c r="F78" i="82"/>
  <c r="F79" i="82"/>
  <c r="F82" i="82"/>
  <c r="I20" i="81"/>
  <c r="J20" i="81"/>
  <c r="J43" i="81" s="1"/>
  <c r="K20" i="81"/>
  <c r="L20" i="81"/>
  <c r="I21" i="81"/>
  <c r="J21" i="81"/>
  <c r="K21" i="81"/>
  <c r="L21" i="81"/>
  <c r="L31" i="81" s="1"/>
  <c r="I22" i="81"/>
  <c r="J22" i="81"/>
  <c r="J45" i="81" s="1"/>
  <c r="K22" i="81"/>
  <c r="K45" i="81" s="1"/>
  <c r="L22" i="81"/>
  <c r="I23" i="81"/>
  <c r="J23" i="81"/>
  <c r="K23" i="81"/>
  <c r="L23" i="81"/>
  <c r="I24" i="81"/>
  <c r="J24" i="81"/>
  <c r="K24" i="81"/>
  <c r="L24" i="81"/>
  <c r="L34" i="81" s="1"/>
  <c r="I25" i="81"/>
  <c r="J25" i="81"/>
  <c r="J48" i="81" s="1"/>
  <c r="M48" i="81" s="1"/>
  <c r="K25" i="81"/>
  <c r="K48" i="81" s="1"/>
  <c r="L25" i="81"/>
  <c r="J31" i="81"/>
  <c r="M31" i="81" s="1"/>
  <c r="K31" i="81"/>
  <c r="L32" i="81"/>
  <c r="K33" i="81"/>
  <c r="L33" i="81"/>
  <c r="J34" i="81"/>
  <c r="K34" i="81"/>
  <c r="K43" i="81"/>
  <c r="L43" i="81"/>
  <c r="J44" i="81"/>
  <c r="K44" i="81"/>
  <c r="L44" i="81"/>
  <c r="L45" i="81"/>
  <c r="K46" i="81"/>
  <c r="L46" i="81"/>
  <c r="J47" i="81"/>
  <c r="K47" i="81"/>
  <c r="L47" i="81"/>
  <c r="L48" i="81"/>
  <c r="J59" i="81"/>
  <c r="M59" i="81" s="1"/>
  <c r="K59" i="81"/>
  <c r="K65" i="81" s="1"/>
  <c r="L59" i="81"/>
  <c r="L65" i="81" s="1"/>
  <c r="K60" i="81"/>
  <c r="L60" i="81"/>
  <c r="K61" i="81"/>
  <c r="L61" i="81"/>
  <c r="K62" i="81"/>
  <c r="L62" i="81"/>
  <c r="K63" i="81"/>
  <c r="L63" i="81"/>
  <c r="J64" i="81"/>
  <c r="M64" i="81" s="1"/>
  <c r="K64" i="81"/>
  <c r="L64" i="81"/>
  <c r="I33" i="80"/>
  <c r="O37" i="80"/>
  <c r="M41" i="80"/>
  <c r="N41" i="80"/>
  <c r="O41" i="80"/>
  <c r="M42" i="80"/>
  <c r="N42" i="80" s="1"/>
  <c r="M43" i="80"/>
  <c r="N43" i="80" s="1"/>
  <c r="M44" i="80"/>
  <c r="N44" i="80" s="1"/>
  <c r="M45" i="80"/>
  <c r="N45" i="80"/>
  <c r="M46" i="80"/>
  <c r="N46" i="80" s="1"/>
  <c r="M47" i="80"/>
  <c r="N47" i="80" s="1"/>
  <c r="M50" i="80"/>
  <c r="N50" i="80"/>
  <c r="O50" i="80"/>
  <c r="O51" i="80" s="1"/>
  <c r="M51" i="80"/>
  <c r="N51" i="80" s="1"/>
  <c r="M52" i="80"/>
  <c r="N52" i="80" s="1"/>
  <c r="M53" i="80"/>
  <c r="N53" i="80" s="1"/>
  <c r="M54" i="80"/>
  <c r="N54" i="80"/>
  <c r="M58" i="80"/>
  <c r="N58" i="80" s="1"/>
  <c r="M59" i="80"/>
  <c r="N59" i="80" s="1"/>
  <c r="P59" i="80" s="1"/>
  <c r="M60" i="80"/>
  <c r="N60" i="80" s="1"/>
  <c r="M61" i="80"/>
  <c r="N61" i="80"/>
  <c r="P61" i="80" s="1"/>
  <c r="Q61" i="80"/>
  <c r="R61" i="80"/>
  <c r="M65" i="80"/>
  <c r="N65" i="80" s="1"/>
  <c r="M66" i="80"/>
  <c r="N66" i="80"/>
  <c r="M67" i="80"/>
  <c r="N67" i="80"/>
  <c r="O67" i="80"/>
  <c r="P67" i="80" s="1"/>
  <c r="M68" i="80"/>
  <c r="N68" i="80"/>
  <c r="Q68" i="80" s="1"/>
  <c r="O68" i="80"/>
  <c r="P68" i="80"/>
  <c r="M69" i="80"/>
  <c r="N69" i="80"/>
  <c r="O69" i="80" s="1"/>
  <c r="P69" i="80" s="1"/>
  <c r="Q69" i="80" s="1"/>
  <c r="M70" i="80"/>
  <c r="N70" i="80"/>
  <c r="O70" i="80" s="1"/>
  <c r="P70" i="80" s="1"/>
  <c r="Q70" i="80" s="1"/>
  <c r="I76" i="80"/>
  <c r="I79" i="80"/>
  <c r="J79" i="80"/>
  <c r="J85" i="80" s="1"/>
  <c r="I80" i="80"/>
  <c r="J80" i="80"/>
  <c r="I81" i="80"/>
  <c r="J86" i="80"/>
  <c r="J26" i="79"/>
  <c r="N26" i="79"/>
  <c r="N27" i="79" s="1"/>
  <c r="O26" i="79"/>
  <c r="P26" i="79"/>
  <c r="J27" i="79"/>
  <c r="O27" i="79" s="1"/>
  <c r="P27" i="79" s="1"/>
  <c r="K27" i="79"/>
  <c r="K30" i="79" s="1"/>
  <c r="J28" i="79"/>
  <c r="K28" i="79"/>
  <c r="L28" i="79"/>
  <c r="J29" i="79"/>
  <c r="K29" i="79"/>
  <c r="M29" i="79"/>
  <c r="M30" i="79" s="1"/>
  <c r="L30" i="79"/>
  <c r="J35" i="79"/>
  <c r="L35" i="79" s="1"/>
  <c r="M35" i="79" s="1"/>
  <c r="K35" i="79"/>
  <c r="J36" i="79"/>
  <c r="K36" i="79"/>
  <c r="K37" i="79" s="1"/>
  <c r="K38" i="79" s="1"/>
  <c r="L36" i="79"/>
  <c r="J56" i="79"/>
  <c r="L56" i="79" s="1"/>
  <c r="K56" i="79"/>
  <c r="J57" i="79"/>
  <c r="L57" i="79"/>
  <c r="M57" i="79"/>
  <c r="N57" i="79"/>
  <c r="J58" i="79"/>
  <c r="L58" i="79"/>
  <c r="M58" i="79"/>
  <c r="N58" i="79"/>
  <c r="J59" i="79"/>
  <c r="L59" i="79"/>
  <c r="M59" i="79"/>
  <c r="N59" i="79"/>
  <c r="J60" i="79"/>
  <c r="M60" i="79"/>
  <c r="N60" i="79"/>
  <c r="J61" i="79"/>
  <c r="M61" i="79"/>
  <c r="N61" i="79"/>
  <c r="J62" i="79"/>
  <c r="N62" i="79"/>
  <c r="J63" i="79"/>
  <c r="M63" i="79"/>
  <c r="N63" i="79"/>
  <c r="O63" i="79"/>
  <c r="J64" i="79"/>
  <c r="K64" i="79"/>
  <c r="M64" i="79"/>
  <c r="N64" i="79"/>
  <c r="O64" i="79"/>
  <c r="J65" i="79"/>
  <c r="M65" i="79"/>
  <c r="N65" i="79"/>
  <c r="O65" i="79"/>
  <c r="J66" i="79"/>
  <c r="M66" i="79"/>
  <c r="N66" i="79"/>
  <c r="O66" i="79"/>
  <c r="J67" i="79"/>
  <c r="M67" i="79"/>
  <c r="N67" i="79"/>
  <c r="N68" i="79" s="1"/>
  <c r="O67" i="79"/>
  <c r="I33" i="78"/>
  <c r="K33" i="78" s="1"/>
  <c r="J33" i="78"/>
  <c r="J34" i="78" s="1"/>
  <c r="I34" i="78"/>
  <c r="I35" i="78"/>
  <c r="I36" i="78"/>
  <c r="I37" i="78"/>
  <c r="I38" i="78"/>
  <c r="I39" i="78"/>
  <c r="I40" i="78"/>
  <c r="I41" i="78"/>
  <c r="I42" i="78"/>
  <c r="I43" i="78"/>
  <c r="I44" i="78"/>
  <c r="I45" i="78"/>
  <c r="I46" i="78"/>
  <c r="I47" i="78"/>
  <c r="I48" i="78"/>
  <c r="I49" i="78"/>
  <c r="I50" i="78"/>
  <c r="I51" i="78"/>
  <c r="K51" i="78"/>
  <c r="Q51" i="78" s="1"/>
  <c r="O51" i="78"/>
  <c r="I52" i="78"/>
  <c r="I53" i="78"/>
  <c r="K53" i="78"/>
  <c r="Q53" i="78" s="1"/>
  <c r="O53" i="78"/>
  <c r="I54" i="78"/>
  <c r="I55" i="78"/>
  <c r="K55" i="78"/>
  <c r="Q55" i="78" s="1"/>
  <c r="O55" i="78"/>
  <c r="I56" i="78"/>
  <c r="I66" i="78"/>
  <c r="K66" i="78" s="1"/>
  <c r="J66" i="78"/>
  <c r="J67" i="78" s="1"/>
  <c r="I67" i="78"/>
  <c r="I68" i="78"/>
  <c r="I69" i="78"/>
  <c r="I70" i="78"/>
  <c r="I71" i="78"/>
  <c r="I72" i="78"/>
  <c r="I73" i="78"/>
  <c r="I74" i="78"/>
  <c r="I75" i="78"/>
  <c r="I76" i="78"/>
  <c r="I77" i="78"/>
  <c r="I78" i="78"/>
  <c r="I79" i="78"/>
  <c r="I80" i="78"/>
  <c r="I81" i="78"/>
  <c r="I82" i="78"/>
  <c r="I83" i="78"/>
  <c r="I84" i="78"/>
  <c r="I85" i="78"/>
  <c r="I86" i="78"/>
  <c r="I87" i="78"/>
  <c r="I88" i="78"/>
  <c r="I89" i="78"/>
  <c r="O91" i="78"/>
  <c r="C14" i="69"/>
  <c r="D15" i="69"/>
  <c r="D14" i="69" s="1"/>
  <c r="D16" i="69"/>
  <c r="D17" i="69"/>
  <c r="D46" i="69" s="1"/>
  <c r="D50" i="69" s="1"/>
  <c r="C18" i="69"/>
  <c r="D18" i="69"/>
  <c r="D19" i="69"/>
  <c r="D20" i="69"/>
  <c r="D21" i="69"/>
  <c r="D54" i="69" s="1"/>
  <c r="D35" i="69"/>
  <c r="C48" i="69" s="1"/>
  <c r="B44" i="69"/>
  <c r="B48" i="69" s="1"/>
  <c r="B52" i="69" s="1"/>
  <c r="C44" i="69"/>
  <c r="D44" i="69"/>
  <c r="B45" i="69"/>
  <c r="C45" i="69"/>
  <c r="C49" i="69" s="1"/>
  <c r="D45" i="69"/>
  <c r="D49" i="69" s="1"/>
  <c r="B46" i="69"/>
  <c r="B50" i="69" s="1"/>
  <c r="B54" i="69" s="1"/>
  <c r="C46" i="69"/>
  <c r="C50" i="69" s="1"/>
  <c r="D48" i="69"/>
  <c r="D55" i="69" s="1"/>
  <c r="B49" i="69"/>
  <c r="B53" i="69" s="1"/>
  <c r="C52" i="69"/>
  <c r="D52" i="69"/>
  <c r="C53" i="69"/>
  <c r="D53" i="69"/>
  <c r="C54" i="69"/>
  <c r="C58" i="69"/>
  <c r="C59" i="69"/>
  <c r="C61" i="69"/>
  <c r="C62" i="69"/>
  <c r="B29" i="68"/>
  <c r="B30" i="68"/>
  <c r="B32" i="68"/>
  <c r="B33" i="68" s="1"/>
  <c r="B64" i="68"/>
  <c r="B68" i="68" s="1"/>
  <c r="B75" i="68" s="1"/>
  <c r="B65" i="68"/>
  <c r="B72" i="68" s="1"/>
  <c r="B76" i="68" s="1"/>
  <c r="B73" i="68"/>
  <c r="B108" i="68"/>
  <c r="B112" i="68"/>
  <c r="B117" i="68"/>
  <c r="B138" i="68"/>
  <c r="C21" i="67" a="1"/>
  <c r="F35" i="67" s="1"/>
  <c r="C21" i="67"/>
  <c r="F31" i="67"/>
  <c r="E32" i="67"/>
  <c r="F32" i="67" s="1"/>
  <c r="J25" i="66"/>
  <c r="I33" i="66" s="1"/>
  <c r="J26" i="66"/>
  <c r="K26" i="66"/>
  <c r="J27" i="66"/>
  <c r="K27" i="66"/>
  <c r="J28" i="66"/>
  <c r="K28" i="66"/>
  <c r="E29" i="65"/>
  <c r="E32" i="65" s="1"/>
  <c r="E31" i="65"/>
  <c r="E49" i="65"/>
  <c r="E51" i="65"/>
  <c r="E54" i="65" s="1"/>
  <c r="E52" i="65"/>
  <c r="E65" i="65"/>
  <c r="D71" i="65"/>
  <c r="E76" i="65" s="1"/>
  <c r="E75" i="65"/>
  <c r="E78" i="65" s="1"/>
  <c r="D41" i="64"/>
  <c r="E41" i="64"/>
  <c r="F41" i="64"/>
  <c r="G41" i="64" s="1"/>
  <c r="D42" i="64"/>
  <c r="E42" i="64"/>
  <c r="F42" i="64"/>
  <c r="G42" i="64" s="1"/>
  <c r="D46" i="64"/>
  <c r="D47" i="64"/>
  <c r="D48" i="64"/>
  <c r="D49" i="64"/>
  <c r="D50" i="64"/>
  <c r="C18" i="63"/>
  <c r="C19" i="63"/>
  <c r="I29" i="63"/>
  <c r="J29" i="63"/>
  <c r="L29" i="63"/>
  <c r="I31" i="63"/>
  <c r="L31" i="63" s="1"/>
  <c r="J31" i="63"/>
  <c r="J44" i="63"/>
  <c r="O44" i="63" s="1"/>
  <c r="J128" i="63" s="1"/>
  <c r="K44" i="63"/>
  <c r="J51" i="63"/>
  <c r="M51" i="63" s="1"/>
  <c r="O51" i="63" s="1"/>
  <c r="K51" i="63"/>
  <c r="J52" i="63"/>
  <c r="M52" i="63" s="1"/>
  <c r="O52" i="63" s="1"/>
  <c r="K52" i="63"/>
  <c r="J53" i="63"/>
  <c r="M53" i="63" s="1"/>
  <c r="O53" i="63" s="1"/>
  <c r="K53" i="63"/>
  <c r="J54" i="63"/>
  <c r="M54" i="63" s="1"/>
  <c r="O54" i="63" s="1"/>
  <c r="K54" i="63"/>
  <c r="J55" i="63"/>
  <c r="M55" i="63" s="1"/>
  <c r="O55" i="63" s="1"/>
  <c r="K55" i="63"/>
  <c r="J56" i="63"/>
  <c r="M56" i="63" s="1"/>
  <c r="O56" i="63" s="1"/>
  <c r="K56" i="63"/>
  <c r="J57" i="63"/>
  <c r="M57" i="63" s="1"/>
  <c r="O57" i="63" s="1"/>
  <c r="K57" i="63"/>
  <c r="J58" i="63"/>
  <c r="M58" i="63" s="1"/>
  <c r="O58" i="63" s="1"/>
  <c r="K58" i="63"/>
  <c r="J59" i="63"/>
  <c r="M59" i="63" s="1"/>
  <c r="O59" i="63" s="1"/>
  <c r="K59" i="63"/>
  <c r="J60" i="63"/>
  <c r="M60" i="63" s="1"/>
  <c r="O60" i="63" s="1"/>
  <c r="K60" i="63"/>
  <c r="J61" i="63"/>
  <c r="M61" i="63" s="1"/>
  <c r="O61" i="63" s="1"/>
  <c r="K61" i="63"/>
  <c r="J73" i="63"/>
  <c r="K73" i="63" s="1"/>
  <c r="J74" i="63"/>
  <c r="K74" i="63"/>
  <c r="M74" i="63" s="1"/>
  <c r="L74" i="63"/>
  <c r="J75" i="63"/>
  <c r="K75" i="63"/>
  <c r="M75" i="63" s="1"/>
  <c r="L75" i="63"/>
  <c r="J79" i="63"/>
  <c r="J84" i="63" s="1"/>
  <c r="K84" i="63" s="1"/>
  <c r="L84" i="63" s="1"/>
  <c r="K79" i="63"/>
  <c r="J80" i="63"/>
  <c r="K80" i="63"/>
  <c r="J81" i="63"/>
  <c r="K81" i="63"/>
  <c r="J82" i="63"/>
  <c r="J83" i="63"/>
  <c r="K83" i="63"/>
  <c r="M87" i="63"/>
  <c r="M88" i="63"/>
  <c r="O88" i="63"/>
  <c r="M89" i="63"/>
  <c r="M90" i="63"/>
  <c r="M91" i="63"/>
  <c r="L96" i="63"/>
  <c r="M96" i="63"/>
  <c r="N96" i="63" s="1"/>
  <c r="O96" i="63"/>
  <c r="P96" i="63" s="1"/>
  <c r="J102" i="63"/>
  <c r="K102" i="63" s="1"/>
  <c r="O102" i="63"/>
  <c r="J109" i="63"/>
  <c r="L109" i="63" s="1"/>
  <c r="K109" i="63"/>
  <c r="M109" i="63" s="1"/>
  <c r="P109" i="63" s="1"/>
  <c r="K110" i="63"/>
  <c r="L110" i="63"/>
  <c r="J112" i="63"/>
  <c r="M112" i="63"/>
  <c r="P112" i="63"/>
  <c r="J116" i="63"/>
  <c r="K116" i="63" s="1"/>
  <c r="K117" i="63"/>
  <c r="L117" i="63"/>
  <c r="J119" i="63"/>
  <c r="P119" i="63" s="1"/>
  <c r="M119" i="63"/>
  <c r="J131" i="63"/>
  <c r="J132" i="63"/>
  <c r="C14" i="62"/>
  <c r="D14" i="62"/>
  <c r="D15" i="62"/>
  <c r="D16" i="62"/>
  <c r="D17" i="62"/>
  <c r="C18" i="62"/>
  <c r="D18" i="62"/>
  <c r="D19" i="62"/>
  <c r="D20" i="62"/>
  <c r="D21" i="62"/>
  <c r="D35" i="62"/>
  <c r="C18" i="56"/>
  <c r="C19" i="56"/>
  <c r="C34" i="55"/>
  <c r="D34" i="55"/>
  <c r="C35" i="55"/>
  <c r="D35" i="55"/>
  <c r="C36" i="55"/>
  <c r="D36" i="55"/>
  <c r="C38" i="55"/>
  <c r="C41" i="55" s="1"/>
  <c r="D38" i="55"/>
  <c r="C39" i="55"/>
  <c r="D39" i="55"/>
  <c r="C40" i="55"/>
  <c r="D40" i="55"/>
  <c r="C51" i="55"/>
  <c r="D51" i="55"/>
  <c r="B78" i="55" s="1"/>
  <c r="D78" i="55" s="1"/>
  <c r="C54" i="55"/>
  <c r="D54" i="55"/>
  <c r="B76" i="55"/>
  <c r="D76" i="55" s="1"/>
  <c r="C84" i="55"/>
  <c r="C85" i="55"/>
  <c r="C86" i="55"/>
  <c r="C87" i="55"/>
  <c r="C93" i="55"/>
  <c r="C98" i="55"/>
  <c r="C99" i="55"/>
  <c r="C100" i="55"/>
  <c r="C101" i="55"/>
  <c r="C107" i="55"/>
  <c r="D15" i="54"/>
  <c r="D16" i="54" s="1"/>
  <c r="D24" i="54" s="1"/>
  <c r="D27" i="54" s="1"/>
  <c r="D23" i="54"/>
  <c r="D45" i="54"/>
  <c r="E48" i="54"/>
  <c r="E49" i="54"/>
  <c r="E51" i="54"/>
  <c r="E52" i="54"/>
  <c r="E53" i="54"/>
  <c r="E56" i="54"/>
  <c r="E57" i="54" s="1"/>
  <c r="D59" i="54"/>
  <c r="D60" i="54"/>
  <c r="D62" i="54"/>
  <c r="E65" i="54"/>
  <c r="D67" i="54"/>
  <c r="D87" i="54"/>
  <c r="E87" i="54" s="1"/>
  <c r="D88" i="54"/>
  <c r="D90" i="54"/>
  <c r="D93" i="54" s="1"/>
  <c r="D91" i="54"/>
  <c r="E91" i="54"/>
  <c r="D92" i="54"/>
  <c r="D127" i="54" s="1"/>
  <c r="E92" i="54"/>
  <c r="E127" i="54" s="1"/>
  <c r="D95" i="54"/>
  <c r="E95" i="54" s="1"/>
  <c r="D96" i="54"/>
  <c r="E104" i="54"/>
  <c r="D122" i="54"/>
  <c r="D123" i="54"/>
  <c r="D125" i="54"/>
  <c r="D126" i="54"/>
  <c r="E126" i="54"/>
  <c r="D130" i="54"/>
  <c r="D131" i="54"/>
  <c r="E139" i="54"/>
  <c r="I25" i="53"/>
  <c r="M34" i="53" s="1"/>
  <c r="L30" i="53"/>
  <c r="M31" i="53"/>
  <c r="L33" i="53"/>
  <c r="N51" i="53"/>
  <c r="J20" i="52"/>
  <c r="J48" i="52" s="1"/>
  <c r="L20" i="52"/>
  <c r="L48" i="52" s="1"/>
  <c r="E21" i="52"/>
  <c r="F21" i="52"/>
  <c r="J28" i="52"/>
  <c r="E33" i="52"/>
  <c r="F33" i="52"/>
  <c r="E44" i="52"/>
  <c r="J19" i="52" s="1"/>
  <c r="J47" i="52" s="1"/>
  <c r="F44" i="52"/>
  <c r="L19" i="52" s="1"/>
  <c r="L47" i="52" s="1"/>
  <c r="E61" i="52"/>
  <c r="F61" i="52"/>
  <c r="E63" i="52"/>
  <c r="F63" i="52"/>
  <c r="D40" i="51"/>
  <c r="E40" i="51"/>
  <c r="V40" i="51" s="1"/>
  <c r="F40" i="51"/>
  <c r="G40" i="51"/>
  <c r="H40" i="51"/>
  <c r="H52" i="51" s="1"/>
  <c r="I40" i="51"/>
  <c r="J40" i="51"/>
  <c r="E41" i="51"/>
  <c r="F41" i="51"/>
  <c r="G41" i="51"/>
  <c r="H41" i="51"/>
  <c r="I41" i="51"/>
  <c r="J41" i="51"/>
  <c r="K41" i="51"/>
  <c r="K52" i="51" s="1"/>
  <c r="V41" i="51"/>
  <c r="F42" i="51"/>
  <c r="G42" i="51"/>
  <c r="H42" i="51"/>
  <c r="I42" i="51"/>
  <c r="J42" i="51"/>
  <c r="K42" i="51"/>
  <c r="L42" i="51"/>
  <c r="G43" i="51"/>
  <c r="H43" i="51"/>
  <c r="I43" i="51"/>
  <c r="J43" i="51"/>
  <c r="K43" i="51"/>
  <c r="L43" i="51"/>
  <c r="M43" i="51"/>
  <c r="H44" i="51"/>
  <c r="I44" i="51"/>
  <c r="J44" i="51"/>
  <c r="K44" i="51"/>
  <c r="L44" i="51"/>
  <c r="M44" i="51"/>
  <c r="N44" i="51"/>
  <c r="N52" i="51" s="1"/>
  <c r="V44" i="51"/>
  <c r="I45" i="51"/>
  <c r="V45" i="51" s="1"/>
  <c r="J45" i="51"/>
  <c r="K45" i="51"/>
  <c r="L45" i="51"/>
  <c r="M45" i="51"/>
  <c r="N45" i="51"/>
  <c r="O45" i="51"/>
  <c r="J46" i="51"/>
  <c r="K46" i="51"/>
  <c r="L46" i="51"/>
  <c r="M46" i="51"/>
  <c r="N46" i="51"/>
  <c r="O46" i="51"/>
  <c r="P46" i="51"/>
  <c r="K47" i="51"/>
  <c r="L47" i="51"/>
  <c r="M47" i="51"/>
  <c r="N47" i="51"/>
  <c r="O47" i="51"/>
  <c r="P47" i="51"/>
  <c r="Q47" i="51"/>
  <c r="V47" i="51"/>
  <c r="L48" i="51"/>
  <c r="V48" i="51" s="1"/>
  <c r="M48" i="51"/>
  <c r="N48" i="51"/>
  <c r="O48" i="51"/>
  <c r="P48" i="51"/>
  <c r="Q48" i="51"/>
  <c r="R48" i="51"/>
  <c r="M49" i="51"/>
  <c r="N49" i="51"/>
  <c r="O49" i="51"/>
  <c r="O52" i="51" s="1"/>
  <c r="P49" i="51"/>
  <c r="Q49" i="51"/>
  <c r="R49" i="51"/>
  <c r="S49" i="51"/>
  <c r="N50" i="51"/>
  <c r="O50" i="51"/>
  <c r="P50" i="51"/>
  <c r="Q50" i="51"/>
  <c r="R50" i="51"/>
  <c r="S50" i="51"/>
  <c r="T50" i="51"/>
  <c r="V50" i="51"/>
  <c r="O51" i="51"/>
  <c r="V51" i="51" s="1"/>
  <c r="P51" i="51"/>
  <c r="Q51" i="51"/>
  <c r="R51" i="51"/>
  <c r="S51" i="51"/>
  <c r="T51" i="51"/>
  <c r="U51" i="51"/>
  <c r="D52" i="51"/>
  <c r="E52" i="51"/>
  <c r="G52" i="51"/>
  <c r="P57" i="51"/>
  <c r="Q57" i="51"/>
  <c r="P58" i="51"/>
  <c r="Q58" i="51"/>
  <c r="P59" i="51"/>
  <c r="Q59" i="51" s="1"/>
  <c r="P60" i="51"/>
  <c r="Q60" i="51" s="1"/>
  <c r="J22" i="50"/>
  <c r="J25" i="50"/>
  <c r="K25" i="50"/>
  <c r="L25" i="50"/>
  <c r="L27" i="50" s="1"/>
  <c r="L35" i="50" s="1"/>
  <c r="J26" i="50"/>
  <c r="K26" i="50"/>
  <c r="L26" i="50"/>
  <c r="J27" i="50"/>
  <c r="J35" i="50" s="1"/>
  <c r="K27" i="50"/>
  <c r="K35" i="50" s="1"/>
  <c r="J29" i="50"/>
  <c r="K29" i="50"/>
  <c r="K30" i="50" s="1"/>
  <c r="L29" i="50"/>
  <c r="J30" i="50"/>
  <c r="L30" i="50"/>
  <c r="J32" i="50"/>
  <c r="K32" i="50"/>
  <c r="L32" i="50"/>
  <c r="J33" i="50"/>
  <c r="K33" i="50"/>
  <c r="L33" i="50"/>
  <c r="J40" i="50"/>
  <c r="K40" i="50"/>
  <c r="L40" i="50"/>
  <c r="J42" i="50"/>
  <c r="J44" i="50" s="1"/>
  <c r="J49" i="50" s="1"/>
  <c r="K42" i="50"/>
  <c r="K44" i="50" s="1"/>
  <c r="L42" i="50"/>
  <c r="L44" i="50" s="1"/>
  <c r="J43" i="50"/>
  <c r="K43" i="50"/>
  <c r="L43" i="50"/>
  <c r="J46" i="50"/>
  <c r="K46" i="50"/>
  <c r="L46" i="50"/>
  <c r="J47" i="50"/>
  <c r="K47" i="50"/>
  <c r="L47" i="50"/>
  <c r="J54" i="50"/>
  <c r="K54" i="50"/>
  <c r="K60" i="50" s="1"/>
  <c r="L54" i="50"/>
  <c r="J56" i="50"/>
  <c r="J60" i="50" s="1"/>
  <c r="K56" i="50"/>
  <c r="L56" i="50"/>
  <c r="J58" i="50"/>
  <c r="K58" i="50"/>
  <c r="L58" i="50"/>
  <c r="J71" i="50"/>
  <c r="K83" i="50" s="1"/>
  <c r="J74" i="50"/>
  <c r="K74" i="50"/>
  <c r="L74" i="50"/>
  <c r="J76" i="50"/>
  <c r="J79" i="50" s="1"/>
  <c r="J86" i="50" s="1"/>
  <c r="K76" i="50"/>
  <c r="L76" i="50"/>
  <c r="L79" i="50" s="1"/>
  <c r="L86" i="50" s="1"/>
  <c r="J77" i="50"/>
  <c r="J78" i="50" s="1"/>
  <c r="K77" i="50"/>
  <c r="L77" i="50"/>
  <c r="L78" i="50"/>
  <c r="J81" i="50"/>
  <c r="K81" i="50"/>
  <c r="L81" i="50"/>
  <c r="J83" i="50"/>
  <c r="J84" i="50"/>
  <c r="K84" i="50"/>
  <c r="L84" i="50"/>
  <c r="L83" i="50" s="1"/>
  <c r="E52" i="49"/>
  <c r="K53" i="49" s="1"/>
  <c r="F52" i="49"/>
  <c r="L53" i="49" s="1"/>
  <c r="J52" i="49"/>
  <c r="K52" i="49"/>
  <c r="L52" i="49"/>
  <c r="D53" i="49"/>
  <c r="J53" i="49" s="1"/>
  <c r="E53" i="49"/>
  <c r="F53" i="49"/>
  <c r="J54" i="49"/>
  <c r="L54" i="49"/>
  <c r="L55" i="49" s="1"/>
  <c r="E55" i="49"/>
  <c r="K54" i="49" s="1"/>
  <c r="K55" i="49" s="1"/>
  <c r="D56" i="49"/>
  <c r="E56" i="49"/>
  <c r="F55" i="49" s="1"/>
  <c r="F56" i="49"/>
  <c r="J57" i="49"/>
  <c r="K57" i="49"/>
  <c r="L57" i="49"/>
  <c r="E58" i="49"/>
  <c r="F58" i="49"/>
  <c r="L58" i="49" s="1"/>
  <c r="D59" i="49"/>
  <c r="J58" i="49" s="1"/>
  <c r="E59" i="49"/>
  <c r="F59" i="49"/>
  <c r="F61" i="49"/>
  <c r="L59" i="49" s="1"/>
  <c r="D62" i="49"/>
  <c r="E62" i="49"/>
  <c r="F62" i="49"/>
  <c r="L22" i="48"/>
  <c r="M22" i="48"/>
  <c r="N22" i="48"/>
  <c r="O22" i="48"/>
  <c r="P22" i="48"/>
  <c r="P42" i="48" s="1"/>
  <c r="L23" i="48"/>
  <c r="L43" i="48" s="1"/>
  <c r="M23" i="48"/>
  <c r="M43" i="48" s="1"/>
  <c r="N23" i="48"/>
  <c r="O23" i="48"/>
  <c r="P23" i="48"/>
  <c r="P43" i="48" s="1"/>
  <c r="L24" i="48"/>
  <c r="M24" i="48"/>
  <c r="N24" i="48"/>
  <c r="O24" i="48"/>
  <c r="P24" i="48"/>
  <c r="L26" i="48"/>
  <c r="M26" i="48"/>
  <c r="N26" i="48"/>
  <c r="N38" i="48" s="1"/>
  <c r="N46" i="48" s="1"/>
  <c r="N47" i="48" s="1"/>
  <c r="N48" i="48" s="1"/>
  <c r="O26" i="48"/>
  <c r="O38" i="48" s="1"/>
  <c r="O46" i="48" s="1"/>
  <c r="P26" i="48"/>
  <c r="L27" i="48"/>
  <c r="M27" i="48"/>
  <c r="N27" i="48"/>
  <c r="O27" i="48"/>
  <c r="P27" i="48"/>
  <c r="L28" i="48"/>
  <c r="M28" i="48"/>
  <c r="N28" i="48"/>
  <c r="O28" i="48"/>
  <c r="P28" i="48"/>
  <c r="P38" i="48" s="1"/>
  <c r="L29" i="48"/>
  <c r="L38" i="48" s="1"/>
  <c r="L46" i="48" s="1"/>
  <c r="M29" i="48"/>
  <c r="N29" i="48"/>
  <c r="O29" i="48"/>
  <c r="P29" i="48"/>
  <c r="L30" i="48"/>
  <c r="L39" i="48" s="1"/>
  <c r="M30" i="48"/>
  <c r="N30" i="48"/>
  <c r="O30" i="48"/>
  <c r="P30" i="48"/>
  <c r="P39" i="48" s="1"/>
  <c r="P53" i="48" s="1"/>
  <c r="L31" i="48"/>
  <c r="M31" i="48"/>
  <c r="N31" i="48"/>
  <c r="O31" i="48"/>
  <c r="P31" i="48"/>
  <c r="L32" i="48"/>
  <c r="M32" i="48"/>
  <c r="N32" i="48"/>
  <c r="O32" i="48"/>
  <c r="P32" i="48"/>
  <c r="L33" i="48"/>
  <c r="M33" i="48"/>
  <c r="N33" i="48"/>
  <c r="O33" i="48"/>
  <c r="O39" i="48" s="1"/>
  <c r="P33" i="48"/>
  <c r="L34" i="48"/>
  <c r="M34" i="48"/>
  <c r="N34" i="48"/>
  <c r="N70" i="48" s="1"/>
  <c r="N72" i="48" s="1"/>
  <c r="O34" i="48"/>
  <c r="P34" i="48"/>
  <c r="L35" i="48"/>
  <c r="L70" i="48" s="1"/>
  <c r="L72" i="48" s="1"/>
  <c r="M35" i="48"/>
  <c r="M70" i="48" s="1"/>
  <c r="N35" i="48"/>
  <c r="O35" i="48"/>
  <c r="O70" i="48" s="1"/>
  <c r="O72" i="48" s="1"/>
  <c r="P35" i="48"/>
  <c r="P70" i="48" s="1"/>
  <c r="P72" i="48" s="1"/>
  <c r="M38" i="48"/>
  <c r="M46" i="48" s="1"/>
  <c r="M47" i="48" s="1"/>
  <c r="M48" i="48" s="1"/>
  <c r="L42" i="48"/>
  <c r="M42" i="48"/>
  <c r="N42" i="48"/>
  <c r="O42" i="48"/>
  <c r="N43" i="48"/>
  <c r="O43" i="48"/>
  <c r="P46" i="48"/>
  <c r="M49" i="48"/>
  <c r="M50" i="48" s="1"/>
  <c r="N49" i="48"/>
  <c r="N50" i="48" s="1"/>
  <c r="O53" i="48"/>
  <c r="L67" i="48"/>
  <c r="M67" i="48"/>
  <c r="N67" i="48"/>
  <c r="O67" i="48"/>
  <c r="P67" i="48"/>
  <c r="L68" i="48"/>
  <c r="M68" i="48"/>
  <c r="N68" i="48"/>
  <c r="O68" i="48"/>
  <c r="P68" i="48"/>
  <c r="L71" i="48"/>
  <c r="M71" i="48"/>
  <c r="N71" i="48"/>
  <c r="O71" i="48"/>
  <c r="P71" i="48"/>
  <c r="M72" i="48"/>
  <c r="M77" i="48" s="1"/>
  <c r="N77" i="48"/>
  <c r="W20" i="47"/>
  <c r="W22" i="47" s="1"/>
  <c r="W27" i="47" s="1"/>
  <c r="W21" i="47"/>
  <c r="W24" i="47"/>
  <c r="AB5" i="46"/>
  <c r="AB6" i="46"/>
  <c r="AB7" i="46"/>
  <c r="AB8" i="46"/>
  <c r="AB9" i="46"/>
  <c r="AB10" i="46"/>
  <c r="AB11" i="46"/>
  <c r="AB12" i="46"/>
  <c r="AB13" i="46"/>
  <c r="AB14" i="46"/>
  <c r="AB15" i="46"/>
  <c r="AB16" i="46"/>
  <c r="AB17" i="46"/>
  <c r="AB18" i="46"/>
  <c r="AB19" i="46"/>
  <c r="AB20" i="46"/>
  <c r="AB21" i="46"/>
  <c r="AB22" i="46"/>
  <c r="AB23" i="46"/>
  <c r="AB24" i="46"/>
  <c r="AB25" i="46"/>
  <c r="AB26" i="46"/>
  <c r="AB27" i="46"/>
  <c r="AB28" i="46"/>
  <c r="AB29" i="46"/>
  <c r="C30" i="46"/>
  <c r="AB30" i="46" s="1"/>
  <c r="D30" i="46"/>
  <c r="E30" i="46"/>
  <c r="F30" i="46"/>
  <c r="G30" i="46"/>
  <c r="H30" i="46"/>
  <c r="I30" i="46"/>
  <c r="J30" i="46"/>
  <c r="K30" i="46"/>
  <c r="L30" i="46"/>
  <c r="M30" i="46"/>
  <c r="N30" i="46"/>
  <c r="O30" i="46"/>
  <c r="P30" i="46"/>
  <c r="Q30" i="46"/>
  <c r="R30" i="46"/>
  <c r="S30" i="46"/>
  <c r="T30" i="46"/>
  <c r="U30" i="46"/>
  <c r="V30" i="46"/>
  <c r="W30" i="46"/>
  <c r="X30" i="46"/>
  <c r="Y30" i="46"/>
  <c r="Z30" i="46"/>
  <c r="AA30" i="46"/>
  <c r="E21" i="36"/>
  <c r="F21" i="36"/>
  <c r="E24" i="36"/>
  <c r="F24" i="36"/>
  <c r="F34" i="36" s="1"/>
  <c r="F37" i="36" s="1"/>
  <c r="E33" i="36"/>
  <c r="F33" i="36"/>
  <c r="E34" i="36"/>
  <c r="E37" i="36" s="1"/>
  <c r="E35" i="36"/>
  <c r="E44" i="36"/>
  <c r="F44" i="36"/>
  <c r="E61" i="36"/>
  <c r="F61" i="36"/>
  <c r="F63" i="36" s="1"/>
  <c r="E63" i="36"/>
  <c r="C15" i="30"/>
  <c r="D15" i="30"/>
  <c r="E15" i="30"/>
  <c r="F15" i="30"/>
  <c r="G15" i="30"/>
  <c r="C21" i="30"/>
  <c r="D21" i="30"/>
  <c r="E21" i="30"/>
  <c r="F21" i="30"/>
  <c r="G21" i="30"/>
  <c r="C22" i="30"/>
  <c r="D22" i="30"/>
  <c r="E22" i="30"/>
  <c r="F22" i="30"/>
  <c r="G22" i="30"/>
  <c r="C23" i="30"/>
  <c r="D23" i="30"/>
  <c r="E23" i="30"/>
  <c r="F23" i="30"/>
  <c r="G23" i="30"/>
  <c r="C28" i="30"/>
  <c r="E28" i="30" s="1"/>
  <c r="C51" i="30" s="1"/>
  <c r="D28" i="30"/>
  <c r="D29" i="30" s="1"/>
  <c r="D30" i="30" s="1"/>
  <c r="C29" i="30"/>
  <c r="C30" i="30"/>
  <c r="C31" i="30"/>
  <c r="C32" i="30"/>
  <c r="C36" i="30"/>
  <c r="D36" i="30"/>
  <c r="C37" i="30"/>
  <c r="C38" i="30"/>
  <c r="C39" i="30"/>
  <c r="C40" i="30"/>
  <c r="C44" i="30"/>
  <c r="C45" i="30"/>
  <c r="C46" i="30"/>
  <c r="C47" i="30"/>
  <c r="C48" i="30"/>
  <c r="O2" i="29"/>
  <c r="O3" i="29"/>
  <c r="O4" i="29"/>
  <c r="Q26" i="29"/>
  <c r="Q27" i="29"/>
  <c r="R27" i="29"/>
  <c r="Q28" i="29"/>
  <c r="R28" i="29"/>
  <c r="S28" i="29"/>
  <c r="Q29" i="29"/>
  <c r="R29" i="29"/>
  <c r="S29" i="29"/>
  <c r="T29" i="29"/>
  <c r="Q30" i="29"/>
  <c r="R30" i="29"/>
  <c r="S30" i="29"/>
  <c r="T30" i="29"/>
  <c r="U30" i="29"/>
  <c r="R31" i="29"/>
  <c r="S31" i="29"/>
  <c r="Q47" i="29" s="1"/>
  <c r="Q54" i="29" s="1"/>
  <c r="T31" i="29"/>
  <c r="U31" i="29"/>
  <c r="V31" i="29"/>
  <c r="S32" i="29"/>
  <c r="T32" i="29"/>
  <c r="U32" i="29"/>
  <c r="V32" i="29"/>
  <c r="W32" i="29"/>
  <c r="T33" i="29"/>
  <c r="U33" i="29"/>
  <c r="V33" i="29"/>
  <c r="W33" i="29"/>
  <c r="X33" i="29"/>
  <c r="U34" i="29"/>
  <c r="V34" i="29"/>
  <c r="W34" i="29"/>
  <c r="X34" i="29"/>
  <c r="Y34" i="29"/>
  <c r="V35" i="29"/>
  <c r="W35" i="29"/>
  <c r="X35" i="29"/>
  <c r="Y35" i="29"/>
  <c r="Z35" i="29"/>
  <c r="W36" i="29"/>
  <c r="X36" i="29"/>
  <c r="Y36" i="29"/>
  <c r="Z36" i="29"/>
  <c r="AA36" i="29"/>
  <c r="X37" i="29"/>
  <c r="Y37" i="29"/>
  <c r="Z37" i="29"/>
  <c r="AA37" i="29"/>
  <c r="AB37" i="29"/>
  <c r="Y38" i="29"/>
  <c r="Z38" i="29"/>
  <c r="AA38" i="29"/>
  <c r="AB38" i="29"/>
  <c r="Z39" i="29"/>
  <c r="AA39" i="29"/>
  <c r="AB39" i="29"/>
  <c r="AA40" i="29"/>
  <c r="AB40" i="29"/>
  <c r="R62" i="29" a="1"/>
  <c r="S65" i="29" s="1"/>
  <c r="T65" i="29"/>
  <c r="S66" i="29"/>
  <c r="T66" i="29"/>
  <c r="L26" i="28"/>
  <c r="M26" i="28"/>
  <c r="M38" i="28" s="1"/>
  <c r="N26" i="28"/>
  <c r="L27" i="28"/>
  <c r="M27" i="28"/>
  <c r="N27" i="28"/>
  <c r="N39" i="28" s="1"/>
  <c r="L28" i="28"/>
  <c r="M28" i="28"/>
  <c r="N28" i="28"/>
  <c r="N43" i="28" s="1"/>
  <c r="P43" i="28" s="1"/>
  <c r="L29" i="28"/>
  <c r="M29" i="28"/>
  <c r="N29" i="28"/>
  <c r="L30" i="28"/>
  <c r="M30" i="28"/>
  <c r="M41" i="28" s="1"/>
  <c r="N30" i="28"/>
  <c r="L31" i="28"/>
  <c r="M31" i="28"/>
  <c r="M42" i="28" s="1"/>
  <c r="N31" i="28"/>
  <c r="N42" i="28" s="1"/>
  <c r="L32" i="28"/>
  <c r="M32" i="28"/>
  <c r="N32" i="28"/>
  <c r="L33" i="28"/>
  <c r="M33" i="28"/>
  <c r="M44" i="28" s="1"/>
  <c r="N33" i="28"/>
  <c r="K38" i="28"/>
  <c r="N38" i="28"/>
  <c r="K39" i="28"/>
  <c r="M39" i="28"/>
  <c r="K40" i="28"/>
  <c r="M40" i="28"/>
  <c r="N40" i="28"/>
  <c r="K41" i="28"/>
  <c r="N41" i="28"/>
  <c r="K42" i="28"/>
  <c r="K43" i="28"/>
  <c r="M43" i="28"/>
  <c r="K44" i="28"/>
  <c r="N44" i="28"/>
  <c r="P44" i="28"/>
  <c r="M31" i="27"/>
  <c r="N31" i="27"/>
  <c r="M32" i="27"/>
  <c r="N32" i="27"/>
  <c r="D34" i="27"/>
  <c r="D35" i="27" s="1"/>
  <c r="D37" i="27" s="1"/>
  <c r="D36" i="27"/>
  <c r="M36" i="27"/>
  <c r="M38" i="27"/>
  <c r="M40" i="27"/>
  <c r="M42" i="27"/>
  <c r="M43" i="27"/>
  <c r="AN53" i="27"/>
  <c r="AN54" i="27"/>
  <c r="AN55" i="27"/>
  <c r="AN56" i="27"/>
  <c r="AN57" i="27"/>
  <c r="AN58" i="27"/>
  <c r="AN59" i="27"/>
  <c r="AN60" i="27"/>
  <c r="AN61" i="27"/>
  <c r="AN62" i="27"/>
  <c r="AN63" i="27"/>
  <c r="AN64" i="27"/>
  <c r="AN65" i="27"/>
  <c r="AN66" i="27"/>
  <c r="AN67" i="27"/>
  <c r="AN68" i="27"/>
  <c r="AN69" i="27"/>
  <c r="AN70" i="27"/>
  <c r="AN71" i="27"/>
  <c r="AN72" i="27"/>
  <c r="AN73" i="27"/>
  <c r="AN74" i="27"/>
  <c r="AN75" i="27"/>
  <c r="AN76" i="27"/>
  <c r="AN77" i="27"/>
  <c r="AN78" i="27"/>
  <c r="AN79" i="27"/>
  <c r="AN80" i="27"/>
  <c r="AN81" i="27"/>
  <c r="AN82" i="27"/>
  <c r="AN83" i="27"/>
  <c r="AN84" i="27"/>
  <c r="H85" i="27"/>
  <c r="I85" i="27"/>
  <c r="J85" i="27"/>
  <c r="K85" i="27"/>
  <c r="AN85" i="27" s="1"/>
  <c r="L85" i="27"/>
  <c r="M85" i="27"/>
  <c r="N85" i="27"/>
  <c r="O85" i="27"/>
  <c r="P85" i="27"/>
  <c r="Q85" i="27"/>
  <c r="R85" i="27"/>
  <c r="S85" i="27"/>
  <c r="T85" i="27"/>
  <c r="U85" i="27"/>
  <c r="V85" i="27"/>
  <c r="W85" i="27"/>
  <c r="X85" i="27"/>
  <c r="Y85" i="27"/>
  <c r="Z85" i="27"/>
  <c r="AA85" i="27"/>
  <c r="AB85" i="27"/>
  <c r="AC85" i="27"/>
  <c r="AD85" i="27"/>
  <c r="AE85" i="27"/>
  <c r="AF85" i="27"/>
  <c r="AG85" i="27"/>
  <c r="AH85" i="27"/>
  <c r="AI85" i="27"/>
  <c r="AJ85" i="27"/>
  <c r="AK85" i="27"/>
  <c r="AL85" i="27"/>
  <c r="AM85" i="27"/>
  <c r="H94" i="27"/>
  <c r="I94" i="27"/>
  <c r="J94" i="27"/>
  <c r="K94" i="27"/>
  <c r="L94" i="27"/>
  <c r="M94" i="27"/>
  <c r="N94" i="27"/>
  <c r="N130" i="27" s="1"/>
  <c r="O94" i="27"/>
  <c r="P94" i="27"/>
  <c r="Q130" i="27" s="1"/>
  <c r="Q94" i="27"/>
  <c r="R94" i="27"/>
  <c r="R130" i="27" s="1"/>
  <c r="S94" i="27"/>
  <c r="T94" i="27"/>
  <c r="U94" i="27"/>
  <c r="V94" i="27"/>
  <c r="W94" i="27"/>
  <c r="X94" i="27"/>
  <c r="Y94" i="27"/>
  <c r="Z94" i="27"/>
  <c r="Z130" i="27" s="1"/>
  <c r="AA94" i="27"/>
  <c r="AB94" i="27"/>
  <c r="AC130" i="27" s="1"/>
  <c r="AC94" i="27"/>
  <c r="AD94" i="27"/>
  <c r="AD130" i="27" s="1"/>
  <c r="AE94" i="27"/>
  <c r="AF94" i="27"/>
  <c r="AG94" i="27"/>
  <c r="AH94" i="27"/>
  <c r="AI94" i="27"/>
  <c r="AJ94" i="27"/>
  <c r="AK94" i="27"/>
  <c r="AL94" i="27"/>
  <c r="AM94" i="27"/>
  <c r="AM130" i="27" s="1"/>
  <c r="I95" i="27"/>
  <c r="J131" i="27" s="1"/>
  <c r="J95" i="27"/>
  <c r="K95" i="27"/>
  <c r="L95" i="27"/>
  <c r="M131" i="27" s="1"/>
  <c r="M95" i="27"/>
  <c r="N131" i="27" s="1"/>
  <c r="N95" i="27"/>
  <c r="O95" i="27"/>
  <c r="O131" i="27" s="1"/>
  <c r="P95" i="27"/>
  <c r="Q95" i="27"/>
  <c r="R95" i="27"/>
  <c r="S95" i="27"/>
  <c r="S131" i="27" s="1"/>
  <c r="T95" i="27"/>
  <c r="U95" i="27"/>
  <c r="V95" i="27"/>
  <c r="W95" i="27"/>
  <c r="X95" i="27"/>
  <c r="X131" i="27" s="1"/>
  <c r="Y95" i="27"/>
  <c r="Z95" i="27"/>
  <c r="AA95" i="27"/>
  <c r="AA131" i="27" s="1"/>
  <c r="AB95" i="27"/>
  <c r="AC95" i="27"/>
  <c r="AD95" i="27"/>
  <c r="AE95" i="27"/>
  <c r="AE131" i="27" s="1"/>
  <c r="AF95" i="27"/>
  <c r="AG95" i="27"/>
  <c r="AG131" i="27" s="1"/>
  <c r="AH95" i="27"/>
  <c r="AI95" i="27"/>
  <c r="AJ95" i="27"/>
  <c r="AK95" i="27"/>
  <c r="AL95" i="27"/>
  <c r="AM95" i="27"/>
  <c r="AM131" i="27" s="1"/>
  <c r="I96" i="27"/>
  <c r="J96" i="27"/>
  <c r="K96" i="27"/>
  <c r="K132" i="27" s="1"/>
  <c r="L96" i="27"/>
  <c r="M96" i="27"/>
  <c r="N96" i="27"/>
  <c r="N132" i="27" s="1"/>
  <c r="O96" i="27"/>
  <c r="P96" i="27"/>
  <c r="P132" i="27" s="1"/>
  <c r="Q96" i="27"/>
  <c r="Q132" i="27" s="1"/>
  <c r="R96" i="27"/>
  <c r="S96" i="27"/>
  <c r="T96" i="27"/>
  <c r="U132" i="27" s="1"/>
  <c r="U96" i="27"/>
  <c r="V96" i="27"/>
  <c r="W96" i="27"/>
  <c r="X96" i="27"/>
  <c r="X132" i="27" s="1"/>
  <c r="Y96" i="27"/>
  <c r="Y132" i="27" s="1"/>
  <c r="Z96" i="27"/>
  <c r="AA132" i="27" s="1"/>
  <c r="AA96" i="27"/>
  <c r="AB96" i="27"/>
  <c r="AB132" i="27" s="1"/>
  <c r="AC96" i="27"/>
  <c r="AD96" i="27"/>
  <c r="AE96" i="27"/>
  <c r="AF96" i="27"/>
  <c r="AG132" i="27" s="1"/>
  <c r="AG96" i="27"/>
  <c r="AH96" i="27"/>
  <c r="AI96" i="27"/>
  <c r="AJ96" i="27"/>
  <c r="AK96" i="27"/>
  <c r="AL96" i="27"/>
  <c r="AL132" i="27" s="1"/>
  <c r="AM96" i="27"/>
  <c r="I97" i="27"/>
  <c r="J97" i="27"/>
  <c r="K133" i="27" s="1"/>
  <c r="K97" i="27"/>
  <c r="L97" i="27"/>
  <c r="M97" i="27"/>
  <c r="N97" i="27"/>
  <c r="O97" i="27"/>
  <c r="O133" i="27" s="1"/>
  <c r="P97" i="27"/>
  <c r="Q97" i="27"/>
  <c r="Q133" i="27" s="1"/>
  <c r="R97" i="27"/>
  <c r="S97" i="27"/>
  <c r="T133" i="27" s="1"/>
  <c r="T97" i="27"/>
  <c r="U97" i="27"/>
  <c r="V97" i="27"/>
  <c r="V133" i="27" s="1"/>
  <c r="W97" i="27"/>
  <c r="X97" i="27"/>
  <c r="Y97" i="27"/>
  <c r="Z97" i="27"/>
  <c r="AA97" i="27"/>
  <c r="AA133" i="27" s="1"/>
  <c r="AB97" i="27"/>
  <c r="AC97" i="27"/>
  <c r="AC133" i="27" s="1"/>
  <c r="AD97" i="27"/>
  <c r="AE97" i="27"/>
  <c r="AF97" i="27"/>
  <c r="AG97" i="27"/>
  <c r="AG133" i="27" s="1"/>
  <c r="AH97" i="27"/>
  <c r="AH133" i="27" s="1"/>
  <c r="AI97" i="27"/>
  <c r="AJ97" i="27"/>
  <c r="AK97" i="27"/>
  <c r="AL97" i="27"/>
  <c r="AM97" i="27"/>
  <c r="AM133" i="27" s="1"/>
  <c r="I98" i="27"/>
  <c r="J98" i="27"/>
  <c r="J134" i="27" s="1"/>
  <c r="K98" i="27"/>
  <c r="L98" i="27"/>
  <c r="L134" i="27" s="1"/>
  <c r="M98" i="27"/>
  <c r="N98" i="27"/>
  <c r="N134" i="27" s="1"/>
  <c r="O98" i="27"/>
  <c r="P98" i="27"/>
  <c r="Q98" i="27"/>
  <c r="R98" i="27"/>
  <c r="S98" i="27"/>
  <c r="T98" i="27"/>
  <c r="U98" i="27"/>
  <c r="U134" i="27" s="1"/>
  <c r="V98" i="27"/>
  <c r="V134" i="27" s="1"/>
  <c r="W98" i="27"/>
  <c r="W134" i="27" s="1"/>
  <c r="X98" i="27"/>
  <c r="X134" i="27" s="1"/>
  <c r="Y98" i="27"/>
  <c r="Z98" i="27"/>
  <c r="Z134" i="27" s="1"/>
  <c r="AA98" i="27"/>
  <c r="AB98" i="27"/>
  <c r="AC98" i="27"/>
  <c r="AC134" i="27" s="1"/>
  <c r="AD98" i="27"/>
  <c r="AE98" i="27"/>
  <c r="AF98" i="27"/>
  <c r="AG98" i="27"/>
  <c r="AG134" i="27" s="1"/>
  <c r="AH98" i="27"/>
  <c r="AH134" i="27" s="1"/>
  <c r="AI98" i="27"/>
  <c r="AJ98" i="27"/>
  <c r="AK98" i="27"/>
  <c r="AL98" i="27"/>
  <c r="AL134" i="27" s="1"/>
  <c r="AM98" i="27"/>
  <c r="AM134" i="27" s="1"/>
  <c r="I99" i="27"/>
  <c r="J99" i="27"/>
  <c r="K99" i="27"/>
  <c r="L135" i="27" s="1"/>
  <c r="L99" i="27"/>
  <c r="M99" i="27"/>
  <c r="N99" i="27"/>
  <c r="O99" i="27"/>
  <c r="O135" i="27" s="1"/>
  <c r="P99" i="27"/>
  <c r="P135" i="27" s="1"/>
  <c r="Q99" i="27"/>
  <c r="R99" i="27"/>
  <c r="S99" i="27"/>
  <c r="S135" i="27" s="1"/>
  <c r="T99" i="27"/>
  <c r="U99" i="27"/>
  <c r="V99" i="27"/>
  <c r="W99" i="27"/>
  <c r="X99" i="27"/>
  <c r="Y99" i="27"/>
  <c r="Y135" i="27" s="1"/>
  <c r="Z99" i="27"/>
  <c r="Z135" i="27" s="1"/>
  <c r="AA99" i="27"/>
  <c r="AA135" i="27" s="1"/>
  <c r="AB99" i="27"/>
  <c r="AC99" i="27"/>
  <c r="AD99" i="27"/>
  <c r="AE99" i="27"/>
  <c r="AF99" i="27"/>
  <c r="AG135" i="27" s="1"/>
  <c r="AG99" i="27"/>
  <c r="AH99" i="27"/>
  <c r="AI99" i="27"/>
  <c r="AJ99" i="27"/>
  <c r="AK99" i="27"/>
  <c r="AL99" i="27"/>
  <c r="AL135" i="27" s="1"/>
  <c r="AM99" i="27"/>
  <c r="AM135" i="27" s="1"/>
  <c r="I100" i="27"/>
  <c r="J100" i="27"/>
  <c r="J136" i="27" s="1"/>
  <c r="K100" i="27"/>
  <c r="L100" i="27"/>
  <c r="L136" i="27" s="1"/>
  <c r="M100" i="27"/>
  <c r="N100" i="27"/>
  <c r="O100" i="27"/>
  <c r="P100" i="27"/>
  <c r="Q100" i="27"/>
  <c r="R100" i="27"/>
  <c r="S100" i="27"/>
  <c r="T100" i="27"/>
  <c r="T136" i="27" s="1"/>
  <c r="U100" i="27"/>
  <c r="V100" i="27"/>
  <c r="W100" i="27"/>
  <c r="X100" i="27"/>
  <c r="X136" i="27" s="1"/>
  <c r="Y100" i="27"/>
  <c r="Z100" i="27"/>
  <c r="AA100" i="27"/>
  <c r="AB100" i="27"/>
  <c r="AC100" i="27"/>
  <c r="AD100" i="27"/>
  <c r="AE100" i="27"/>
  <c r="AF100" i="27"/>
  <c r="AG100" i="27"/>
  <c r="AH100" i="27"/>
  <c r="AI136" i="27" s="1"/>
  <c r="AI100" i="27"/>
  <c r="AJ100" i="27"/>
  <c r="AJ136" i="27" s="1"/>
  <c r="AK100" i="27"/>
  <c r="AL100" i="27"/>
  <c r="AM100" i="27"/>
  <c r="I101" i="27"/>
  <c r="J101" i="27"/>
  <c r="K101" i="27"/>
  <c r="L101" i="27"/>
  <c r="M101" i="27"/>
  <c r="N101" i="27"/>
  <c r="O101" i="27"/>
  <c r="P137" i="27" s="1"/>
  <c r="P101" i="27"/>
  <c r="Q101" i="27"/>
  <c r="Q137" i="27" s="1"/>
  <c r="R101" i="27"/>
  <c r="R137" i="27" s="1"/>
  <c r="S101" i="27"/>
  <c r="T101" i="27"/>
  <c r="U101" i="27"/>
  <c r="V101" i="27"/>
  <c r="W101" i="27"/>
  <c r="X101" i="27"/>
  <c r="Y101" i="27"/>
  <c r="Z101" i="27"/>
  <c r="AA101" i="27"/>
  <c r="AB101" i="27"/>
  <c r="AC101" i="27"/>
  <c r="AD101" i="27"/>
  <c r="AD137" i="27" s="1"/>
  <c r="AE101" i="27"/>
  <c r="AF101" i="27"/>
  <c r="AG101" i="27"/>
  <c r="AH101" i="27"/>
  <c r="AI101" i="27"/>
  <c r="AJ101" i="27"/>
  <c r="AJ137" i="27" s="1"/>
  <c r="AK101" i="27"/>
  <c r="AK137" i="27" s="1"/>
  <c r="AL101" i="27"/>
  <c r="AM101" i="27"/>
  <c r="I102" i="27"/>
  <c r="J102" i="27"/>
  <c r="K102" i="27"/>
  <c r="L102" i="27"/>
  <c r="M102" i="27"/>
  <c r="N102" i="27"/>
  <c r="N138" i="27" s="1"/>
  <c r="O102" i="27"/>
  <c r="P102" i="27"/>
  <c r="Q102" i="27"/>
  <c r="R102" i="27"/>
  <c r="R138" i="27" s="1"/>
  <c r="S102" i="27"/>
  <c r="T102" i="27"/>
  <c r="U138" i="27" s="1"/>
  <c r="U102" i="27"/>
  <c r="V102" i="27"/>
  <c r="V138" i="27" s="1"/>
  <c r="W102" i="27"/>
  <c r="W138" i="27" s="1"/>
  <c r="X102" i="27"/>
  <c r="Y102" i="27"/>
  <c r="Z102" i="27"/>
  <c r="AA138" i="27" s="1"/>
  <c r="AA102" i="27"/>
  <c r="AB102" i="27"/>
  <c r="AC102" i="27"/>
  <c r="AD102" i="27"/>
  <c r="AD138" i="27" s="1"/>
  <c r="AE102" i="27"/>
  <c r="AF102" i="27"/>
  <c r="AG138" i="27" s="1"/>
  <c r="AG102" i="27"/>
  <c r="AH102" i="27"/>
  <c r="AH138" i="27" s="1"/>
  <c r="AI102" i="27"/>
  <c r="AJ102" i="27"/>
  <c r="AK102" i="27"/>
  <c r="AL102" i="27"/>
  <c r="AM102" i="27"/>
  <c r="I103" i="27"/>
  <c r="J103" i="27"/>
  <c r="J139" i="27" s="1"/>
  <c r="K103" i="27"/>
  <c r="L103" i="27"/>
  <c r="M103" i="27"/>
  <c r="M139" i="27" s="1"/>
  <c r="N103" i="27"/>
  <c r="O103" i="27"/>
  <c r="O139" i="27" s="1"/>
  <c r="P103" i="27"/>
  <c r="Q139" i="27" s="1"/>
  <c r="Q103" i="27"/>
  <c r="R103" i="27"/>
  <c r="S103" i="27"/>
  <c r="T103" i="27"/>
  <c r="U103" i="27"/>
  <c r="V103" i="27"/>
  <c r="W103" i="27"/>
  <c r="W139" i="27" s="1"/>
  <c r="X103" i="27"/>
  <c r="X139" i="27" s="1"/>
  <c r="Y103" i="27"/>
  <c r="Z103" i="27"/>
  <c r="AA103" i="27"/>
  <c r="AA139" i="27" s="1"/>
  <c r="AB103" i="27"/>
  <c r="AB139" i="27" s="1"/>
  <c r="AC103" i="27"/>
  <c r="AD103" i="27"/>
  <c r="AE103" i="27"/>
  <c r="AF103" i="27"/>
  <c r="AG103" i="27"/>
  <c r="AH103" i="27"/>
  <c r="AH139" i="27" s="1"/>
  <c r="O171" i="27" s="1"/>
  <c r="AI103" i="27"/>
  <c r="AI139" i="27" s="1"/>
  <c r="AJ103" i="27"/>
  <c r="AK103" i="27"/>
  <c r="AL103" i="27"/>
  <c r="AM103" i="27"/>
  <c r="AM139" i="27" s="1"/>
  <c r="I104" i="27"/>
  <c r="J140" i="27" s="1"/>
  <c r="J104" i="27"/>
  <c r="K104" i="27"/>
  <c r="L104" i="27"/>
  <c r="M104" i="27"/>
  <c r="N104" i="27"/>
  <c r="O104" i="27"/>
  <c r="P104" i="27"/>
  <c r="P140" i="27" s="1"/>
  <c r="Q104" i="27"/>
  <c r="R104" i="27"/>
  <c r="S140" i="27" s="1"/>
  <c r="S104" i="27"/>
  <c r="T104" i="27"/>
  <c r="T140" i="27" s="1"/>
  <c r="U104" i="27"/>
  <c r="U140" i="27" s="1"/>
  <c r="V104" i="27"/>
  <c r="W104" i="27"/>
  <c r="X104" i="27"/>
  <c r="Y104" i="27"/>
  <c r="Z104" i="27"/>
  <c r="AA104" i="27"/>
  <c r="AB104" i="27"/>
  <c r="AB140" i="27" s="1"/>
  <c r="AC104" i="27"/>
  <c r="AD104" i="27"/>
  <c r="AD140" i="27" s="1"/>
  <c r="AE104" i="27"/>
  <c r="AF104" i="27"/>
  <c r="AF140" i="27" s="1"/>
  <c r="AG104" i="27"/>
  <c r="AH104" i="27"/>
  <c r="AI104" i="27"/>
  <c r="AJ104" i="27"/>
  <c r="AK104" i="27"/>
  <c r="AL104" i="27"/>
  <c r="AM104" i="27"/>
  <c r="I105" i="27"/>
  <c r="J105" i="27"/>
  <c r="K105" i="27"/>
  <c r="L105" i="27"/>
  <c r="M105" i="27"/>
  <c r="M141" i="27" s="1"/>
  <c r="N105" i="27"/>
  <c r="N141" i="27" s="1"/>
  <c r="O105" i="27"/>
  <c r="P105" i="27"/>
  <c r="P141" i="27" s="1"/>
  <c r="Q105" i="27"/>
  <c r="R105" i="27"/>
  <c r="S105" i="27"/>
  <c r="T105" i="27"/>
  <c r="U105" i="27"/>
  <c r="U141" i="27" s="1"/>
  <c r="V105" i="27"/>
  <c r="W141" i="27" s="1"/>
  <c r="W105" i="27"/>
  <c r="X141" i="27" s="1"/>
  <c r="X105" i="27"/>
  <c r="Y105" i="27"/>
  <c r="Z105" i="27"/>
  <c r="AA105" i="27"/>
  <c r="AB105" i="27"/>
  <c r="AC105" i="27"/>
  <c r="AC141" i="27" s="1"/>
  <c r="AD105" i="27"/>
  <c r="AE105" i="27"/>
  <c r="AF105" i="27"/>
  <c r="AF141" i="27" s="1"/>
  <c r="Q175" i="27" s="1"/>
  <c r="AG105" i="27"/>
  <c r="AG141" i="27" s="1"/>
  <c r="P174" i="27" s="1"/>
  <c r="AH105" i="27"/>
  <c r="AI105" i="27"/>
  <c r="AI141" i="27" s="1"/>
  <c r="N172" i="27" s="1"/>
  <c r="AJ105" i="27"/>
  <c r="AK105" i="27"/>
  <c r="AK141" i="27" s="1"/>
  <c r="L170" i="27" s="1"/>
  <c r="AL105" i="27"/>
  <c r="AL141" i="27" s="1"/>
  <c r="AM105" i="27"/>
  <c r="I106" i="27"/>
  <c r="J106" i="27"/>
  <c r="K106" i="27"/>
  <c r="L106" i="27"/>
  <c r="L142" i="27" s="1"/>
  <c r="M106" i="27"/>
  <c r="N106" i="27"/>
  <c r="N142" i="27" s="1"/>
  <c r="O106" i="27"/>
  <c r="P106" i="27"/>
  <c r="Q106" i="27"/>
  <c r="R106" i="27"/>
  <c r="S106" i="27"/>
  <c r="T106" i="27"/>
  <c r="U106" i="27"/>
  <c r="V106" i="27"/>
  <c r="W106" i="27"/>
  <c r="X106" i="27"/>
  <c r="Y106" i="27"/>
  <c r="Y142" i="27" s="1"/>
  <c r="Z106" i="27"/>
  <c r="Z142" i="27" s="1"/>
  <c r="AA106" i="27"/>
  <c r="AB106" i="27"/>
  <c r="AC106" i="27"/>
  <c r="AD106" i="27"/>
  <c r="AD142" i="27" s="1"/>
  <c r="AE106" i="27"/>
  <c r="AE142" i="27" s="1"/>
  <c r="R177" i="27" s="1"/>
  <c r="AF106" i="27"/>
  <c r="AG106" i="27"/>
  <c r="AH106" i="27"/>
  <c r="AI106" i="27"/>
  <c r="AJ106" i="27"/>
  <c r="AK106" i="27"/>
  <c r="AL106" i="27"/>
  <c r="AL142" i="27" s="1"/>
  <c r="K170" i="27" s="1"/>
  <c r="AM106" i="27"/>
  <c r="I107" i="27"/>
  <c r="J107" i="27"/>
  <c r="K107" i="27"/>
  <c r="K143" i="27" s="1"/>
  <c r="L107" i="27"/>
  <c r="M107" i="27"/>
  <c r="N107" i="27"/>
  <c r="O107" i="27"/>
  <c r="O143" i="27" s="1"/>
  <c r="P107" i="27"/>
  <c r="Q107" i="27"/>
  <c r="R107" i="27"/>
  <c r="S107" i="27"/>
  <c r="S143" i="27" s="1"/>
  <c r="T107" i="27"/>
  <c r="T143" i="27" s="1"/>
  <c r="U107" i="27"/>
  <c r="V107" i="27"/>
  <c r="W107" i="27"/>
  <c r="W143" i="27" s="1"/>
  <c r="X107" i="27"/>
  <c r="Y143" i="27" s="1"/>
  <c r="Y107" i="27"/>
  <c r="Z107" i="27"/>
  <c r="AA107" i="27"/>
  <c r="AA143" i="27" s="1"/>
  <c r="AB107" i="27"/>
  <c r="AC107" i="27"/>
  <c r="AD107" i="27"/>
  <c r="AE107" i="27"/>
  <c r="AF107" i="27"/>
  <c r="AG107" i="27"/>
  <c r="AH143" i="27" s="1"/>
  <c r="O175" i="27" s="1"/>
  <c r="AH107" i="27"/>
  <c r="AI107" i="27"/>
  <c r="AJ107" i="27"/>
  <c r="AJ143" i="27" s="1"/>
  <c r="AK107" i="27"/>
  <c r="AL107" i="27"/>
  <c r="AM107" i="27"/>
  <c r="AM143" i="27" s="1"/>
  <c r="I108" i="27"/>
  <c r="J108" i="27"/>
  <c r="K108" i="27"/>
  <c r="L108" i="27"/>
  <c r="L144" i="27" s="1"/>
  <c r="M108" i="27"/>
  <c r="N108" i="27"/>
  <c r="N144" i="27" s="1"/>
  <c r="O108" i="27"/>
  <c r="P108" i="27"/>
  <c r="Q108" i="27"/>
  <c r="Q144" i="27" s="1"/>
  <c r="R108" i="27"/>
  <c r="S108" i="27"/>
  <c r="T108" i="27"/>
  <c r="U144" i="27" s="1"/>
  <c r="U108" i="27"/>
  <c r="V108" i="27"/>
  <c r="W108" i="27"/>
  <c r="X108" i="27"/>
  <c r="X144" i="27" s="1"/>
  <c r="Y108" i="27"/>
  <c r="Z108" i="27"/>
  <c r="AA108" i="27"/>
  <c r="AB108" i="27"/>
  <c r="AB144" i="27" s="1"/>
  <c r="AC108" i="27"/>
  <c r="AD108" i="27"/>
  <c r="AE108" i="27"/>
  <c r="AF108" i="27"/>
  <c r="AG144" i="27" s="1"/>
  <c r="AG108" i="27"/>
  <c r="AH108" i="27"/>
  <c r="AI108" i="27"/>
  <c r="AJ108" i="27"/>
  <c r="AK108" i="27"/>
  <c r="AK144" i="27" s="1"/>
  <c r="L173" i="27" s="1"/>
  <c r="J194" i="27" s="1"/>
  <c r="AL108" i="27"/>
  <c r="AM108" i="27"/>
  <c r="I109" i="27"/>
  <c r="J109" i="27"/>
  <c r="K109" i="27"/>
  <c r="L109" i="27"/>
  <c r="M109" i="27"/>
  <c r="M145" i="27" s="1"/>
  <c r="N109" i="27"/>
  <c r="O109" i="27"/>
  <c r="O145" i="27" s="1"/>
  <c r="P109" i="27"/>
  <c r="Q109" i="27"/>
  <c r="R109" i="27"/>
  <c r="S109" i="27"/>
  <c r="S145" i="27" s="1"/>
  <c r="T109" i="27"/>
  <c r="U109" i="27"/>
  <c r="U145" i="27" s="1"/>
  <c r="V109" i="27"/>
  <c r="W109" i="27"/>
  <c r="X109" i="27"/>
  <c r="Y109" i="27"/>
  <c r="Z145" i="27" s="1"/>
  <c r="Z109" i="27"/>
  <c r="AA109" i="27"/>
  <c r="AA145" i="27" s="1"/>
  <c r="AB109" i="27"/>
  <c r="AC109" i="27"/>
  <c r="AD109" i="27"/>
  <c r="AD145" i="27" s="1"/>
  <c r="AE109" i="27"/>
  <c r="AF109" i="27"/>
  <c r="AG109" i="27"/>
  <c r="AG145" i="27" s="1"/>
  <c r="AH109" i="27"/>
  <c r="AI109" i="27"/>
  <c r="AJ109" i="27"/>
  <c r="AK109" i="27"/>
  <c r="AL109" i="27"/>
  <c r="AM109" i="27"/>
  <c r="AM145" i="27" s="1"/>
  <c r="I110" i="27"/>
  <c r="J110" i="27"/>
  <c r="J146" i="27" s="1"/>
  <c r="K110" i="27"/>
  <c r="L110" i="27"/>
  <c r="L146" i="27" s="1"/>
  <c r="M110" i="27"/>
  <c r="N110" i="27"/>
  <c r="N146" i="27" s="1"/>
  <c r="O110" i="27"/>
  <c r="O146" i="27" s="1"/>
  <c r="P110" i="27"/>
  <c r="Q110" i="27"/>
  <c r="R110" i="27"/>
  <c r="S110" i="27"/>
  <c r="T110" i="27"/>
  <c r="U110" i="27"/>
  <c r="U146" i="27" s="1"/>
  <c r="V110" i="27"/>
  <c r="V146" i="27" s="1"/>
  <c r="W110" i="27"/>
  <c r="X110" i="27"/>
  <c r="Y110" i="27"/>
  <c r="Z110" i="27"/>
  <c r="Z146" i="27" s="1"/>
  <c r="AA110" i="27"/>
  <c r="AB110" i="27"/>
  <c r="AC110" i="27"/>
  <c r="AD110" i="27"/>
  <c r="AE110" i="27"/>
  <c r="AF110" i="27"/>
  <c r="AG110" i="27"/>
  <c r="AG146" i="27" s="1"/>
  <c r="AH110" i="27"/>
  <c r="AH146" i="27" s="1"/>
  <c r="O178" i="27" s="1"/>
  <c r="AI110" i="27"/>
  <c r="AJ110" i="27"/>
  <c r="AK110" i="27"/>
  <c r="AL110" i="27"/>
  <c r="AL146" i="27" s="1"/>
  <c r="K174" i="27" s="1"/>
  <c r="AM110" i="27"/>
  <c r="AM146" i="27" s="1"/>
  <c r="I111" i="27"/>
  <c r="J111" i="27"/>
  <c r="K111" i="27"/>
  <c r="L111" i="27"/>
  <c r="M111" i="27"/>
  <c r="N111" i="27"/>
  <c r="O111" i="27"/>
  <c r="O147" i="27" s="1"/>
  <c r="P111" i="27"/>
  <c r="Q111" i="27"/>
  <c r="R111" i="27"/>
  <c r="S111" i="27"/>
  <c r="S147" i="27" s="1"/>
  <c r="T111" i="27"/>
  <c r="U111" i="27"/>
  <c r="V111" i="27"/>
  <c r="W111" i="27"/>
  <c r="X111" i="27"/>
  <c r="Y111" i="27"/>
  <c r="Z111" i="27"/>
  <c r="AA111" i="27"/>
  <c r="AA147" i="27" s="1"/>
  <c r="AB111" i="27"/>
  <c r="AC111" i="27"/>
  <c r="AD147" i="27" s="1"/>
  <c r="AD111" i="27"/>
  <c r="AE111" i="27"/>
  <c r="AF111" i="27"/>
  <c r="AG111" i="27"/>
  <c r="AH111" i="27"/>
  <c r="AI111" i="27"/>
  <c r="AJ111" i="27"/>
  <c r="AK111" i="27"/>
  <c r="AL111" i="27"/>
  <c r="AM111" i="27"/>
  <c r="AM147" i="27" s="1"/>
  <c r="J174" i="27" s="1"/>
  <c r="J195" i="27" s="1"/>
  <c r="I112" i="27"/>
  <c r="J112" i="27"/>
  <c r="J148" i="27" s="1"/>
  <c r="K112" i="27"/>
  <c r="L112" i="27"/>
  <c r="L148" i="27" s="1"/>
  <c r="M112" i="27"/>
  <c r="N148" i="27" s="1"/>
  <c r="N112" i="27"/>
  <c r="O112" i="27"/>
  <c r="P112" i="27"/>
  <c r="Q112" i="27"/>
  <c r="R112" i="27"/>
  <c r="S112" i="27"/>
  <c r="T112" i="27"/>
  <c r="T148" i="27" s="1"/>
  <c r="U112" i="27"/>
  <c r="V112" i="27"/>
  <c r="W112" i="27"/>
  <c r="X112" i="27"/>
  <c r="Y112" i="27"/>
  <c r="Z112" i="27"/>
  <c r="AA112" i="27"/>
  <c r="AB112" i="27"/>
  <c r="AB148" i="27" s="1"/>
  <c r="AC112" i="27"/>
  <c r="AD112" i="27"/>
  <c r="AE112" i="27"/>
  <c r="AF112" i="27"/>
  <c r="AF148" i="27" s="1"/>
  <c r="AG112" i="27"/>
  <c r="AH112" i="27"/>
  <c r="AI112" i="27"/>
  <c r="AJ112" i="27"/>
  <c r="AJ148" i="27" s="1"/>
  <c r="AK112" i="27"/>
  <c r="AK148" i="27" s="1"/>
  <c r="L177" i="27" s="1"/>
  <c r="AL112" i="27"/>
  <c r="AM112" i="27"/>
  <c r="I113" i="27"/>
  <c r="J113" i="27"/>
  <c r="K113" i="27"/>
  <c r="K149" i="27" s="1"/>
  <c r="L113" i="27"/>
  <c r="M113" i="27"/>
  <c r="M149" i="27" s="1"/>
  <c r="N113" i="27"/>
  <c r="O113" i="27"/>
  <c r="O149" i="27" s="1"/>
  <c r="P113" i="27"/>
  <c r="Q113" i="27"/>
  <c r="Q149" i="27" s="1"/>
  <c r="R113" i="27"/>
  <c r="S113" i="27"/>
  <c r="T113" i="27"/>
  <c r="U113" i="27"/>
  <c r="V113" i="27"/>
  <c r="W113" i="27"/>
  <c r="X113" i="27"/>
  <c r="X149" i="27" s="1"/>
  <c r="Y113" i="27"/>
  <c r="Y149" i="27" s="1"/>
  <c r="Z113" i="27"/>
  <c r="Z149" i="27" s="1"/>
  <c r="AA113" i="27"/>
  <c r="AB113" i="27"/>
  <c r="AC113" i="27"/>
  <c r="AD113" i="27"/>
  <c r="AE149" i="27" s="1"/>
  <c r="AE113" i="27"/>
  <c r="AF113" i="27"/>
  <c r="AG113" i="27"/>
  <c r="AH113" i="27"/>
  <c r="AI113" i="27"/>
  <c r="AJ113" i="27"/>
  <c r="AK113" i="27"/>
  <c r="AK149" i="27" s="1"/>
  <c r="AL113" i="27"/>
  <c r="AM113" i="27"/>
  <c r="AM149" i="27" s="1"/>
  <c r="J176" i="27" s="1"/>
  <c r="I114" i="27"/>
  <c r="J114" i="27"/>
  <c r="J150" i="27" s="1"/>
  <c r="K114" i="27"/>
  <c r="L150" i="27" s="1"/>
  <c r="L114" i="27"/>
  <c r="M114" i="27"/>
  <c r="N114" i="27"/>
  <c r="O114" i="27"/>
  <c r="P114" i="27"/>
  <c r="Q114" i="27"/>
  <c r="Q150" i="27" s="1"/>
  <c r="R114" i="27"/>
  <c r="R150" i="27" s="1"/>
  <c r="S114" i="27"/>
  <c r="T114" i="27"/>
  <c r="U114" i="27"/>
  <c r="V114" i="27"/>
  <c r="W114" i="27"/>
  <c r="X114" i="27"/>
  <c r="Y114" i="27"/>
  <c r="Z114" i="27"/>
  <c r="AA114" i="27"/>
  <c r="AB114" i="27"/>
  <c r="AC114" i="27"/>
  <c r="AD114" i="27"/>
  <c r="AD150" i="27" s="1"/>
  <c r="AE114" i="27"/>
  <c r="AF114" i="27"/>
  <c r="AG114" i="27"/>
  <c r="AH114" i="27"/>
  <c r="AH150" i="27" s="1"/>
  <c r="O182" i="27" s="1"/>
  <c r="AI114" i="27"/>
  <c r="AI150" i="27" s="1"/>
  <c r="N181" i="27" s="1"/>
  <c r="AJ114" i="27"/>
  <c r="AK114" i="27"/>
  <c r="AL114" i="27"/>
  <c r="AM114" i="27"/>
  <c r="I115" i="27"/>
  <c r="J115" i="27"/>
  <c r="K115" i="27"/>
  <c r="L115" i="27"/>
  <c r="M115" i="27"/>
  <c r="N115" i="27"/>
  <c r="O115" i="27"/>
  <c r="O151" i="27" s="1"/>
  <c r="P115" i="27"/>
  <c r="P151" i="27" s="1"/>
  <c r="Q115" i="27"/>
  <c r="R115" i="27"/>
  <c r="S115" i="27"/>
  <c r="T115" i="27"/>
  <c r="U115" i="27"/>
  <c r="V115" i="27"/>
  <c r="W115" i="27"/>
  <c r="W151" i="27" s="1"/>
  <c r="X115" i="27"/>
  <c r="Y115" i="27"/>
  <c r="Y151" i="27" s="1"/>
  <c r="Z115" i="27"/>
  <c r="AA115" i="27"/>
  <c r="AA151" i="27" s="1"/>
  <c r="AB115" i="27"/>
  <c r="AC115" i="27"/>
  <c r="AD115" i="27"/>
  <c r="AE115" i="27"/>
  <c r="AF115" i="27"/>
  <c r="AG115" i="27"/>
  <c r="AH115" i="27"/>
  <c r="AI115" i="27"/>
  <c r="AJ115" i="27"/>
  <c r="AK115" i="27"/>
  <c r="AL115" i="27"/>
  <c r="AM115" i="27"/>
  <c r="AM151" i="27" s="1"/>
  <c r="I116" i="27"/>
  <c r="J152" i="27" s="1"/>
  <c r="J116" i="27"/>
  <c r="K116" i="27"/>
  <c r="L116" i="27"/>
  <c r="M152" i="27" s="1"/>
  <c r="M116" i="27"/>
  <c r="N116" i="27"/>
  <c r="O116" i="27"/>
  <c r="O152" i="27" s="1"/>
  <c r="P116" i="27"/>
  <c r="P152" i="27" s="1"/>
  <c r="Q116" i="27"/>
  <c r="R116" i="27"/>
  <c r="S152" i="27" s="1"/>
  <c r="S116" i="27"/>
  <c r="T116" i="27"/>
  <c r="U116" i="27"/>
  <c r="U152" i="27" s="1"/>
  <c r="V116" i="27"/>
  <c r="W116" i="27"/>
  <c r="X116" i="27"/>
  <c r="Y116" i="27"/>
  <c r="Z116" i="27"/>
  <c r="Z152" i="27" s="1"/>
  <c r="AA116" i="27"/>
  <c r="AB116" i="27"/>
  <c r="AB152" i="27" s="1"/>
  <c r="AC116" i="27"/>
  <c r="AD116" i="27"/>
  <c r="AE116" i="27"/>
  <c r="AF116" i="27"/>
  <c r="AF152" i="27" s="1"/>
  <c r="Q186" i="27" s="1"/>
  <c r="AG116" i="27"/>
  <c r="AG152" i="27" s="1"/>
  <c r="P185" i="27" s="1"/>
  <c r="AH116" i="27"/>
  <c r="AI116" i="27"/>
  <c r="AJ116" i="27"/>
  <c r="AK116" i="27"/>
  <c r="AL116" i="27"/>
  <c r="AM116" i="27"/>
  <c r="AM152" i="27" s="1"/>
  <c r="J179" i="27" s="1"/>
  <c r="I117" i="27"/>
  <c r="J117" i="27"/>
  <c r="K117" i="27"/>
  <c r="L117" i="27"/>
  <c r="M117" i="27"/>
  <c r="M153" i="27" s="1"/>
  <c r="N117" i="27"/>
  <c r="N153" i="27" s="1"/>
  <c r="O117" i="27"/>
  <c r="P117" i="27"/>
  <c r="Q117" i="27"/>
  <c r="R117" i="27"/>
  <c r="S117" i="27"/>
  <c r="T117" i="27"/>
  <c r="U117" i="27"/>
  <c r="U153" i="27" s="1"/>
  <c r="V117" i="27"/>
  <c r="W117" i="27"/>
  <c r="X117" i="27"/>
  <c r="Y117" i="27"/>
  <c r="Y153" i="27" s="1"/>
  <c r="Z117" i="27"/>
  <c r="Z153" i="27" s="1"/>
  <c r="AA117" i="27"/>
  <c r="AB117" i="27"/>
  <c r="AC117" i="27"/>
  <c r="AD117" i="27"/>
  <c r="AE117" i="27"/>
  <c r="AF117" i="27"/>
  <c r="AG117" i="27"/>
  <c r="AH117" i="27"/>
  <c r="AI117" i="27"/>
  <c r="AJ117" i="27"/>
  <c r="AK117" i="27"/>
  <c r="AL117" i="27"/>
  <c r="AM117" i="27"/>
  <c r="I118" i="27"/>
  <c r="J118" i="27"/>
  <c r="K118" i="27"/>
  <c r="L118" i="27"/>
  <c r="M118" i="27"/>
  <c r="M154" i="27" s="1"/>
  <c r="N118" i="27"/>
  <c r="N154" i="27" s="1"/>
  <c r="O118" i="27"/>
  <c r="O154" i="27" s="1"/>
  <c r="P118" i="27"/>
  <c r="P154" i="27" s="1"/>
  <c r="Q118" i="27"/>
  <c r="R118" i="27"/>
  <c r="R154" i="27" s="1"/>
  <c r="S118" i="27"/>
  <c r="T154" i="27" s="1"/>
  <c r="T118" i="27"/>
  <c r="U118" i="27"/>
  <c r="V118" i="27"/>
  <c r="W118" i="27"/>
  <c r="X118" i="27"/>
  <c r="Y118" i="27"/>
  <c r="Z118" i="27"/>
  <c r="Z154" i="27" s="1"/>
  <c r="AA118" i="27"/>
  <c r="AB118" i="27"/>
  <c r="AC118" i="27"/>
  <c r="AD118" i="27"/>
  <c r="AE118" i="27"/>
  <c r="AE154" i="27" s="1"/>
  <c r="AF118" i="27"/>
  <c r="AG118" i="27"/>
  <c r="AH118" i="27"/>
  <c r="AI118" i="27"/>
  <c r="AJ118" i="27"/>
  <c r="AK118" i="27"/>
  <c r="AL118" i="27"/>
  <c r="AL154" i="27" s="1"/>
  <c r="K182" i="27" s="1"/>
  <c r="AM118" i="27"/>
  <c r="I119" i="27"/>
  <c r="J155" i="27" s="1"/>
  <c r="J119" i="27"/>
  <c r="K119" i="27"/>
  <c r="K155" i="27" s="1"/>
  <c r="L119" i="27"/>
  <c r="L155" i="27" s="1"/>
  <c r="M119" i="27"/>
  <c r="N119" i="27"/>
  <c r="O119" i="27"/>
  <c r="P119" i="27"/>
  <c r="Q119" i="27"/>
  <c r="R119" i="27"/>
  <c r="S119" i="27"/>
  <c r="S155" i="27" s="1"/>
  <c r="T119" i="27"/>
  <c r="U119" i="27"/>
  <c r="V155" i="27" s="1"/>
  <c r="V119" i="27"/>
  <c r="W119" i="27"/>
  <c r="W155" i="27" s="1"/>
  <c r="X119" i="27"/>
  <c r="Y119" i="27"/>
  <c r="Z119" i="27"/>
  <c r="AA119" i="27"/>
  <c r="AB119" i="27"/>
  <c r="AC119" i="27"/>
  <c r="AD119" i="27"/>
  <c r="AE119" i="27"/>
  <c r="AE155" i="27" s="1"/>
  <c r="AF119" i="27"/>
  <c r="AF155" i="27" s="1"/>
  <c r="AG119" i="27"/>
  <c r="AG155" i="27" s="1"/>
  <c r="AH119" i="27"/>
  <c r="AI119" i="27"/>
  <c r="AI155" i="27" s="1"/>
  <c r="N186" i="27" s="1"/>
  <c r="AJ119" i="27"/>
  <c r="AK119" i="27"/>
  <c r="AL119" i="27"/>
  <c r="AM119" i="27"/>
  <c r="I120" i="27"/>
  <c r="J120" i="27"/>
  <c r="K120" i="27"/>
  <c r="K156" i="27" s="1"/>
  <c r="L120" i="27"/>
  <c r="L156" i="27" s="1"/>
  <c r="M120" i="27"/>
  <c r="N120" i="27"/>
  <c r="N156" i="27" s="1"/>
  <c r="O120" i="27"/>
  <c r="P120" i="27"/>
  <c r="Q120" i="27"/>
  <c r="Q156" i="27" s="1"/>
  <c r="R120" i="27"/>
  <c r="S120" i="27"/>
  <c r="T120" i="27"/>
  <c r="U156" i="27" s="1"/>
  <c r="U120" i="27"/>
  <c r="V120" i="27"/>
  <c r="W120" i="27"/>
  <c r="W156" i="27" s="1"/>
  <c r="X120" i="27"/>
  <c r="X156" i="27" s="1"/>
  <c r="Y120" i="27"/>
  <c r="Z120" i="27"/>
  <c r="Z156" i="27" s="1"/>
  <c r="AA120" i="27"/>
  <c r="AB120" i="27"/>
  <c r="AB156" i="27" s="1"/>
  <c r="AC120" i="27"/>
  <c r="AD120" i="27"/>
  <c r="AE120" i="27"/>
  <c r="AF120" i="27"/>
  <c r="AG156" i="27" s="1"/>
  <c r="AG120" i="27"/>
  <c r="AH120" i="27"/>
  <c r="AI120" i="27"/>
  <c r="AJ120" i="27"/>
  <c r="AJ156" i="27" s="1"/>
  <c r="M186" i="27" s="1"/>
  <c r="AK120" i="27"/>
  <c r="AL120" i="27"/>
  <c r="AM120" i="27"/>
  <c r="I121" i="27"/>
  <c r="J121" i="27"/>
  <c r="J157" i="27" s="1"/>
  <c r="K121" i="27"/>
  <c r="L121" i="27"/>
  <c r="M121" i="27"/>
  <c r="N121" i="27"/>
  <c r="O121" i="27"/>
  <c r="O157" i="27" s="1"/>
  <c r="P121" i="27"/>
  <c r="P157" i="27" s="1"/>
  <c r="Q121" i="27"/>
  <c r="Q157" i="27" s="1"/>
  <c r="R121" i="27"/>
  <c r="S121" i="27"/>
  <c r="T121" i="27"/>
  <c r="U121" i="27"/>
  <c r="U157" i="27" s="1"/>
  <c r="V121" i="27"/>
  <c r="W121" i="27"/>
  <c r="X121" i="27"/>
  <c r="Y121" i="27"/>
  <c r="Z121" i="27"/>
  <c r="AA121" i="27"/>
  <c r="AA157" i="27" s="1"/>
  <c r="AB121" i="27"/>
  <c r="AC121" i="27"/>
  <c r="AC157" i="27" s="1"/>
  <c r="AD121" i="27"/>
  <c r="AE121" i="27"/>
  <c r="AF121" i="27"/>
  <c r="AG121" i="27"/>
  <c r="AG157" i="27" s="1"/>
  <c r="AH121" i="27"/>
  <c r="AI121" i="27"/>
  <c r="AJ121" i="27"/>
  <c r="AK121" i="27"/>
  <c r="AL121" i="27"/>
  <c r="AM121" i="27"/>
  <c r="AM157" i="27" s="1"/>
  <c r="I122" i="27"/>
  <c r="J122" i="27"/>
  <c r="J158" i="27" s="1"/>
  <c r="K122" i="27"/>
  <c r="L122" i="27"/>
  <c r="L158" i="27" s="1"/>
  <c r="M122" i="27"/>
  <c r="N122" i="27"/>
  <c r="N158" i="27" s="1"/>
  <c r="O122" i="27"/>
  <c r="P122" i="27"/>
  <c r="Q122" i="27"/>
  <c r="R122" i="27"/>
  <c r="S122" i="27"/>
  <c r="T122" i="27"/>
  <c r="U122" i="27"/>
  <c r="U158" i="27" s="1"/>
  <c r="V122" i="27"/>
  <c r="V158" i="27" s="1"/>
  <c r="W122" i="27"/>
  <c r="W158" i="27" s="1"/>
  <c r="X122" i="27"/>
  <c r="X158" i="27" s="1"/>
  <c r="Y122" i="27"/>
  <c r="Z122" i="27"/>
  <c r="Z158" i="27" s="1"/>
  <c r="AA122" i="27"/>
  <c r="AB158" i="27" s="1"/>
  <c r="AB122" i="27"/>
  <c r="AC122" i="27"/>
  <c r="AD122" i="27"/>
  <c r="AE122" i="27"/>
  <c r="AF122" i="27"/>
  <c r="AG122" i="27"/>
  <c r="AG158" i="27" s="1"/>
  <c r="AH122" i="27"/>
  <c r="AH158" i="27" s="1"/>
  <c r="AI122" i="27"/>
  <c r="AJ122" i="27"/>
  <c r="AJ158" i="27" s="1"/>
  <c r="AK122" i="27"/>
  <c r="AL122" i="27"/>
  <c r="AM122" i="27"/>
  <c r="AM158" i="27" s="1"/>
  <c r="J185" i="27" s="1"/>
  <c r="I123" i="27"/>
  <c r="J123" i="27"/>
  <c r="K123" i="27"/>
  <c r="L159" i="27" s="1"/>
  <c r="L123" i="27"/>
  <c r="M123" i="27"/>
  <c r="N123" i="27"/>
  <c r="O123" i="27"/>
  <c r="O159" i="27" s="1"/>
  <c r="P123" i="27"/>
  <c r="Q123" i="27"/>
  <c r="R159" i="27" s="1"/>
  <c r="R123" i="27"/>
  <c r="S123" i="27"/>
  <c r="S159" i="27" s="1"/>
  <c r="T123" i="27"/>
  <c r="T159" i="27" s="1"/>
  <c r="U123" i="27"/>
  <c r="V123" i="27"/>
  <c r="W123" i="27"/>
  <c r="X123" i="27"/>
  <c r="Y123" i="27"/>
  <c r="Y159" i="27" s="1"/>
  <c r="Z123" i="27"/>
  <c r="AA123" i="27"/>
  <c r="AA159" i="27" s="1"/>
  <c r="AB123" i="27"/>
  <c r="AC123" i="27"/>
  <c r="AD123" i="27"/>
  <c r="AE123" i="27"/>
  <c r="AE159" i="27" s="1"/>
  <c r="AF123" i="27"/>
  <c r="AG123" i="27"/>
  <c r="AH123" i="27"/>
  <c r="AI123" i="27"/>
  <c r="AJ123" i="27"/>
  <c r="AK123" i="27"/>
  <c r="AL123" i="27"/>
  <c r="AL159" i="27" s="1"/>
  <c r="AM123" i="27"/>
  <c r="AM159" i="27" s="1"/>
  <c r="J186" i="27" s="1"/>
  <c r="I124" i="27"/>
  <c r="J124" i="27"/>
  <c r="K160" i="27" s="1"/>
  <c r="K124" i="27"/>
  <c r="L124" i="27"/>
  <c r="L160" i="27" s="1"/>
  <c r="M124" i="27"/>
  <c r="N124" i="27"/>
  <c r="O124" i="27"/>
  <c r="P124" i="27"/>
  <c r="Q124" i="27"/>
  <c r="R124" i="27"/>
  <c r="R160" i="27" s="1"/>
  <c r="S124" i="27"/>
  <c r="T124" i="27"/>
  <c r="T160" i="27" s="1"/>
  <c r="U124" i="27"/>
  <c r="V124" i="27"/>
  <c r="V160" i="27" s="1"/>
  <c r="W124" i="27"/>
  <c r="X124" i="27"/>
  <c r="X160" i="27" s="1"/>
  <c r="Y124" i="27"/>
  <c r="Z160" i="27" s="1"/>
  <c r="Z124" i="27"/>
  <c r="AA124" i="27"/>
  <c r="AB124" i="27"/>
  <c r="AC124" i="27"/>
  <c r="AD124" i="27"/>
  <c r="AE124" i="27"/>
  <c r="AE160" i="27" s="1"/>
  <c r="AF124" i="27"/>
  <c r="AF160" i="27" s="1"/>
  <c r="AG124" i="27"/>
  <c r="AH124" i="27"/>
  <c r="AI160" i="27" s="1"/>
  <c r="AI124" i="27"/>
  <c r="AJ124" i="27"/>
  <c r="AJ160" i="27" s="1"/>
  <c r="AK124" i="27"/>
  <c r="AK160" i="27" s="1"/>
  <c r="AL124" i="27"/>
  <c r="AM124" i="27"/>
  <c r="I125" i="27"/>
  <c r="J125" i="27"/>
  <c r="K125" i="27"/>
  <c r="L125" i="27"/>
  <c r="M125" i="27"/>
  <c r="M161" i="27" s="1"/>
  <c r="N125" i="27"/>
  <c r="O125" i="27"/>
  <c r="P125" i="27"/>
  <c r="Q125" i="27"/>
  <c r="Q161" i="27" s="1"/>
  <c r="R125" i="27"/>
  <c r="S125" i="27"/>
  <c r="T125" i="27"/>
  <c r="U125" i="27"/>
  <c r="V125" i="27"/>
  <c r="W125" i="27"/>
  <c r="X125" i="27"/>
  <c r="Y125" i="27"/>
  <c r="Y161" i="27" s="1"/>
  <c r="Z125" i="27"/>
  <c r="AA125" i="27"/>
  <c r="AB125" i="27"/>
  <c r="AC125" i="27"/>
  <c r="AC161" i="27" s="1"/>
  <c r="AD125" i="27"/>
  <c r="AD161" i="27" s="1"/>
  <c r="AE125" i="27"/>
  <c r="AF125" i="27"/>
  <c r="AG125" i="27"/>
  <c r="AH125" i="27"/>
  <c r="AI125" i="27"/>
  <c r="AJ125" i="27"/>
  <c r="AJ161" i="27" s="1"/>
  <c r="AK125" i="27"/>
  <c r="AK161" i="27" s="1"/>
  <c r="AL125" i="27"/>
  <c r="AM125" i="27"/>
  <c r="AM161" i="27" s="1"/>
  <c r="J130" i="27"/>
  <c r="K130" i="27"/>
  <c r="L130" i="27"/>
  <c r="M130" i="27"/>
  <c r="V130" i="27"/>
  <c r="W130" i="27"/>
  <c r="X130" i="27"/>
  <c r="Y130" i="27"/>
  <c r="AB130" i="27"/>
  <c r="AH130" i="27"/>
  <c r="AI130" i="27"/>
  <c r="AJ130" i="27"/>
  <c r="AK130" i="27"/>
  <c r="AL130" i="27"/>
  <c r="K131" i="27"/>
  <c r="P131" i="27"/>
  <c r="Q131" i="27"/>
  <c r="R131" i="27"/>
  <c r="T131" i="27"/>
  <c r="U131" i="27"/>
  <c r="V131" i="27"/>
  <c r="W131" i="27"/>
  <c r="Y131" i="27"/>
  <c r="Z131" i="27"/>
  <c r="AC131" i="27"/>
  <c r="AD131" i="27"/>
  <c r="AH131" i="27"/>
  <c r="AI131" i="27"/>
  <c r="AJ131" i="27"/>
  <c r="AK131" i="27"/>
  <c r="AL131" i="27"/>
  <c r="J132" i="27"/>
  <c r="L132" i="27"/>
  <c r="R132" i="27"/>
  <c r="S132" i="27"/>
  <c r="T132" i="27"/>
  <c r="V132" i="27"/>
  <c r="W132" i="27"/>
  <c r="AE132" i="27"/>
  <c r="AF132" i="27"/>
  <c r="AH132" i="27"/>
  <c r="AI132" i="27"/>
  <c r="AJ132" i="27"/>
  <c r="AM132" i="27"/>
  <c r="J133" i="27"/>
  <c r="L133" i="27"/>
  <c r="M133" i="27"/>
  <c r="N133" i="27"/>
  <c r="P133" i="27"/>
  <c r="R133" i="27"/>
  <c r="S133" i="27"/>
  <c r="U133" i="27"/>
  <c r="W133" i="27"/>
  <c r="X133" i="27"/>
  <c r="Y133" i="27"/>
  <c r="Z133" i="27"/>
  <c r="AB133" i="27"/>
  <c r="AF133" i="27"/>
  <c r="AI133" i="27"/>
  <c r="AJ133" i="27"/>
  <c r="AK133" i="27"/>
  <c r="AL133" i="27"/>
  <c r="O134" i="27"/>
  <c r="Q134" i="27"/>
  <c r="R134" i="27"/>
  <c r="S134" i="27"/>
  <c r="T134" i="27"/>
  <c r="AD134" i="27"/>
  <c r="AE134" i="27"/>
  <c r="R169" i="27" s="1"/>
  <c r="AF134" i="27"/>
  <c r="AJ134" i="27"/>
  <c r="AK134" i="27"/>
  <c r="J135" i="27"/>
  <c r="K135" i="27"/>
  <c r="M135" i="27"/>
  <c r="N135" i="27"/>
  <c r="R135" i="27"/>
  <c r="T135" i="27"/>
  <c r="U135" i="27"/>
  <c r="V135" i="27"/>
  <c r="W135" i="27"/>
  <c r="X135" i="27"/>
  <c r="AC135" i="27"/>
  <c r="AD135" i="27"/>
  <c r="AE135" i="27"/>
  <c r="R170" i="27" s="1"/>
  <c r="AF135" i="27"/>
  <c r="AH135" i="27"/>
  <c r="AI135" i="27"/>
  <c r="AJ135" i="27"/>
  <c r="AK135" i="27"/>
  <c r="M136" i="27"/>
  <c r="N136" i="27"/>
  <c r="O136" i="27"/>
  <c r="P136" i="27"/>
  <c r="Q136" i="27"/>
  <c r="R136" i="27"/>
  <c r="S136" i="27"/>
  <c r="AA136" i="27"/>
  <c r="AB136" i="27"/>
  <c r="AC136" i="27"/>
  <c r="AD136" i="27"/>
  <c r="AE136" i="27"/>
  <c r="AF136" i="27"/>
  <c r="Q170" i="27" s="1"/>
  <c r="AH136" i="27"/>
  <c r="AM136" i="27"/>
  <c r="J137" i="27"/>
  <c r="K137" i="27"/>
  <c r="L137" i="27"/>
  <c r="M137" i="27"/>
  <c r="N137" i="27"/>
  <c r="S137" i="27"/>
  <c r="T137" i="27"/>
  <c r="U137" i="27"/>
  <c r="V137" i="27"/>
  <c r="W137" i="27"/>
  <c r="X137" i="27"/>
  <c r="Y137" i="27"/>
  <c r="Z137" i="27"/>
  <c r="AB137" i="27"/>
  <c r="AC137" i="27"/>
  <c r="AF137" i="27"/>
  <c r="AG137" i="27"/>
  <c r="AH137" i="27"/>
  <c r="AI137" i="27"/>
  <c r="J138" i="27"/>
  <c r="K138" i="27"/>
  <c r="L138" i="27"/>
  <c r="M138" i="27"/>
  <c r="O138" i="27"/>
  <c r="P138" i="27"/>
  <c r="Q138" i="27"/>
  <c r="X138" i="27"/>
  <c r="Y138" i="27"/>
  <c r="Z138" i="27"/>
  <c r="AB138" i="27"/>
  <c r="AC138" i="27"/>
  <c r="AE138" i="27"/>
  <c r="AK138" i="27"/>
  <c r="AL138" i="27"/>
  <c r="AM138" i="27"/>
  <c r="K139" i="27"/>
  <c r="L139" i="27"/>
  <c r="N139" i="27"/>
  <c r="P139" i="27"/>
  <c r="R139" i="27"/>
  <c r="S139" i="27"/>
  <c r="T139" i="27"/>
  <c r="U139" i="27"/>
  <c r="V139" i="27"/>
  <c r="Y139" i="27"/>
  <c r="Z139" i="27"/>
  <c r="AC139" i="27"/>
  <c r="AD139" i="27"/>
  <c r="AE139" i="27"/>
  <c r="AF139" i="27"/>
  <c r="AG139" i="27"/>
  <c r="AL139" i="27"/>
  <c r="K140" i="27"/>
  <c r="L140" i="27"/>
  <c r="M140" i="27"/>
  <c r="N140" i="27"/>
  <c r="O140" i="27"/>
  <c r="V140" i="27"/>
  <c r="W140" i="27"/>
  <c r="X140" i="27"/>
  <c r="Y140" i="27"/>
  <c r="Z140" i="27"/>
  <c r="AA140" i="27"/>
  <c r="AI140" i="27"/>
  <c r="AJ140" i="27"/>
  <c r="AK140" i="27"/>
  <c r="L169" i="27" s="1"/>
  <c r="AL140" i="27"/>
  <c r="AM140" i="27"/>
  <c r="K141" i="27"/>
  <c r="L141" i="27"/>
  <c r="Q141" i="27"/>
  <c r="R141" i="27"/>
  <c r="S141" i="27"/>
  <c r="T141" i="27"/>
  <c r="V141" i="27"/>
  <c r="Y141" i="27"/>
  <c r="Z141" i="27"/>
  <c r="AB141" i="27"/>
  <c r="AD141" i="27"/>
  <c r="AE141" i="27"/>
  <c r="AH141" i="27"/>
  <c r="O173" i="27" s="1"/>
  <c r="J142" i="27"/>
  <c r="K142" i="27"/>
  <c r="M142" i="27"/>
  <c r="R142" i="27"/>
  <c r="S142" i="27"/>
  <c r="T142" i="27"/>
  <c r="V142" i="27"/>
  <c r="W142" i="27"/>
  <c r="X142" i="27"/>
  <c r="AH142" i="27"/>
  <c r="AI142" i="27"/>
  <c r="N173" i="27" s="1"/>
  <c r="AJ142" i="27"/>
  <c r="M172" i="27" s="1"/>
  <c r="AK142" i="27"/>
  <c r="AM142" i="27"/>
  <c r="J143" i="27"/>
  <c r="N143" i="27"/>
  <c r="P143" i="27"/>
  <c r="Q143" i="27"/>
  <c r="R143" i="27"/>
  <c r="Z143" i="27"/>
  <c r="AB143" i="27"/>
  <c r="AC143" i="27"/>
  <c r="AD143" i="27"/>
  <c r="AE143" i="27"/>
  <c r="R178" i="27" s="1"/>
  <c r="AF143" i="27"/>
  <c r="Q177" i="27" s="1"/>
  <c r="AG143" i="27"/>
  <c r="P176" i="27" s="1"/>
  <c r="AI143" i="27"/>
  <c r="N174" i="27" s="1"/>
  <c r="AL143" i="27"/>
  <c r="J144" i="27"/>
  <c r="K144" i="27"/>
  <c r="O144" i="27"/>
  <c r="P144" i="27"/>
  <c r="R144" i="27"/>
  <c r="S144" i="27"/>
  <c r="T144" i="27"/>
  <c r="V144" i="27"/>
  <c r="W144" i="27"/>
  <c r="AC144" i="27"/>
  <c r="AE144" i="27"/>
  <c r="AF144" i="27"/>
  <c r="Q178" i="27" s="1"/>
  <c r="AH144" i="27"/>
  <c r="O176" i="27" s="1"/>
  <c r="AI144" i="27"/>
  <c r="N175" i="27" s="1"/>
  <c r="AJ144" i="27"/>
  <c r="M174" i="27" s="1"/>
  <c r="L145" i="27"/>
  <c r="N145" i="27"/>
  <c r="P145" i="27"/>
  <c r="Q145" i="27"/>
  <c r="R145" i="27"/>
  <c r="T145" i="27"/>
  <c r="X145" i="27"/>
  <c r="Y145" i="27"/>
  <c r="AB145" i="27"/>
  <c r="AC145" i="27"/>
  <c r="AE145" i="27"/>
  <c r="R180" i="27" s="1"/>
  <c r="AF145" i="27"/>
  <c r="AH145" i="27"/>
  <c r="O177" i="27" s="1"/>
  <c r="AI145" i="27"/>
  <c r="AJ145" i="27"/>
  <c r="AK145" i="27"/>
  <c r="AL145" i="27"/>
  <c r="P146" i="27"/>
  <c r="Q146" i="27"/>
  <c r="R146" i="27"/>
  <c r="S146" i="27"/>
  <c r="T146" i="27"/>
  <c r="AA146" i="27"/>
  <c r="AB146" i="27"/>
  <c r="AC146" i="27"/>
  <c r="AD146" i="27"/>
  <c r="AE146" i="27"/>
  <c r="AF146" i="27"/>
  <c r="J147" i="27"/>
  <c r="K147" i="27"/>
  <c r="L147" i="27"/>
  <c r="M147" i="27"/>
  <c r="N147" i="27"/>
  <c r="Q147" i="27"/>
  <c r="R147" i="27"/>
  <c r="V147" i="27"/>
  <c r="W147" i="27"/>
  <c r="X147" i="27"/>
  <c r="Y147" i="27"/>
  <c r="Z147" i="27"/>
  <c r="AB147" i="27"/>
  <c r="AE147" i="27"/>
  <c r="AG147" i="27"/>
  <c r="P180" i="27" s="1"/>
  <c r="AH147" i="27"/>
  <c r="AI147" i="27"/>
  <c r="AJ147" i="27"/>
  <c r="AK147" i="27"/>
  <c r="AL147" i="27"/>
  <c r="M148" i="27"/>
  <c r="P148" i="27"/>
  <c r="Q148" i="27"/>
  <c r="R148" i="27"/>
  <c r="S148" i="27"/>
  <c r="X148" i="27"/>
  <c r="Y148" i="27"/>
  <c r="Z148" i="27"/>
  <c r="AA148" i="27"/>
  <c r="AC148" i="27"/>
  <c r="AD148" i="27"/>
  <c r="AE148" i="27"/>
  <c r="R183" i="27" s="1"/>
  <c r="AL148" i="27"/>
  <c r="K176" i="27" s="1"/>
  <c r="AM148" i="27"/>
  <c r="J149" i="27"/>
  <c r="L149" i="27"/>
  <c r="N149" i="27"/>
  <c r="P149" i="27"/>
  <c r="T149" i="27"/>
  <c r="U149" i="27"/>
  <c r="V149" i="27"/>
  <c r="W149" i="27"/>
  <c r="AC149" i="27"/>
  <c r="AF149" i="27"/>
  <c r="AG149" i="27"/>
  <c r="AH149" i="27"/>
  <c r="AI149" i="27"/>
  <c r="AJ149" i="27"/>
  <c r="AL149" i="27"/>
  <c r="K177" i="27" s="1"/>
  <c r="M150" i="27"/>
  <c r="N150" i="27"/>
  <c r="O150" i="27"/>
  <c r="P150" i="27"/>
  <c r="V150" i="27"/>
  <c r="W150" i="27"/>
  <c r="X150" i="27"/>
  <c r="Y150" i="27"/>
  <c r="Z150" i="27"/>
  <c r="AA150" i="27"/>
  <c r="AB150" i="27"/>
  <c r="AC150" i="27"/>
  <c r="AK150" i="27"/>
  <c r="AL150" i="27"/>
  <c r="AM150" i="27"/>
  <c r="J177" i="27" s="1"/>
  <c r="J151" i="27"/>
  <c r="K151" i="27"/>
  <c r="L151" i="27"/>
  <c r="R151" i="27"/>
  <c r="S151" i="27"/>
  <c r="T151" i="27"/>
  <c r="U151" i="27"/>
  <c r="V151" i="27"/>
  <c r="AE151" i="27"/>
  <c r="AF151" i="27"/>
  <c r="AG151" i="27"/>
  <c r="AH151" i="27"/>
  <c r="AI151" i="27"/>
  <c r="N182" i="27" s="1"/>
  <c r="AJ151" i="27"/>
  <c r="M181" i="27" s="1"/>
  <c r="K152" i="27"/>
  <c r="L152" i="27"/>
  <c r="N152" i="27"/>
  <c r="T152" i="27"/>
  <c r="V152" i="27"/>
  <c r="W152" i="27"/>
  <c r="X152" i="27"/>
  <c r="Y152" i="27"/>
  <c r="AA152" i="27"/>
  <c r="AI152" i="27"/>
  <c r="AJ152" i="27"/>
  <c r="AK152" i="27"/>
  <c r="AL152" i="27"/>
  <c r="K180" i="27" s="1"/>
  <c r="J153" i="27"/>
  <c r="P153" i="27"/>
  <c r="Q153" i="27"/>
  <c r="R153" i="27"/>
  <c r="S153" i="27"/>
  <c r="T153" i="27"/>
  <c r="AB153" i="27"/>
  <c r="AC153" i="27"/>
  <c r="AD153" i="27"/>
  <c r="AE153" i="27"/>
  <c r="AF153" i="27"/>
  <c r="Q187" i="27" s="1"/>
  <c r="AG153" i="27"/>
  <c r="P186" i="27" s="1"/>
  <c r="AH153" i="27"/>
  <c r="O185" i="27" s="1"/>
  <c r="AK153" i="27"/>
  <c r="AL153" i="27"/>
  <c r="J154" i="27"/>
  <c r="K154" i="27"/>
  <c r="L154" i="27"/>
  <c r="Q154" i="27"/>
  <c r="V154" i="27"/>
  <c r="W154" i="27"/>
  <c r="X154" i="27"/>
  <c r="Y154" i="27"/>
  <c r="AD154" i="27"/>
  <c r="AH154" i="27"/>
  <c r="AI154" i="27"/>
  <c r="AJ154" i="27"/>
  <c r="AK154" i="27"/>
  <c r="L183" i="27" s="1"/>
  <c r="P155" i="27"/>
  <c r="Q155" i="27"/>
  <c r="R155" i="27"/>
  <c r="T155" i="27"/>
  <c r="U155" i="27"/>
  <c r="Z155" i="27"/>
  <c r="AC155" i="27"/>
  <c r="AD155" i="27"/>
  <c r="AL155" i="27"/>
  <c r="J156" i="27"/>
  <c r="M156" i="27"/>
  <c r="P156" i="27"/>
  <c r="S156" i="27"/>
  <c r="T156" i="27"/>
  <c r="V156" i="27"/>
  <c r="AA156" i="27"/>
  <c r="AC156" i="27"/>
  <c r="AD156" i="27"/>
  <c r="AE156" i="27"/>
  <c r="AF156" i="27"/>
  <c r="AH156" i="27"/>
  <c r="AI156" i="27"/>
  <c r="L157" i="27"/>
  <c r="M157" i="27"/>
  <c r="N157" i="27"/>
  <c r="R157" i="27"/>
  <c r="X157" i="27"/>
  <c r="Y157" i="27"/>
  <c r="Z157" i="27"/>
  <c r="AB157" i="27"/>
  <c r="AJ157" i="27"/>
  <c r="AK157" i="27"/>
  <c r="AL157" i="27"/>
  <c r="M158" i="27"/>
  <c r="O158" i="27"/>
  <c r="Q158" i="27"/>
  <c r="R158" i="27"/>
  <c r="S158" i="27"/>
  <c r="T158" i="27"/>
  <c r="AA158" i="27"/>
  <c r="AD158" i="27"/>
  <c r="AE158" i="27"/>
  <c r="AF158" i="27"/>
  <c r="AL158" i="27"/>
  <c r="K186" i="27" s="1"/>
  <c r="J159" i="27"/>
  <c r="K159" i="27"/>
  <c r="M159" i="27"/>
  <c r="N159" i="27"/>
  <c r="Q159" i="27"/>
  <c r="U159" i="27"/>
  <c r="V159" i="27"/>
  <c r="W159" i="27"/>
  <c r="X159" i="27"/>
  <c r="Z159" i="27"/>
  <c r="AH159" i="27"/>
  <c r="AI159" i="27"/>
  <c r="AJ159" i="27"/>
  <c r="AK159" i="27"/>
  <c r="J160" i="27"/>
  <c r="M160" i="27"/>
  <c r="N160" i="27"/>
  <c r="O160" i="27"/>
  <c r="P160" i="27"/>
  <c r="Q160" i="27"/>
  <c r="S160" i="27"/>
  <c r="Y160" i="27"/>
  <c r="AA160" i="27"/>
  <c r="AB160" i="27"/>
  <c r="AC160" i="27"/>
  <c r="AD160" i="27"/>
  <c r="AH160" i="27"/>
  <c r="AM160" i="27"/>
  <c r="J161" i="27"/>
  <c r="K161" i="27"/>
  <c r="L161" i="27"/>
  <c r="R161" i="27"/>
  <c r="S161" i="27"/>
  <c r="T161" i="27"/>
  <c r="U161" i="27"/>
  <c r="V161" i="27"/>
  <c r="W161" i="27"/>
  <c r="X161" i="27"/>
  <c r="AF161" i="27"/>
  <c r="AG161" i="27"/>
  <c r="AH161" i="27"/>
  <c r="AI161" i="27"/>
  <c r="AL161" i="27"/>
  <c r="K167" i="27"/>
  <c r="L167" i="27" s="1"/>
  <c r="M167" i="27" s="1"/>
  <c r="N167" i="27" s="1"/>
  <c r="O167" i="27" s="1"/>
  <c r="P167" i="27" s="1"/>
  <c r="P168" i="27" s="1"/>
  <c r="J168" i="27"/>
  <c r="K168" i="27"/>
  <c r="M168" i="27"/>
  <c r="N168" i="27"/>
  <c r="R168" i="27"/>
  <c r="J169" i="27"/>
  <c r="K169" i="27"/>
  <c r="O169" i="27"/>
  <c r="Q169" i="27"/>
  <c r="J170" i="27"/>
  <c r="M170" i="27"/>
  <c r="N170" i="27"/>
  <c r="O170" i="27"/>
  <c r="P170" i="27"/>
  <c r="K171" i="27"/>
  <c r="L171" i="27"/>
  <c r="N171" i="27"/>
  <c r="P171" i="27"/>
  <c r="Q171" i="27"/>
  <c r="R171" i="27"/>
  <c r="J172" i="27"/>
  <c r="P172" i="27"/>
  <c r="J173" i="27"/>
  <c r="K173" i="27"/>
  <c r="K194" i="27" s="1"/>
  <c r="M173" i="27"/>
  <c r="Q173" i="27"/>
  <c r="R173" i="27"/>
  <c r="L174" i="27"/>
  <c r="O174" i="27"/>
  <c r="Q174" i="27"/>
  <c r="R174" i="27"/>
  <c r="J175" i="27"/>
  <c r="K175" i="27"/>
  <c r="M175" i="27"/>
  <c r="L176" i="27"/>
  <c r="N176" i="27"/>
  <c r="R176" i="27"/>
  <c r="M177" i="27"/>
  <c r="P177" i="27"/>
  <c r="J178" i="27"/>
  <c r="K178" i="27"/>
  <c r="L178" i="27"/>
  <c r="M178" i="27"/>
  <c r="N178" i="27"/>
  <c r="P178" i="27"/>
  <c r="L179" i="27"/>
  <c r="M179" i="27"/>
  <c r="O179" i="27"/>
  <c r="P179" i="27"/>
  <c r="Q179" i="27"/>
  <c r="R179" i="27"/>
  <c r="N180" i="27"/>
  <c r="Q180" i="27"/>
  <c r="I181" i="27"/>
  <c r="I180" i="27" s="1"/>
  <c r="I179" i="27" s="1"/>
  <c r="I178" i="27" s="1"/>
  <c r="I177" i="27" s="1"/>
  <c r="I176" i="27" s="1"/>
  <c r="I175" i="27" s="1"/>
  <c r="I174" i="27" s="1"/>
  <c r="I173" i="27" s="1"/>
  <c r="I172" i="27" s="1"/>
  <c r="I171" i="27" s="1"/>
  <c r="I170" i="27" s="1"/>
  <c r="I169" i="27" s="1"/>
  <c r="K181" i="27"/>
  <c r="L181" i="27"/>
  <c r="O181" i="27"/>
  <c r="R181" i="27"/>
  <c r="L182" i="27"/>
  <c r="M182" i="27"/>
  <c r="P182" i="27"/>
  <c r="Q182" i="27"/>
  <c r="R182" i="27"/>
  <c r="K183" i="27"/>
  <c r="N183" i="27"/>
  <c r="O183" i="27"/>
  <c r="Q183" i="27"/>
  <c r="I184" i="27"/>
  <c r="I183" i="27" s="1"/>
  <c r="I182" i="27" s="1"/>
  <c r="J184" i="27"/>
  <c r="M184" i="27"/>
  <c r="P184" i="27"/>
  <c r="R184" i="27"/>
  <c r="I185" i="27"/>
  <c r="K185" i="27"/>
  <c r="N185" i="27"/>
  <c r="Q185" i="27"/>
  <c r="L186" i="27"/>
  <c r="O186" i="27"/>
  <c r="R186" i="27"/>
  <c r="J187" i="27"/>
  <c r="K187" i="27"/>
  <c r="M187" i="27"/>
  <c r="N187" i="27"/>
  <c r="J190" i="27"/>
  <c r="I194" i="27"/>
  <c r="I193" i="27" s="1"/>
  <c r="I192" i="27" s="1"/>
  <c r="I191" i="27" s="1"/>
  <c r="I190" i="27" s="1"/>
  <c r="L199" i="27"/>
  <c r="I205" i="27"/>
  <c r="I204" i="27" s="1"/>
  <c r="I203" i="27" s="1"/>
  <c r="I202" i="27" s="1"/>
  <c r="I201" i="27" s="1"/>
  <c r="I200" i="27" s="1"/>
  <c r="I199" i="27" s="1"/>
  <c r="I198" i="27" s="1"/>
  <c r="I197" i="27" s="1"/>
  <c r="I196" i="27" s="1"/>
  <c r="I195" i="27" s="1"/>
  <c r="I206" i="27"/>
  <c r="N212" i="27"/>
  <c r="O212" i="27"/>
  <c r="N213" i="27"/>
  <c r="O213" i="27"/>
  <c r="N214" i="27"/>
  <c r="O214" i="27"/>
  <c r="N215" i="27"/>
  <c r="N216" i="27"/>
  <c r="O216" i="27"/>
  <c r="N217" i="27"/>
  <c r="O217" i="27"/>
  <c r="N218" i="27"/>
  <c r="O218" i="27"/>
  <c r="N219" i="27"/>
  <c r="I220" i="27"/>
  <c r="I219" i="27" s="1"/>
  <c r="I218" i="27" s="1"/>
  <c r="I217" i="27" s="1"/>
  <c r="I216" i="27" s="1"/>
  <c r="I215" i="27" s="1"/>
  <c r="I214" i="27" s="1"/>
  <c r="I213" i="27" s="1"/>
  <c r="I212" i="27" s="1"/>
  <c r="I211" i="27" s="1"/>
  <c r="N220" i="27"/>
  <c r="O220" i="27"/>
  <c r="N221" i="27"/>
  <c r="O221" i="27"/>
  <c r="N222" i="27"/>
  <c r="N223" i="27"/>
  <c r="O223" i="27"/>
  <c r="N224" i="27"/>
  <c r="O224" i="27"/>
  <c r="I225" i="27"/>
  <c r="I224" i="27" s="1"/>
  <c r="I223" i="27" s="1"/>
  <c r="I222" i="27" s="1"/>
  <c r="I221" i="27" s="1"/>
  <c r="N225" i="27"/>
  <c r="O225" i="27"/>
  <c r="N226" i="27"/>
  <c r="O226" i="27"/>
  <c r="I227" i="27"/>
  <c r="I226" i="27" s="1"/>
  <c r="N227" i="27"/>
  <c r="O227" i="27"/>
  <c r="N228" i="27"/>
  <c r="O228" i="27"/>
  <c r="N229" i="27"/>
  <c r="O229" i="27"/>
  <c r="E34" i="26"/>
  <c r="F34" i="26"/>
  <c r="F39" i="26" s="1"/>
  <c r="G34" i="26"/>
  <c r="H34" i="26"/>
  <c r="H39" i="26" s="1"/>
  <c r="I34" i="26"/>
  <c r="I39" i="26" s="1"/>
  <c r="J34" i="26"/>
  <c r="J39" i="26" s="1"/>
  <c r="K34" i="26"/>
  <c r="L34" i="26"/>
  <c r="F37" i="26"/>
  <c r="F43" i="26" s="1"/>
  <c r="F52" i="26" s="1"/>
  <c r="H37" i="26"/>
  <c r="H43" i="26" s="1"/>
  <c r="H52" i="26" s="1"/>
  <c r="I37" i="26"/>
  <c r="J37" i="26"/>
  <c r="J43" i="26" s="1"/>
  <c r="K37" i="26"/>
  <c r="L37" i="26"/>
  <c r="L43" i="26" s="1"/>
  <c r="K39" i="26"/>
  <c r="L39" i="26"/>
  <c r="I40" i="26"/>
  <c r="K40" i="26"/>
  <c r="M40" i="26"/>
  <c r="D59" i="26"/>
  <c r="E59" i="26"/>
  <c r="F59" i="26" s="1"/>
  <c r="D60" i="26"/>
  <c r="E60" i="26"/>
  <c r="F60" i="26"/>
  <c r="D61" i="26"/>
  <c r="E61" i="26"/>
  <c r="F61" i="26" s="1"/>
  <c r="D62" i="26"/>
  <c r="E62" i="26"/>
  <c r="F62" i="26" s="1"/>
  <c r="G62" i="26" s="1"/>
  <c r="D66" i="26"/>
  <c r="E66" i="26"/>
  <c r="F66" i="26"/>
  <c r="H66" i="26" s="1"/>
  <c r="G66" i="26"/>
  <c r="D67" i="26"/>
  <c r="G67" i="26"/>
  <c r="D68" i="26"/>
  <c r="E68" i="26" s="1"/>
  <c r="G68" i="26"/>
  <c r="D69" i="26"/>
  <c r="G69" i="26"/>
  <c r="I69" i="26"/>
  <c r="R35" i="25"/>
  <c r="S35" i="25"/>
  <c r="T35" i="25"/>
  <c r="U35" i="25"/>
  <c r="V35" i="25"/>
  <c r="W35" i="25"/>
  <c r="X35" i="25"/>
  <c r="Y35" i="25"/>
  <c r="Z35" i="25"/>
  <c r="AA35" i="25"/>
  <c r="AB35" i="25"/>
  <c r="AC35" i="25"/>
  <c r="R36" i="25"/>
  <c r="R37" i="25" s="1"/>
  <c r="S36" i="25"/>
  <c r="T36" i="25"/>
  <c r="U36" i="25"/>
  <c r="U37" i="25" s="1"/>
  <c r="V36" i="25"/>
  <c r="W36" i="25"/>
  <c r="X36" i="25"/>
  <c r="Y36" i="25"/>
  <c r="Y37" i="25" s="1"/>
  <c r="AM37" i="25" s="1"/>
  <c r="Z36" i="25"/>
  <c r="AA36" i="25"/>
  <c r="AA37" i="25" s="1"/>
  <c r="AO37" i="25" s="1"/>
  <c r="AB36" i="25"/>
  <c r="AC36" i="25"/>
  <c r="AF36" i="25"/>
  <c r="AG36" i="25"/>
  <c r="AH36" i="25"/>
  <c r="AI36" i="25"/>
  <c r="AJ36" i="25"/>
  <c r="AK36" i="25"/>
  <c r="AL36" i="25"/>
  <c r="AM36" i="25"/>
  <c r="AN36" i="25"/>
  <c r="AO36" i="25"/>
  <c r="AP36" i="25"/>
  <c r="S37" i="25"/>
  <c r="T37" i="25"/>
  <c r="T38" i="25" s="1"/>
  <c r="V37" i="25"/>
  <c r="W37" i="25"/>
  <c r="AK37" i="25" s="1"/>
  <c r="X37" i="25"/>
  <c r="Z37" i="25"/>
  <c r="AB37" i="25"/>
  <c r="AC37" i="25"/>
  <c r="AH37" i="25"/>
  <c r="AJ37" i="25"/>
  <c r="AL37" i="25"/>
  <c r="AN37" i="25"/>
  <c r="V38" i="25"/>
  <c r="W38" i="25"/>
  <c r="X38" i="25"/>
  <c r="X39" i="25" s="1"/>
  <c r="Y38" i="25"/>
  <c r="Y39" i="25" s="1"/>
  <c r="AM39" i="25" s="1"/>
  <c r="Z38" i="25"/>
  <c r="AA38" i="25"/>
  <c r="AB38" i="25"/>
  <c r="AC38" i="25"/>
  <c r="AK38" i="25"/>
  <c r="AL38" i="25"/>
  <c r="AN38" i="25"/>
  <c r="W39" i="25"/>
  <c r="Z39" i="25"/>
  <c r="AA39" i="25"/>
  <c r="AB39" i="25"/>
  <c r="AC39" i="25"/>
  <c r="Y40" i="25"/>
  <c r="Z40" i="25"/>
  <c r="AA40" i="25"/>
  <c r="AB40" i="25"/>
  <c r="AC40" i="25"/>
  <c r="X41" i="25"/>
  <c r="Y41" i="25"/>
  <c r="Z41" i="25"/>
  <c r="AA41" i="25"/>
  <c r="AB41" i="25"/>
  <c r="AC41" i="25"/>
  <c r="W42" i="25"/>
  <c r="X42" i="25"/>
  <c r="Y42" i="25"/>
  <c r="Z42" i="25"/>
  <c r="AA42" i="25"/>
  <c r="AB42" i="25"/>
  <c r="AC42" i="25"/>
  <c r="V43" i="25"/>
  <c r="W43" i="25"/>
  <c r="X43" i="25"/>
  <c r="Y43" i="25"/>
  <c r="Z43" i="25"/>
  <c r="AA43" i="25"/>
  <c r="AB43" i="25"/>
  <c r="AC43" i="25"/>
  <c r="U44" i="25"/>
  <c r="V44" i="25"/>
  <c r="W44" i="25"/>
  <c r="X44" i="25"/>
  <c r="Y44" i="25"/>
  <c r="Z44" i="25"/>
  <c r="AA44" i="25"/>
  <c r="AB44" i="25"/>
  <c r="AC44" i="25"/>
  <c r="T45" i="25"/>
  <c r="U45" i="25"/>
  <c r="V45" i="25"/>
  <c r="W45" i="25"/>
  <c r="X45" i="25"/>
  <c r="Y45" i="25"/>
  <c r="Z45" i="25"/>
  <c r="AA45" i="25"/>
  <c r="AB45" i="25"/>
  <c r="AC45" i="25"/>
  <c r="S46" i="25"/>
  <c r="T46" i="25"/>
  <c r="U46" i="25"/>
  <c r="V46" i="25"/>
  <c r="W46" i="25"/>
  <c r="X46" i="25"/>
  <c r="Y46" i="25"/>
  <c r="Z46" i="25"/>
  <c r="AA46" i="25"/>
  <c r="AB46" i="25"/>
  <c r="AC46" i="25"/>
  <c r="R52" i="25"/>
  <c r="S52" i="25"/>
  <c r="T52" i="25"/>
  <c r="U52" i="25"/>
  <c r="V52" i="25"/>
  <c r="W52" i="25"/>
  <c r="X52" i="25"/>
  <c r="Y52" i="25"/>
  <c r="Z52" i="25"/>
  <c r="AA52" i="25"/>
  <c r="AB52" i="25"/>
  <c r="AC52" i="25"/>
  <c r="R53" i="25"/>
  <c r="S53" i="25"/>
  <c r="S54" i="25" s="1"/>
  <c r="T53" i="25"/>
  <c r="U53" i="25"/>
  <c r="U54" i="25" s="1"/>
  <c r="V53" i="25"/>
  <c r="V54" i="25" s="1"/>
  <c r="W53" i="25"/>
  <c r="X53" i="25"/>
  <c r="Y53" i="25"/>
  <c r="Y54" i="25" s="1"/>
  <c r="Z53" i="25"/>
  <c r="Z54" i="25" s="1"/>
  <c r="Z55" i="25" s="1"/>
  <c r="AN55" i="25" s="1"/>
  <c r="AA53" i="25"/>
  <c r="AA54" i="25" s="1"/>
  <c r="AO54" i="25" s="1"/>
  <c r="AB53" i="25"/>
  <c r="AC53" i="25"/>
  <c r="AF53" i="25"/>
  <c r="AG53" i="25"/>
  <c r="AH53" i="25"/>
  <c r="AI53" i="25"/>
  <c r="AJ53" i="25"/>
  <c r="AK53" i="25"/>
  <c r="AL53" i="25"/>
  <c r="AM53" i="25"/>
  <c r="AN53" i="25"/>
  <c r="AO53" i="25"/>
  <c r="AP53" i="25"/>
  <c r="R54" i="25"/>
  <c r="R55" i="25" s="1"/>
  <c r="T54" i="25"/>
  <c r="W54" i="25"/>
  <c r="X54" i="25"/>
  <c r="X55" i="25" s="1"/>
  <c r="AB54" i="25"/>
  <c r="AC54" i="25"/>
  <c r="AF54" i="25"/>
  <c r="AH54" i="25"/>
  <c r="AL54" i="25"/>
  <c r="AN54" i="25"/>
  <c r="T55" i="25"/>
  <c r="T56" i="25" s="1"/>
  <c r="AH56" i="25" s="1"/>
  <c r="AA55" i="25"/>
  <c r="AB55" i="25"/>
  <c r="AC55" i="25"/>
  <c r="AH55" i="25"/>
  <c r="Z56" i="25"/>
  <c r="AA56" i="25"/>
  <c r="AB56" i="25"/>
  <c r="AC56" i="25"/>
  <c r="Y57" i="25"/>
  <c r="Z57" i="25"/>
  <c r="AA57" i="25"/>
  <c r="AB57" i="25"/>
  <c r="AC57" i="25"/>
  <c r="X58" i="25"/>
  <c r="Y58" i="25"/>
  <c r="Z58" i="25"/>
  <c r="AA58" i="25"/>
  <c r="AB58" i="25"/>
  <c r="AC58" i="25"/>
  <c r="W59" i="25"/>
  <c r="X59" i="25"/>
  <c r="Y59" i="25"/>
  <c r="Z59" i="25"/>
  <c r="AA59" i="25"/>
  <c r="AB59" i="25"/>
  <c r="AC59" i="25"/>
  <c r="V60" i="25"/>
  <c r="W60" i="25"/>
  <c r="X60" i="25"/>
  <c r="Y60" i="25"/>
  <c r="Z60" i="25"/>
  <c r="AA60" i="25"/>
  <c r="AB60" i="25"/>
  <c r="AC60" i="25"/>
  <c r="U61" i="25"/>
  <c r="V61" i="25"/>
  <c r="W61" i="25"/>
  <c r="X61" i="25"/>
  <c r="Y61" i="25"/>
  <c r="Z61" i="25"/>
  <c r="AA61" i="25"/>
  <c r="AB61" i="25"/>
  <c r="AC61" i="25"/>
  <c r="T62" i="25"/>
  <c r="U62" i="25"/>
  <c r="V62" i="25"/>
  <c r="W62" i="25"/>
  <c r="X62" i="25"/>
  <c r="Y62" i="25"/>
  <c r="Z62" i="25"/>
  <c r="AA62" i="25"/>
  <c r="AB62" i="25"/>
  <c r="AC62" i="25"/>
  <c r="S63" i="25"/>
  <c r="T63" i="25"/>
  <c r="U63" i="25"/>
  <c r="V63" i="25"/>
  <c r="W63" i="25"/>
  <c r="X63" i="25"/>
  <c r="Y63" i="25"/>
  <c r="Z63" i="25"/>
  <c r="AA63" i="25"/>
  <c r="AB63" i="25"/>
  <c r="AC63" i="25"/>
  <c r="R69" i="25"/>
  <c r="S69" i="25"/>
  <c r="T69" i="25"/>
  <c r="U69" i="25"/>
  <c r="V69" i="25"/>
  <c r="W69" i="25"/>
  <c r="X69" i="25"/>
  <c r="Y69" i="25"/>
  <c r="Z69" i="25"/>
  <c r="AA69" i="25"/>
  <c r="AB69" i="25"/>
  <c r="AC69" i="25"/>
  <c r="R70" i="25"/>
  <c r="S70" i="25"/>
  <c r="T70" i="25"/>
  <c r="U70" i="25"/>
  <c r="V70" i="25"/>
  <c r="V71" i="25" s="1"/>
  <c r="W70" i="25"/>
  <c r="X70" i="25"/>
  <c r="Y70" i="25"/>
  <c r="Y71" i="25" s="1"/>
  <c r="AM71" i="25" s="1"/>
  <c r="Z70" i="25"/>
  <c r="AA70" i="25"/>
  <c r="AA71" i="25" s="1"/>
  <c r="AO71" i="25" s="1"/>
  <c r="AB70" i="25"/>
  <c r="AC70" i="25"/>
  <c r="AF70" i="25"/>
  <c r="AG70" i="25"/>
  <c r="AH70" i="25"/>
  <c r="AI70" i="25"/>
  <c r="AJ70" i="25"/>
  <c r="AK70" i="25"/>
  <c r="AL70" i="25"/>
  <c r="AM70" i="25"/>
  <c r="AN70" i="25"/>
  <c r="AO70" i="25"/>
  <c r="AP70" i="25"/>
  <c r="R71" i="25"/>
  <c r="S71" i="25"/>
  <c r="S72" i="25" s="1"/>
  <c r="T71" i="25"/>
  <c r="T72" i="25" s="1"/>
  <c r="U71" i="25"/>
  <c r="U72" i="25" s="1"/>
  <c r="W71" i="25"/>
  <c r="AK71" i="25" s="1"/>
  <c r="X71" i="25"/>
  <c r="Z71" i="25"/>
  <c r="AN71" i="25" s="1"/>
  <c r="AB71" i="25"/>
  <c r="AC71" i="25"/>
  <c r="AG71" i="25"/>
  <c r="AI71" i="25"/>
  <c r="AL71" i="25"/>
  <c r="W72" i="25"/>
  <c r="X72" i="25"/>
  <c r="X73" i="25" s="1"/>
  <c r="X74" i="25" s="1"/>
  <c r="AL74" i="25" s="1"/>
  <c r="Y72" i="25"/>
  <c r="Z72" i="25"/>
  <c r="AA72" i="25"/>
  <c r="AB72" i="25"/>
  <c r="AC72" i="25"/>
  <c r="AL72" i="25"/>
  <c r="AN72" i="25"/>
  <c r="Z73" i="25"/>
  <c r="AA73" i="25"/>
  <c r="AB73" i="25"/>
  <c r="AC73" i="25"/>
  <c r="AL73" i="25"/>
  <c r="Y74" i="25"/>
  <c r="Z74" i="25"/>
  <c r="AA74" i="25"/>
  <c r="AB74" i="25"/>
  <c r="AC74" i="25"/>
  <c r="X75" i="25"/>
  <c r="Y75" i="25"/>
  <c r="Z75" i="25"/>
  <c r="AA75" i="25"/>
  <c r="AB75" i="25"/>
  <c r="AC75" i="25"/>
  <c r="W76" i="25"/>
  <c r="X76" i="25"/>
  <c r="Y76" i="25"/>
  <c r="Z76" i="25"/>
  <c r="AA76" i="25"/>
  <c r="AB76" i="25"/>
  <c r="AC76" i="25"/>
  <c r="V77" i="25"/>
  <c r="W77" i="25"/>
  <c r="X77" i="25"/>
  <c r="Y77" i="25"/>
  <c r="Z77" i="25"/>
  <c r="AA77" i="25"/>
  <c r="AB77" i="25"/>
  <c r="AC77" i="25"/>
  <c r="U78" i="25"/>
  <c r="V78" i="25"/>
  <c r="W78" i="25"/>
  <c r="X78" i="25"/>
  <c r="Y78" i="25"/>
  <c r="Z78" i="25"/>
  <c r="AA78" i="25"/>
  <c r="AB78" i="25"/>
  <c r="AC78" i="25"/>
  <c r="T79" i="25"/>
  <c r="U79" i="25"/>
  <c r="V79" i="25"/>
  <c r="W79" i="25"/>
  <c r="X79" i="25"/>
  <c r="Y79" i="25"/>
  <c r="Z79" i="25"/>
  <c r="AA79" i="25"/>
  <c r="AB79" i="25"/>
  <c r="AC79" i="25"/>
  <c r="S80" i="25"/>
  <c r="T80" i="25"/>
  <c r="U80" i="25"/>
  <c r="V80" i="25"/>
  <c r="W80" i="25"/>
  <c r="X80" i="25"/>
  <c r="Y80" i="25"/>
  <c r="Z80" i="25"/>
  <c r="AA80" i="25"/>
  <c r="AB80" i="25"/>
  <c r="AC80" i="25"/>
  <c r="R86" i="25"/>
  <c r="S86" i="25"/>
  <c r="T86" i="25"/>
  <c r="U86" i="25"/>
  <c r="V86" i="25"/>
  <c r="W86" i="25"/>
  <c r="X86" i="25"/>
  <c r="Y86" i="25"/>
  <c r="Z86" i="25"/>
  <c r="AA86" i="25"/>
  <c r="AB86" i="25"/>
  <c r="AC86" i="25"/>
  <c r="R87" i="25"/>
  <c r="S87" i="25"/>
  <c r="T87" i="25"/>
  <c r="U87" i="25"/>
  <c r="U88" i="25" s="1"/>
  <c r="AI88" i="25" s="1"/>
  <c r="V87" i="25"/>
  <c r="W87" i="25"/>
  <c r="W88" i="25" s="1"/>
  <c r="W89" i="25" s="1"/>
  <c r="X87" i="25"/>
  <c r="X88" i="25" s="1"/>
  <c r="AL88" i="25" s="1"/>
  <c r="Y87" i="25"/>
  <c r="Z87" i="25"/>
  <c r="AA87" i="25"/>
  <c r="AA88" i="25" s="1"/>
  <c r="AO88" i="25" s="1"/>
  <c r="AB87" i="25"/>
  <c r="AC87" i="25"/>
  <c r="AF87" i="25"/>
  <c r="AG87" i="25"/>
  <c r="AH87" i="25"/>
  <c r="AI87" i="25"/>
  <c r="AJ87" i="25"/>
  <c r="AK87" i="25"/>
  <c r="AL87" i="25"/>
  <c r="AM87" i="25"/>
  <c r="AN87" i="25"/>
  <c r="AO87" i="25"/>
  <c r="AP87" i="25"/>
  <c r="R88" i="25"/>
  <c r="S88" i="25"/>
  <c r="S89" i="25" s="1"/>
  <c r="T88" i="25"/>
  <c r="V88" i="25"/>
  <c r="AJ88" i="25" s="1"/>
  <c r="Y88" i="25"/>
  <c r="AM88" i="25" s="1"/>
  <c r="Z88" i="25"/>
  <c r="AN88" i="25" s="1"/>
  <c r="AB88" i="25"/>
  <c r="AC88" i="25"/>
  <c r="AG88" i="25"/>
  <c r="AH88" i="25"/>
  <c r="AK88" i="25"/>
  <c r="T89" i="25"/>
  <c r="U89" i="25"/>
  <c r="U90" i="25" s="1"/>
  <c r="AI90" i="25" s="1"/>
  <c r="V89" i="25"/>
  <c r="X89" i="25"/>
  <c r="X90" i="25" s="1"/>
  <c r="Y89" i="25"/>
  <c r="Z89" i="25"/>
  <c r="AN89" i="25" s="1"/>
  <c r="AA89" i="25"/>
  <c r="AB89" i="25"/>
  <c r="AC89" i="25"/>
  <c r="AI89" i="25"/>
  <c r="AL89" i="25"/>
  <c r="AM89" i="25"/>
  <c r="Y90" i="25"/>
  <c r="AM90" i="25" s="1"/>
  <c r="Z90" i="25"/>
  <c r="AA90" i="25"/>
  <c r="AB90" i="25"/>
  <c r="AC90" i="25"/>
  <c r="U91" i="25"/>
  <c r="U92" i="25" s="1"/>
  <c r="Y91" i="25"/>
  <c r="Z91" i="25"/>
  <c r="AA91" i="25"/>
  <c r="AB91" i="25"/>
  <c r="AC91" i="25"/>
  <c r="AI91" i="25"/>
  <c r="X92" i="25"/>
  <c r="Y92" i="25"/>
  <c r="Z92" i="25"/>
  <c r="AA92" i="25"/>
  <c r="AB92" i="25"/>
  <c r="AC92" i="25"/>
  <c r="W93" i="25"/>
  <c r="X93" i="25"/>
  <c r="Y93" i="25"/>
  <c r="Z93" i="25"/>
  <c r="AA93" i="25"/>
  <c r="AB93" i="25"/>
  <c r="AC93" i="25"/>
  <c r="V94" i="25"/>
  <c r="W94" i="25"/>
  <c r="X94" i="25"/>
  <c r="Y94" i="25"/>
  <c r="Z94" i="25"/>
  <c r="AA94" i="25"/>
  <c r="AB94" i="25"/>
  <c r="AC94" i="25"/>
  <c r="U95" i="25"/>
  <c r="V95" i="25"/>
  <c r="W95" i="25"/>
  <c r="X95" i="25"/>
  <c r="Y95" i="25"/>
  <c r="Z95" i="25"/>
  <c r="AA95" i="25"/>
  <c r="AB95" i="25"/>
  <c r="AC95" i="25"/>
  <c r="T96" i="25"/>
  <c r="U96" i="25"/>
  <c r="V96" i="25"/>
  <c r="W96" i="25"/>
  <c r="X96" i="25"/>
  <c r="Y96" i="25"/>
  <c r="Z96" i="25"/>
  <c r="AA96" i="25"/>
  <c r="AB96" i="25"/>
  <c r="AC96" i="25"/>
  <c r="S97" i="25"/>
  <c r="T97" i="25"/>
  <c r="U97" i="25"/>
  <c r="V97" i="25"/>
  <c r="W97" i="25"/>
  <c r="X97" i="25"/>
  <c r="Y97" i="25"/>
  <c r="Z97" i="25"/>
  <c r="AA97" i="25"/>
  <c r="AB97" i="25"/>
  <c r="AC97" i="25"/>
  <c r="R107" i="25"/>
  <c r="S107" i="25"/>
  <c r="T107" i="25"/>
  <c r="T108" i="25" s="1"/>
  <c r="U107" i="25"/>
  <c r="V107" i="25"/>
  <c r="V108" i="25" s="1"/>
  <c r="W107" i="25"/>
  <c r="X107" i="25"/>
  <c r="X108" i="25" s="1"/>
  <c r="Y107" i="25"/>
  <c r="Y108" i="25" s="1"/>
  <c r="Z107" i="25"/>
  <c r="AA107" i="25"/>
  <c r="AB107" i="25"/>
  <c r="AC107" i="25"/>
  <c r="AD107" i="25"/>
  <c r="R108" i="25"/>
  <c r="R109" i="25" s="1"/>
  <c r="S108" i="25"/>
  <c r="AH108" i="25" s="1"/>
  <c r="U108" i="25"/>
  <c r="U109" i="25" s="1"/>
  <c r="U110" i="25" s="1"/>
  <c r="W108" i="25"/>
  <c r="Z108" i="25"/>
  <c r="AA108" i="25"/>
  <c r="AA109" i="25" s="1"/>
  <c r="AP109" i="25" s="1"/>
  <c r="AB108" i="25"/>
  <c r="AC108" i="25"/>
  <c r="AD108" i="25"/>
  <c r="AN108" i="25"/>
  <c r="AO108" i="25"/>
  <c r="AP108" i="25"/>
  <c r="AQ108" i="25"/>
  <c r="AR108" i="25"/>
  <c r="S109" i="25"/>
  <c r="Y109" i="25"/>
  <c r="Y110" i="25" s="1"/>
  <c r="Z109" i="25"/>
  <c r="AB109" i="25"/>
  <c r="AC109" i="25"/>
  <c r="AD109" i="25"/>
  <c r="AJ109" i="25"/>
  <c r="AO109" i="25"/>
  <c r="AQ109" i="25"/>
  <c r="Z110" i="25"/>
  <c r="AO110" i="25" s="1"/>
  <c r="AA110" i="25"/>
  <c r="AP110" i="25" s="1"/>
  <c r="AB110" i="25"/>
  <c r="AC110" i="25"/>
  <c r="AD110" i="25"/>
  <c r="AN110" i="25"/>
  <c r="Y111" i="25"/>
  <c r="AN111" i="25" s="1"/>
  <c r="Z111" i="25"/>
  <c r="AO111" i="25" s="1"/>
  <c r="AA111" i="25"/>
  <c r="AB111" i="25"/>
  <c r="AC111" i="25"/>
  <c r="AD111" i="25"/>
  <c r="Z112" i="25"/>
  <c r="AA112" i="25"/>
  <c r="AB112" i="25"/>
  <c r="AC112" i="25"/>
  <c r="AD112" i="25"/>
  <c r="Y113" i="25"/>
  <c r="Z113" i="25"/>
  <c r="AA113" i="25"/>
  <c r="AB113" i="25"/>
  <c r="AC113" i="25"/>
  <c r="AD113" i="25"/>
  <c r="X114" i="25"/>
  <c r="Y114" i="25"/>
  <c r="Z114" i="25"/>
  <c r="AA114" i="25"/>
  <c r="AB114" i="25"/>
  <c r="AC114" i="25"/>
  <c r="AD114" i="25"/>
  <c r="W115" i="25"/>
  <c r="X115" i="25"/>
  <c r="Y115" i="25"/>
  <c r="Z115" i="25"/>
  <c r="AA115" i="25"/>
  <c r="AB115" i="25"/>
  <c r="AC115" i="25"/>
  <c r="AD115" i="25"/>
  <c r="V116" i="25"/>
  <c r="W116" i="25"/>
  <c r="X116" i="25"/>
  <c r="Y116" i="25"/>
  <c r="Z116" i="25"/>
  <c r="AA116" i="25"/>
  <c r="AB116" i="25"/>
  <c r="AC116" i="25"/>
  <c r="AD116" i="25"/>
  <c r="U117" i="25"/>
  <c r="V117" i="25"/>
  <c r="W117" i="25"/>
  <c r="X117" i="25"/>
  <c r="Y117" i="25"/>
  <c r="Z117" i="25"/>
  <c r="AA117" i="25"/>
  <c r="AB117" i="25"/>
  <c r="AC117" i="25"/>
  <c r="AD117" i="25"/>
  <c r="T118" i="25"/>
  <c r="U118" i="25"/>
  <c r="V118" i="25"/>
  <c r="W118" i="25"/>
  <c r="X118" i="25"/>
  <c r="Y118" i="25"/>
  <c r="Z118" i="25"/>
  <c r="AA118" i="25"/>
  <c r="AB118" i="25"/>
  <c r="AC118" i="25"/>
  <c r="AD118" i="25"/>
  <c r="S119" i="25"/>
  <c r="T119" i="25"/>
  <c r="U119" i="25"/>
  <c r="V119" i="25"/>
  <c r="W119" i="25"/>
  <c r="X119" i="25"/>
  <c r="Y119" i="25"/>
  <c r="Z119" i="25"/>
  <c r="AA119" i="25"/>
  <c r="AB119" i="25"/>
  <c r="AC119" i="25"/>
  <c r="AD119" i="25"/>
  <c r="AK130" i="25" a="1"/>
  <c r="AK130" i="25"/>
  <c r="AG131" i="25"/>
  <c r="AN131" i="25"/>
  <c r="AN132" i="25" s="1"/>
  <c r="R132" i="25"/>
  <c r="S132" i="25"/>
  <c r="T132" i="25"/>
  <c r="U132" i="25"/>
  <c r="V132" i="25"/>
  <c r="W132" i="25"/>
  <c r="X132" i="25"/>
  <c r="Y132" i="25"/>
  <c r="Z132" i="25"/>
  <c r="AA132" i="25"/>
  <c r="AB132" i="25"/>
  <c r="AC132" i="25"/>
  <c r="AD132" i="25"/>
  <c r="AG132" i="25"/>
  <c r="R133" i="25"/>
  <c r="R145" i="25" s="1"/>
  <c r="S133" i="25"/>
  <c r="S145" i="25" s="1"/>
  <c r="T133" i="25"/>
  <c r="U133" i="25"/>
  <c r="V133" i="25"/>
  <c r="W133" i="25"/>
  <c r="X133" i="25"/>
  <c r="Y133" i="25"/>
  <c r="Z133" i="25"/>
  <c r="AA133" i="25"/>
  <c r="AB133" i="25"/>
  <c r="AC133" i="25"/>
  <c r="AD133" i="25"/>
  <c r="AG133" i="25"/>
  <c r="AN133" i="25"/>
  <c r="R134" i="25"/>
  <c r="S134" i="25"/>
  <c r="T134" i="25"/>
  <c r="U134" i="25"/>
  <c r="V134" i="25"/>
  <c r="W134" i="25"/>
  <c r="X134" i="25"/>
  <c r="Y134" i="25"/>
  <c r="Z134" i="25"/>
  <c r="AA134" i="25"/>
  <c r="AB134" i="25"/>
  <c r="AC134" i="25"/>
  <c r="AD134" i="25"/>
  <c r="AN134" i="25"/>
  <c r="R135" i="25"/>
  <c r="S135" i="25"/>
  <c r="T135" i="25"/>
  <c r="U135" i="25"/>
  <c r="V135" i="25"/>
  <c r="W135" i="25"/>
  <c r="X135" i="25"/>
  <c r="Y135" i="25"/>
  <c r="Z135" i="25"/>
  <c r="AA135" i="25"/>
  <c r="AB135" i="25"/>
  <c r="AC135" i="25"/>
  <c r="AD135" i="25"/>
  <c r="R136" i="25"/>
  <c r="S136" i="25"/>
  <c r="T136" i="25"/>
  <c r="U136" i="25"/>
  <c r="V136" i="25"/>
  <c r="V145" i="25" s="1"/>
  <c r="W136" i="25"/>
  <c r="X136" i="25"/>
  <c r="Y136" i="25"/>
  <c r="Z136" i="25"/>
  <c r="AA136" i="25"/>
  <c r="AB136" i="25"/>
  <c r="AC136" i="25"/>
  <c r="AD136" i="25"/>
  <c r="R137" i="25"/>
  <c r="S137" i="25"/>
  <c r="T137" i="25"/>
  <c r="U137" i="25"/>
  <c r="V137" i="25"/>
  <c r="W137" i="25"/>
  <c r="X137" i="25"/>
  <c r="X145" i="25" s="1"/>
  <c r="Y137" i="25"/>
  <c r="Z137" i="25"/>
  <c r="AA137" i="25"/>
  <c r="AB137" i="25"/>
  <c r="AC137" i="25"/>
  <c r="AD137" i="25"/>
  <c r="R138" i="25"/>
  <c r="S138" i="25"/>
  <c r="T138" i="25"/>
  <c r="U138" i="25"/>
  <c r="V138" i="25"/>
  <c r="W138" i="25"/>
  <c r="X138" i="25"/>
  <c r="Y138" i="25"/>
  <c r="Z138" i="25"/>
  <c r="AA138" i="25"/>
  <c r="AB138" i="25"/>
  <c r="AC138" i="25"/>
  <c r="AD138" i="25"/>
  <c r="R139" i="25"/>
  <c r="S139" i="25"/>
  <c r="T139" i="25"/>
  <c r="U139" i="25"/>
  <c r="V139" i="25"/>
  <c r="W139" i="25"/>
  <c r="X139" i="25"/>
  <c r="Y139" i="25"/>
  <c r="Z139" i="25"/>
  <c r="AA139" i="25"/>
  <c r="AB139" i="25"/>
  <c r="AC139" i="25"/>
  <c r="AD139" i="25"/>
  <c r="R140" i="25"/>
  <c r="S140" i="25"/>
  <c r="T140" i="25"/>
  <c r="U140" i="25"/>
  <c r="V140" i="25"/>
  <c r="W140" i="25"/>
  <c r="W145" i="25" s="1"/>
  <c r="X140" i="25"/>
  <c r="Y140" i="25"/>
  <c r="Z140" i="25"/>
  <c r="AA140" i="25"/>
  <c r="AB140" i="25"/>
  <c r="AC140" i="25"/>
  <c r="AD140" i="25"/>
  <c r="R141" i="25"/>
  <c r="S141" i="25"/>
  <c r="T141" i="25"/>
  <c r="U141" i="25"/>
  <c r="V141" i="25"/>
  <c r="W141" i="25"/>
  <c r="X141" i="25"/>
  <c r="Y141" i="25"/>
  <c r="Z141" i="25"/>
  <c r="AA141" i="25"/>
  <c r="AB141" i="25"/>
  <c r="AC141" i="25"/>
  <c r="AD141" i="25"/>
  <c r="R142" i="25"/>
  <c r="S142" i="25"/>
  <c r="T142" i="25"/>
  <c r="U142" i="25"/>
  <c r="V142" i="25"/>
  <c r="W142" i="25"/>
  <c r="X142" i="25"/>
  <c r="Y142" i="25"/>
  <c r="Z142" i="25"/>
  <c r="AA142" i="25"/>
  <c r="AB142" i="25"/>
  <c r="AC142" i="25"/>
  <c r="AD142" i="25"/>
  <c r="R143" i="25"/>
  <c r="S143" i="25"/>
  <c r="T143" i="25"/>
  <c r="U143" i="25"/>
  <c r="V143" i="25"/>
  <c r="W143" i="25"/>
  <c r="X143" i="25"/>
  <c r="Y143" i="25"/>
  <c r="Z143" i="25"/>
  <c r="AA143" i="25"/>
  <c r="AB143" i="25"/>
  <c r="AC143" i="25"/>
  <c r="AD143" i="25"/>
  <c r="R144" i="25"/>
  <c r="S144" i="25"/>
  <c r="T144" i="25"/>
  <c r="U144" i="25"/>
  <c r="V144" i="25"/>
  <c r="W144" i="25"/>
  <c r="X144" i="25"/>
  <c r="Y144" i="25"/>
  <c r="Z144" i="25"/>
  <c r="AA144" i="25"/>
  <c r="AB144" i="25"/>
  <c r="AC144" i="25"/>
  <c r="AD144" i="25"/>
  <c r="Z145" i="25"/>
  <c r="AD145" i="25"/>
  <c r="K163" i="25"/>
  <c r="L163" i="25"/>
  <c r="M163" i="25"/>
  <c r="N163" i="25"/>
  <c r="O163" i="25"/>
  <c r="S163" i="25" s="1"/>
  <c r="P163" i="25"/>
  <c r="Q163" i="25"/>
  <c r="R163" i="25"/>
  <c r="K164" i="25"/>
  <c r="L164" i="25"/>
  <c r="P164" i="25" s="1"/>
  <c r="M164" i="25"/>
  <c r="N164" i="25"/>
  <c r="O164" i="25"/>
  <c r="S164" i="25"/>
  <c r="T164" i="25"/>
  <c r="K165" i="25"/>
  <c r="L165" i="25"/>
  <c r="P165" i="25" s="1"/>
  <c r="M165" i="25"/>
  <c r="Q165" i="25" s="1"/>
  <c r="N165" i="25"/>
  <c r="O165" i="25"/>
  <c r="R165" i="25"/>
  <c r="L166" i="25"/>
  <c r="P166" i="25" s="1"/>
  <c r="M166" i="25"/>
  <c r="Q166" i="25" s="1"/>
  <c r="N166" i="25"/>
  <c r="O166" i="25"/>
  <c r="L167" i="25"/>
  <c r="P167" i="25" s="1"/>
  <c r="M167" i="25"/>
  <c r="N167" i="25"/>
  <c r="O167" i="25"/>
  <c r="S167" i="25" s="1"/>
  <c r="T167" i="25"/>
  <c r="K168" i="25"/>
  <c r="L168" i="25"/>
  <c r="M168" i="25"/>
  <c r="N168" i="25"/>
  <c r="O168" i="25"/>
  <c r="P168" i="25"/>
  <c r="Q168" i="25"/>
  <c r="R168" i="25"/>
  <c r="K169" i="25"/>
  <c r="L169" i="25"/>
  <c r="P169" i="25" s="1"/>
  <c r="M169" i="25"/>
  <c r="N169" i="25"/>
  <c r="O169" i="25"/>
  <c r="Q169" i="25"/>
  <c r="R169" i="25"/>
  <c r="S169" i="25"/>
  <c r="T169" i="25"/>
  <c r="K170" i="25"/>
  <c r="L170" i="25"/>
  <c r="P170" i="25" s="1"/>
  <c r="M170" i="25"/>
  <c r="Q170" i="25" s="1"/>
  <c r="N170" i="25"/>
  <c r="O170" i="25" s="1"/>
  <c r="S170" i="25" s="1"/>
  <c r="T170" i="25"/>
  <c r="K171" i="25"/>
  <c r="L171" i="25"/>
  <c r="M171" i="25"/>
  <c r="R171" i="25" s="1"/>
  <c r="N171" i="25"/>
  <c r="O171" i="25"/>
  <c r="S171" i="25" s="1"/>
  <c r="P171" i="25"/>
  <c r="T171" i="25"/>
  <c r="K172" i="25"/>
  <c r="L172" i="25"/>
  <c r="M172" i="25"/>
  <c r="N172" i="25"/>
  <c r="O172" i="25"/>
  <c r="P172" i="25"/>
  <c r="Q172" i="25"/>
  <c r="R172" i="25"/>
  <c r="K173" i="25"/>
  <c r="L173" i="25"/>
  <c r="P173" i="25" s="1"/>
  <c r="M173" i="25"/>
  <c r="N173" i="25"/>
  <c r="O173" i="25" s="1"/>
  <c r="K174" i="25"/>
  <c r="L174" i="25"/>
  <c r="M174" i="25"/>
  <c r="N174" i="25"/>
  <c r="O174" i="25"/>
  <c r="P174" i="25"/>
  <c r="Q174" i="25"/>
  <c r="R174" i="25"/>
  <c r="S174" i="25"/>
  <c r="T174" i="25"/>
  <c r="K175" i="25"/>
  <c r="L175" i="25"/>
  <c r="P175" i="25" s="1"/>
  <c r="M175" i="25"/>
  <c r="R175" i="25" s="1"/>
  <c r="N175" i="25"/>
  <c r="O175" i="25"/>
  <c r="Q175" i="25"/>
  <c r="S175" i="25"/>
  <c r="T175" i="25"/>
  <c r="K176" i="25"/>
  <c r="L176" i="25"/>
  <c r="P176" i="25" s="1"/>
  <c r="M176" i="25"/>
  <c r="Q176" i="25" s="1"/>
  <c r="N176" i="25"/>
  <c r="O176" i="25"/>
  <c r="T176" i="25" s="1"/>
  <c r="R176" i="25"/>
  <c r="S176" i="25"/>
  <c r="K177" i="25"/>
  <c r="L177" i="25"/>
  <c r="M177" i="25"/>
  <c r="R177" i="25" s="1"/>
  <c r="N177" i="25"/>
  <c r="O177" i="25"/>
  <c r="P177" i="25"/>
  <c r="Q177" i="25"/>
  <c r="K178" i="25"/>
  <c r="L178" i="25"/>
  <c r="P178" i="25" s="1"/>
  <c r="M178" i="25"/>
  <c r="Q178" i="25" s="1"/>
  <c r="N178" i="25"/>
  <c r="O178" i="25"/>
  <c r="T178" i="25" s="1"/>
  <c r="K179" i="25"/>
  <c r="L179" i="25"/>
  <c r="M179" i="25"/>
  <c r="Q179" i="25" s="1"/>
  <c r="N179" i="25"/>
  <c r="O179" i="25"/>
  <c r="S179" i="25" s="1"/>
  <c r="P179" i="25"/>
  <c r="R179" i="25"/>
  <c r="K180" i="25"/>
  <c r="L180" i="25"/>
  <c r="M180" i="25"/>
  <c r="N180" i="25"/>
  <c r="O180" i="25"/>
  <c r="S180" i="25" s="1"/>
  <c r="P180" i="25"/>
  <c r="Q180" i="25"/>
  <c r="R180" i="25"/>
  <c r="T180" i="25"/>
  <c r="K181" i="25"/>
  <c r="L181" i="25"/>
  <c r="M181" i="25"/>
  <c r="N181" i="25"/>
  <c r="O181" i="25"/>
  <c r="P181" i="25"/>
  <c r="Q181" i="25"/>
  <c r="R181" i="25"/>
  <c r="S181" i="25"/>
  <c r="T181" i="25"/>
  <c r="K182" i="25"/>
  <c r="L182" i="25"/>
  <c r="P182" i="25" s="1"/>
  <c r="M182" i="25"/>
  <c r="Q182" i="25" s="1"/>
  <c r="N182" i="25"/>
  <c r="O182" i="25"/>
  <c r="R182" i="25"/>
  <c r="S182" i="25"/>
  <c r="T182" i="25"/>
  <c r="K183" i="25"/>
  <c r="L183" i="25"/>
  <c r="M183" i="25"/>
  <c r="R183" i="25" s="1"/>
  <c r="N183" i="25"/>
  <c r="O183" i="25" s="1"/>
  <c r="P183" i="25"/>
  <c r="U16" i="24"/>
  <c r="V16" i="24"/>
  <c r="W16" i="24"/>
  <c r="X16" i="24"/>
  <c r="Y16" i="24"/>
  <c r="Z16" i="24"/>
  <c r="AA16" i="24"/>
  <c r="AB16" i="24"/>
  <c r="AC16" i="24"/>
  <c r="AD16" i="24"/>
  <c r="AE16" i="24"/>
  <c r="AF16" i="24"/>
  <c r="AG16" i="24"/>
  <c r="AH16" i="24"/>
  <c r="T17" i="24"/>
  <c r="U17" i="24"/>
  <c r="AI17" i="24"/>
  <c r="T18" i="24"/>
  <c r="U18" i="24"/>
  <c r="V18" i="24" s="1"/>
  <c r="AI18" i="24"/>
  <c r="W81" i="24" s="1"/>
  <c r="T19" i="24"/>
  <c r="U19" i="24"/>
  <c r="V19" i="24"/>
  <c r="AI19" i="24"/>
  <c r="T20" i="24"/>
  <c r="U20" i="24"/>
  <c r="V20" i="24" s="1"/>
  <c r="AI20" i="24"/>
  <c r="W83" i="24" s="1"/>
  <c r="T21" i="24"/>
  <c r="U21" i="24"/>
  <c r="V21" i="24" s="1"/>
  <c r="V43" i="24" s="1"/>
  <c r="W21" i="24"/>
  <c r="W43" i="24" s="1"/>
  <c r="X21" i="24"/>
  <c r="AI21" i="24"/>
  <c r="T22" i="24"/>
  <c r="U22" i="24"/>
  <c r="V22" i="24" s="1"/>
  <c r="AI22" i="24"/>
  <c r="T23" i="24"/>
  <c r="U23" i="24"/>
  <c r="V23" i="24" s="1"/>
  <c r="V45" i="24" s="1"/>
  <c r="AI23" i="24"/>
  <c r="T24" i="24"/>
  <c r="U24" i="24"/>
  <c r="V24" i="24" s="1"/>
  <c r="AI24" i="24"/>
  <c r="T25" i="24"/>
  <c r="U25" i="24"/>
  <c r="V25" i="24" s="1"/>
  <c r="AI25" i="24"/>
  <c r="T26" i="24"/>
  <c r="U26" i="24"/>
  <c r="V26" i="24" s="1"/>
  <c r="V48" i="24" s="1"/>
  <c r="W26" i="24"/>
  <c r="AI26" i="24"/>
  <c r="T27" i="24"/>
  <c r="U27" i="24"/>
  <c r="V27" i="24" s="1"/>
  <c r="W27" i="24" s="1"/>
  <c r="AI27" i="24"/>
  <c r="T28" i="24"/>
  <c r="U28" i="24"/>
  <c r="V28" i="24"/>
  <c r="AI28" i="24"/>
  <c r="T29" i="24"/>
  <c r="U29" i="24"/>
  <c r="V29" i="24" s="1"/>
  <c r="V51" i="24" s="1"/>
  <c r="W29" i="24"/>
  <c r="AI29" i="24"/>
  <c r="T30" i="24"/>
  <c r="U30" i="24"/>
  <c r="V30" i="24" s="1"/>
  <c r="W30" i="24"/>
  <c r="AI30" i="24"/>
  <c r="T31" i="24"/>
  <c r="U31" i="24"/>
  <c r="V31" i="24" s="1"/>
  <c r="W31" i="24" s="1"/>
  <c r="W53" i="24" s="1"/>
  <c r="AI31" i="24"/>
  <c r="T32" i="24"/>
  <c r="U32" i="24"/>
  <c r="V32" i="24" s="1"/>
  <c r="AI32" i="24"/>
  <c r="X68" i="24" s="1"/>
  <c r="T33" i="24"/>
  <c r="U33" i="24"/>
  <c r="V33" i="24" s="1"/>
  <c r="W33" i="24" s="1"/>
  <c r="AI33" i="24"/>
  <c r="T34" i="24"/>
  <c r="U34" i="24"/>
  <c r="V34" i="24" s="1"/>
  <c r="W34" i="24" s="1"/>
  <c r="W56" i="24" s="1"/>
  <c r="X34" i="24"/>
  <c r="AI34" i="24"/>
  <c r="V49" i="24"/>
  <c r="V52" i="24"/>
  <c r="V55" i="24"/>
  <c r="V56" i="24"/>
  <c r="U65" i="24"/>
  <c r="U64" i="24" s="1"/>
  <c r="U63" i="24" s="1"/>
  <c r="U62" i="24" s="1"/>
  <c r="X65" i="24"/>
  <c r="X66" i="24"/>
  <c r="X67" i="24"/>
  <c r="U68" i="24"/>
  <c r="U67" i="24" s="1"/>
  <c r="U66" i="24" s="1"/>
  <c r="U69" i="24"/>
  <c r="X69" i="24"/>
  <c r="X70" i="24"/>
  <c r="V80" i="24"/>
  <c r="W80" i="24"/>
  <c r="V81" i="24"/>
  <c r="V82" i="24"/>
  <c r="W82" i="24"/>
  <c r="V83" i="24"/>
  <c r="V84" i="24"/>
  <c r="W84" i="24"/>
  <c r="V85" i="24"/>
  <c r="W85" i="24"/>
  <c r="V86" i="24"/>
  <c r="W86" i="24"/>
  <c r="V87" i="24"/>
  <c r="W87" i="24"/>
  <c r="V88" i="24"/>
  <c r="W88" i="24"/>
  <c r="V89" i="24"/>
  <c r="W89" i="24"/>
  <c r="V90" i="24"/>
  <c r="W90" i="24"/>
  <c r="V91" i="24"/>
  <c r="W91" i="24"/>
  <c r="V92" i="24"/>
  <c r="Z92" i="24" s="1"/>
  <c r="V93" i="24"/>
  <c r="Z93" i="24" s="1"/>
  <c r="V94" i="24"/>
  <c r="Z94" i="24"/>
  <c r="V95" i="24"/>
  <c r="Z95" i="24" s="1"/>
  <c r="V96" i="24"/>
  <c r="Z96" i="24" s="1"/>
  <c r="V97" i="24"/>
  <c r="Z97" i="24"/>
  <c r="S28" i="23"/>
  <c r="S52" i="23" s="1"/>
  <c r="C29" i="23"/>
  <c r="C30" i="23" s="1"/>
  <c r="C31" i="23" s="1"/>
  <c r="C32" i="23" s="1"/>
  <c r="C33" i="23" s="1"/>
  <c r="C34" i="23" s="1"/>
  <c r="C35" i="23" s="1"/>
  <c r="C36" i="23" s="1"/>
  <c r="C37" i="23" s="1"/>
  <c r="C38" i="23" s="1"/>
  <c r="C39" i="23" s="1"/>
  <c r="C40" i="23" s="1"/>
  <c r="C41" i="23" s="1"/>
  <c r="C42" i="23" s="1"/>
  <c r="S29" i="23"/>
  <c r="S53" i="23" s="1"/>
  <c r="D112" i="23" s="1"/>
  <c r="F112" i="23" s="1"/>
  <c r="G112" i="23" s="1"/>
  <c r="S30" i="23"/>
  <c r="S54" i="23" s="1"/>
  <c r="S31" i="23"/>
  <c r="S32" i="23"/>
  <c r="S33" i="23"/>
  <c r="S57" i="23" s="1"/>
  <c r="S34" i="23"/>
  <c r="S58" i="23" s="1"/>
  <c r="D117" i="23" s="1"/>
  <c r="F117" i="23" s="1"/>
  <c r="S35" i="23"/>
  <c r="S36" i="23"/>
  <c r="S37" i="23"/>
  <c r="S38" i="23"/>
  <c r="S39" i="23"/>
  <c r="S63" i="23" s="1"/>
  <c r="D122" i="23" s="1"/>
  <c r="S40" i="23"/>
  <c r="S64" i="23" s="1"/>
  <c r="D123" i="23" s="1"/>
  <c r="S41" i="23"/>
  <c r="S65" i="23" s="1"/>
  <c r="D124" i="23" s="1"/>
  <c r="S42" i="23"/>
  <c r="D52" i="23"/>
  <c r="E52" i="23" s="1"/>
  <c r="F52" i="23"/>
  <c r="G52" i="23" s="1"/>
  <c r="C53" i="23"/>
  <c r="D53" i="23"/>
  <c r="E53" i="23"/>
  <c r="F53" i="23"/>
  <c r="F72" i="23" s="1"/>
  <c r="D91" i="23" s="1"/>
  <c r="C54" i="23"/>
  <c r="D54" i="23"/>
  <c r="E54" i="23" s="1"/>
  <c r="F54" i="23" s="1"/>
  <c r="G54" i="23" s="1"/>
  <c r="C55" i="23"/>
  <c r="D55" i="23"/>
  <c r="E55" i="23" s="1"/>
  <c r="F55" i="23" s="1"/>
  <c r="G55" i="23"/>
  <c r="H55" i="23" s="1"/>
  <c r="S55" i="23"/>
  <c r="D114" i="23" s="1"/>
  <c r="F114" i="23" s="1"/>
  <c r="G114" i="23" s="1"/>
  <c r="C56" i="23"/>
  <c r="C57" i="23" s="1"/>
  <c r="C58" i="23" s="1"/>
  <c r="C59" i="23" s="1"/>
  <c r="C60" i="23" s="1"/>
  <c r="C61" i="23" s="1"/>
  <c r="C62" i="23" s="1"/>
  <c r="C63" i="23" s="1"/>
  <c r="C64" i="23" s="1"/>
  <c r="C65" i="23" s="1"/>
  <c r="C66" i="23" s="1"/>
  <c r="D56" i="23"/>
  <c r="E56" i="23"/>
  <c r="F56" i="23" s="1"/>
  <c r="G56" i="23" s="1"/>
  <c r="H56" i="23" s="1"/>
  <c r="I56" i="23" s="1"/>
  <c r="S56" i="23"/>
  <c r="D57" i="23"/>
  <c r="E57" i="23" s="1"/>
  <c r="F57" i="23" s="1"/>
  <c r="G57" i="23" s="1"/>
  <c r="H57" i="23" s="1"/>
  <c r="I57" i="23" s="1"/>
  <c r="J57" i="23" s="1"/>
  <c r="K57" i="23" s="1"/>
  <c r="D58" i="23"/>
  <c r="E58" i="23" s="1"/>
  <c r="F58" i="23" s="1"/>
  <c r="G58" i="23" s="1"/>
  <c r="H58" i="23" s="1"/>
  <c r="I58" i="23" s="1"/>
  <c r="J58" i="23"/>
  <c r="K58" i="23" s="1"/>
  <c r="D59" i="23"/>
  <c r="E59" i="23"/>
  <c r="F59" i="23"/>
  <c r="G59" i="23" s="1"/>
  <c r="H59" i="23" s="1"/>
  <c r="I59" i="23" s="1"/>
  <c r="J59" i="23" s="1"/>
  <c r="K59" i="23" s="1"/>
  <c r="L59" i="23" s="1"/>
  <c r="S59" i="23"/>
  <c r="D118" i="23" s="1"/>
  <c r="F118" i="23" s="1"/>
  <c r="G118" i="23" s="1"/>
  <c r="D60" i="23"/>
  <c r="E60" i="23"/>
  <c r="F60" i="23" s="1"/>
  <c r="G60" i="23" s="1"/>
  <c r="H60" i="23" s="1"/>
  <c r="I60" i="23" s="1"/>
  <c r="J60" i="23" s="1"/>
  <c r="K60" i="23" s="1"/>
  <c r="L60" i="23" s="1"/>
  <c r="M60" i="23" s="1"/>
  <c r="M79" i="23" s="1"/>
  <c r="N60" i="23"/>
  <c r="N79" i="23" s="1"/>
  <c r="S60" i="23"/>
  <c r="D61" i="23"/>
  <c r="E61" i="23" s="1"/>
  <c r="F61" i="23" s="1"/>
  <c r="G61" i="23" s="1"/>
  <c r="H61" i="23" s="1"/>
  <c r="I61" i="23" s="1"/>
  <c r="J61" i="23" s="1"/>
  <c r="K61" i="23" s="1"/>
  <c r="L61" i="23" s="1"/>
  <c r="M61" i="23" s="1"/>
  <c r="N61" i="23" s="1"/>
  <c r="S61" i="23"/>
  <c r="D120" i="23" s="1"/>
  <c r="F120" i="23" s="1"/>
  <c r="G120" i="23" s="1"/>
  <c r="D62" i="23"/>
  <c r="E62" i="23"/>
  <c r="F62" i="23" s="1"/>
  <c r="G62" i="23"/>
  <c r="H62" i="23"/>
  <c r="I62" i="23" s="1"/>
  <c r="J62" i="23" s="1"/>
  <c r="K62" i="23" s="1"/>
  <c r="L62" i="23" s="1"/>
  <c r="M62" i="23" s="1"/>
  <c r="N62" i="23" s="1"/>
  <c r="O62" i="23" s="1"/>
  <c r="S62" i="23"/>
  <c r="D63" i="23"/>
  <c r="E63" i="23"/>
  <c r="F63" i="23"/>
  <c r="G63" i="23" s="1"/>
  <c r="H63" i="23" s="1"/>
  <c r="I63" i="23" s="1"/>
  <c r="J63" i="23" s="1"/>
  <c r="K63" i="23" s="1"/>
  <c r="L63" i="23" s="1"/>
  <c r="M63" i="23" s="1"/>
  <c r="N63" i="23" s="1"/>
  <c r="O63" i="23" s="1"/>
  <c r="P63" i="23"/>
  <c r="P82" i="23" s="1"/>
  <c r="D101" i="23" s="1"/>
  <c r="D64" i="23"/>
  <c r="E64" i="23"/>
  <c r="F64" i="23" s="1"/>
  <c r="G64" i="23" s="1"/>
  <c r="H64" i="23" s="1"/>
  <c r="I64" i="23" s="1"/>
  <c r="J64" i="23" s="1"/>
  <c r="K64" i="23" s="1"/>
  <c r="L64" i="23"/>
  <c r="M64" i="23" s="1"/>
  <c r="N64" i="23" s="1"/>
  <c r="O64" i="23" s="1"/>
  <c r="P64" i="23" s="1"/>
  <c r="Q64" i="23" s="1"/>
  <c r="D65" i="23"/>
  <c r="E65" i="23" s="1"/>
  <c r="F65" i="23" s="1"/>
  <c r="G65" i="23" s="1"/>
  <c r="H65" i="23"/>
  <c r="I65" i="23"/>
  <c r="J65" i="23" s="1"/>
  <c r="K65" i="23" s="1"/>
  <c r="L65" i="23" s="1"/>
  <c r="M65" i="23" s="1"/>
  <c r="N65" i="23" s="1"/>
  <c r="O65" i="23" s="1"/>
  <c r="P65" i="23" s="1"/>
  <c r="Q65" i="23" s="1"/>
  <c r="R65" i="23" s="1"/>
  <c r="R84" i="23" s="1"/>
  <c r="D103" i="23" s="1"/>
  <c r="D66" i="23"/>
  <c r="E66" i="23"/>
  <c r="F66" i="23" s="1"/>
  <c r="G66" i="23" s="1"/>
  <c r="H66" i="23" s="1"/>
  <c r="I66" i="23" s="1"/>
  <c r="J66" i="23" s="1"/>
  <c r="K66" i="23" s="1"/>
  <c r="L66" i="23" s="1"/>
  <c r="M66" i="23" s="1"/>
  <c r="N66" i="23" s="1"/>
  <c r="O66" i="23" s="1"/>
  <c r="P66" i="23" s="1"/>
  <c r="Q66" i="23" s="1"/>
  <c r="R66" i="23" s="1"/>
  <c r="S66" i="23"/>
  <c r="D125" i="23" s="1"/>
  <c r="E71" i="23"/>
  <c r="D90" i="23" s="1"/>
  <c r="F71" i="23"/>
  <c r="E90" i="23" s="1"/>
  <c r="C72" i="23"/>
  <c r="C73" i="23"/>
  <c r="C74" i="23"/>
  <c r="C93" i="23" s="1"/>
  <c r="C114" i="23" s="1"/>
  <c r="C90" i="23"/>
  <c r="C111" i="23" s="1"/>
  <c r="C91" i="23"/>
  <c r="C92" i="23"/>
  <c r="D98" i="23"/>
  <c r="E98" i="23"/>
  <c r="D111" i="23"/>
  <c r="F111" i="23" s="1"/>
  <c r="G111" i="23" s="1"/>
  <c r="C112" i="23"/>
  <c r="C113" i="23"/>
  <c r="D113" i="23"/>
  <c r="F113" i="23"/>
  <c r="G113" i="23" s="1"/>
  <c r="D115" i="23"/>
  <c r="F115" i="23"/>
  <c r="G115" i="23" s="1"/>
  <c r="D116" i="23"/>
  <c r="F116" i="23" s="1"/>
  <c r="G116" i="23" s="1"/>
  <c r="G117" i="23"/>
  <c r="D119" i="23"/>
  <c r="F119" i="23" s="1"/>
  <c r="G119" i="23" s="1"/>
  <c r="D121" i="23"/>
  <c r="F121" i="23"/>
  <c r="G121" i="23" s="1"/>
  <c r="E70" i="22"/>
  <c r="F70" i="22"/>
  <c r="G70" i="22"/>
  <c r="H70" i="22"/>
  <c r="I70" i="22"/>
  <c r="J70" i="22"/>
  <c r="K70" i="22"/>
  <c r="L70" i="22"/>
  <c r="M70" i="22"/>
  <c r="N70" i="22"/>
  <c r="O70" i="22"/>
  <c r="P70" i="22"/>
  <c r="Q70" i="22"/>
  <c r="E71" i="22"/>
  <c r="F71" i="22"/>
  <c r="G71" i="22"/>
  <c r="H71" i="22"/>
  <c r="I71" i="22"/>
  <c r="J71" i="22"/>
  <c r="K71" i="22"/>
  <c r="L71" i="22"/>
  <c r="M71" i="22"/>
  <c r="N71" i="22"/>
  <c r="O71" i="22"/>
  <c r="P71" i="22"/>
  <c r="Q71" i="22"/>
  <c r="E72" i="22"/>
  <c r="F72" i="22"/>
  <c r="G72" i="22"/>
  <c r="H72" i="22"/>
  <c r="I72" i="22"/>
  <c r="J72" i="22"/>
  <c r="K72" i="22"/>
  <c r="L72" i="22"/>
  <c r="M72" i="22"/>
  <c r="N72" i="22"/>
  <c r="O72" i="22"/>
  <c r="P72" i="22"/>
  <c r="Q72" i="22"/>
  <c r="E73" i="22"/>
  <c r="F73" i="22"/>
  <c r="G73" i="22"/>
  <c r="H73" i="22"/>
  <c r="I73" i="22"/>
  <c r="J73" i="22"/>
  <c r="K73" i="22"/>
  <c r="L73" i="22"/>
  <c r="M73" i="22"/>
  <c r="N73" i="22"/>
  <c r="O73" i="22"/>
  <c r="P73" i="22"/>
  <c r="Q73" i="22"/>
  <c r="E74" i="22"/>
  <c r="F74" i="22"/>
  <c r="G74" i="22"/>
  <c r="H74" i="22"/>
  <c r="I74" i="22"/>
  <c r="J74" i="22"/>
  <c r="K74" i="22"/>
  <c r="L74" i="22"/>
  <c r="M74" i="22"/>
  <c r="N74" i="22"/>
  <c r="O74" i="22"/>
  <c r="P74" i="22"/>
  <c r="Q74" i="22"/>
  <c r="E75" i="22"/>
  <c r="F75" i="22"/>
  <c r="G75" i="22"/>
  <c r="H75" i="22"/>
  <c r="I75" i="22"/>
  <c r="J75" i="22"/>
  <c r="K75" i="22"/>
  <c r="L75" i="22"/>
  <c r="M75" i="22"/>
  <c r="N75" i="22"/>
  <c r="O75" i="22"/>
  <c r="P75" i="22"/>
  <c r="Q75" i="22"/>
  <c r="E76" i="22"/>
  <c r="F76" i="22"/>
  <c r="G76" i="22"/>
  <c r="H76" i="22"/>
  <c r="I76" i="22"/>
  <c r="J76" i="22"/>
  <c r="K76" i="22"/>
  <c r="L76" i="22"/>
  <c r="M76" i="22"/>
  <c r="N76" i="22"/>
  <c r="O76" i="22"/>
  <c r="P76" i="22"/>
  <c r="Q76" i="22"/>
  <c r="E77" i="22"/>
  <c r="F77" i="22"/>
  <c r="G77" i="22"/>
  <c r="H77" i="22"/>
  <c r="I77" i="22"/>
  <c r="J77" i="22"/>
  <c r="K77" i="22"/>
  <c r="L77" i="22"/>
  <c r="M77" i="22"/>
  <c r="N77" i="22"/>
  <c r="O77" i="22"/>
  <c r="P77" i="22"/>
  <c r="Q77" i="22"/>
  <c r="E78" i="22"/>
  <c r="F78" i="22"/>
  <c r="G78" i="22"/>
  <c r="H78" i="22"/>
  <c r="I78" i="22"/>
  <c r="J78" i="22"/>
  <c r="K78" i="22"/>
  <c r="L78" i="22"/>
  <c r="M78" i="22"/>
  <c r="N78" i="22"/>
  <c r="O78" i="22"/>
  <c r="P78" i="22"/>
  <c r="Q78" i="22"/>
  <c r="E79" i="22"/>
  <c r="F79" i="22"/>
  <c r="G79" i="22"/>
  <c r="H79" i="22"/>
  <c r="I79" i="22"/>
  <c r="J79" i="22"/>
  <c r="K79" i="22"/>
  <c r="L79" i="22"/>
  <c r="M79" i="22"/>
  <c r="N79" i="22"/>
  <c r="O79" i="22"/>
  <c r="P79" i="22"/>
  <c r="Q79" i="22"/>
  <c r="E80" i="22"/>
  <c r="F80" i="22"/>
  <c r="G80" i="22"/>
  <c r="H80" i="22"/>
  <c r="I80" i="22"/>
  <c r="J80" i="22"/>
  <c r="K80" i="22"/>
  <c r="L80" i="22"/>
  <c r="M80" i="22"/>
  <c r="N80" i="22"/>
  <c r="O80" i="22"/>
  <c r="P80" i="22"/>
  <c r="Q80" i="22"/>
  <c r="E81" i="22"/>
  <c r="F81" i="22"/>
  <c r="G81" i="22"/>
  <c r="H81" i="22"/>
  <c r="I81" i="22"/>
  <c r="J81" i="22"/>
  <c r="K81" i="22"/>
  <c r="L81" i="22"/>
  <c r="M81" i="22"/>
  <c r="N81" i="22"/>
  <c r="O81" i="22"/>
  <c r="P81" i="22"/>
  <c r="Q81" i="22"/>
  <c r="E82" i="22"/>
  <c r="F82" i="22"/>
  <c r="G82" i="22"/>
  <c r="H82" i="22"/>
  <c r="I82" i="22"/>
  <c r="J82" i="22"/>
  <c r="K82" i="22"/>
  <c r="L82" i="22"/>
  <c r="M82" i="22"/>
  <c r="N82" i="22"/>
  <c r="O82" i="22"/>
  <c r="P82" i="22"/>
  <c r="Q82" i="22"/>
  <c r="E83" i="22"/>
  <c r="F83" i="22"/>
  <c r="G83" i="22"/>
  <c r="H83" i="22"/>
  <c r="I83" i="22"/>
  <c r="J83" i="22"/>
  <c r="K83" i="22"/>
  <c r="L83" i="22"/>
  <c r="M83" i="22"/>
  <c r="N83" i="22"/>
  <c r="O83" i="22"/>
  <c r="P83" i="22"/>
  <c r="Q83" i="22"/>
  <c r="E84" i="22"/>
  <c r="F84" i="22"/>
  <c r="G84" i="22"/>
  <c r="H84" i="22"/>
  <c r="I84" i="22"/>
  <c r="J84" i="22"/>
  <c r="K84" i="22"/>
  <c r="L84" i="22"/>
  <c r="M84" i="22"/>
  <c r="N84" i="22"/>
  <c r="O84" i="22"/>
  <c r="P84" i="22"/>
  <c r="Q84" i="22"/>
  <c r="E85" i="22"/>
  <c r="F85" i="22"/>
  <c r="G85" i="22"/>
  <c r="H85" i="22"/>
  <c r="I85" i="22"/>
  <c r="J85" i="22"/>
  <c r="K85" i="22"/>
  <c r="L85" i="22"/>
  <c r="M85" i="22"/>
  <c r="N85" i="22"/>
  <c r="O85" i="22"/>
  <c r="P85" i="22"/>
  <c r="Q85" i="22"/>
  <c r="E86" i="22"/>
  <c r="F86" i="22"/>
  <c r="G86" i="22"/>
  <c r="H86" i="22"/>
  <c r="I86" i="22"/>
  <c r="J86" i="22"/>
  <c r="K86" i="22"/>
  <c r="L86" i="22"/>
  <c r="M86" i="22"/>
  <c r="N86" i="22"/>
  <c r="O86" i="22"/>
  <c r="P86" i="22"/>
  <c r="Q86" i="22"/>
  <c r="E87" i="22"/>
  <c r="F87" i="22"/>
  <c r="G87" i="22"/>
  <c r="H87" i="22"/>
  <c r="I87" i="22"/>
  <c r="J87" i="22"/>
  <c r="K87" i="22"/>
  <c r="L87" i="22"/>
  <c r="M87" i="22"/>
  <c r="N87" i="22"/>
  <c r="O87" i="22"/>
  <c r="P87" i="22"/>
  <c r="Q87" i="22"/>
  <c r="E88" i="22"/>
  <c r="F88" i="22"/>
  <c r="G88" i="22"/>
  <c r="H88" i="22"/>
  <c r="I88" i="22"/>
  <c r="J88" i="22"/>
  <c r="K88" i="22"/>
  <c r="L88" i="22"/>
  <c r="M88" i="22"/>
  <c r="N88" i="22"/>
  <c r="O88" i="22"/>
  <c r="P88" i="22"/>
  <c r="Q88" i="22"/>
  <c r="E89" i="22"/>
  <c r="F89" i="22"/>
  <c r="G89" i="22"/>
  <c r="H89" i="22"/>
  <c r="I89" i="22"/>
  <c r="J89" i="22"/>
  <c r="K89" i="22"/>
  <c r="L89" i="22"/>
  <c r="M89" i="22"/>
  <c r="N89" i="22"/>
  <c r="O89" i="22"/>
  <c r="P89" i="22"/>
  <c r="Q89" i="22"/>
  <c r="E90" i="22"/>
  <c r="F90" i="22"/>
  <c r="G90" i="22"/>
  <c r="H90" i="22"/>
  <c r="I90" i="22"/>
  <c r="J90" i="22"/>
  <c r="K90" i="22"/>
  <c r="L90" i="22"/>
  <c r="M90" i="22"/>
  <c r="N90" i="22"/>
  <c r="O90" i="22"/>
  <c r="P90" i="22"/>
  <c r="Q90" i="22"/>
  <c r="E91" i="22"/>
  <c r="F91" i="22"/>
  <c r="G91" i="22"/>
  <c r="H91" i="22"/>
  <c r="I91" i="22"/>
  <c r="J91" i="22"/>
  <c r="K91" i="22"/>
  <c r="L91" i="22"/>
  <c r="M91" i="22"/>
  <c r="N91" i="22"/>
  <c r="O91" i="22"/>
  <c r="P91" i="22"/>
  <c r="Q91" i="22"/>
  <c r="E92" i="22"/>
  <c r="F92" i="22"/>
  <c r="G92" i="22"/>
  <c r="H92" i="22"/>
  <c r="I92" i="22"/>
  <c r="J92" i="22"/>
  <c r="K92" i="22"/>
  <c r="L92" i="22"/>
  <c r="M92" i="22"/>
  <c r="N92" i="22"/>
  <c r="O92" i="22"/>
  <c r="P92" i="22"/>
  <c r="Q92" i="22"/>
  <c r="E93" i="22"/>
  <c r="F93" i="22"/>
  <c r="G93" i="22"/>
  <c r="H93" i="22"/>
  <c r="I93" i="22"/>
  <c r="J93" i="22"/>
  <c r="K93" i="22"/>
  <c r="L93" i="22"/>
  <c r="M93" i="22"/>
  <c r="N93" i="22"/>
  <c r="O93" i="22"/>
  <c r="P93" i="22"/>
  <c r="P107" i="22" s="1"/>
  <c r="Q93" i="22"/>
  <c r="E94" i="22"/>
  <c r="F94" i="22"/>
  <c r="G94" i="22"/>
  <c r="H94" i="22"/>
  <c r="I94" i="22"/>
  <c r="J94" i="22"/>
  <c r="K94" i="22"/>
  <c r="L94" i="22"/>
  <c r="M94" i="22"/>
  <c r="N94" i="22"/>
  <c r="O94" i="22"/>
  <c r="O107" i="22" s="1"/>
  <c r="P94" i="22"/>
  <c r="Q94" i="22"/>
  <c r="E95" i="22"/>
  <c r="F95" i="22"/>
  <c r="G95" i="22"/>
  <c r="H95" i="22"/>
  <c r="I95" i="22"/>
  <c r="J95" i="22"/>
  <c r="K95" i="22"/>
  <c r="L95" i="22"/>
  <c r="M95" i="22"/>
  <c r="N95" i="22"/>
  <c r="O95" i="22"/>
  <c r="P95" i="22"/>
  <c r="Q95" i="22"/>
  <c r="E96" i="22"/>
  <c r="F96" i="22"/>
  <c r="G96" i="22"/>
  <c r="H96" i="22"/>
  <c r="I96" i="22"/>
  <c r="J96" i="22"/>
  <c r="K96" i="22"/>
  <c r="L96" i="22"/>
  <c r="M96" i="22"/>
  <c r="N96" i="22"/>
  <c r="O96" i="22"/>
  <c r="P96" i="22"/>
  <c r="Q96" i="22"/>
  <c r="E97" i="22"/>
  <c r="F97" i="22"/>
  <c r="G97" i="22"/>
  <c r="H97" i="22"/>
  <c r="I97" i="22"/>
  <c r="J97" i="22"/>
  <c r="K97" i="22"/>
  <c r="L97" i="22"/>
  <c r="L107" i="22" s="1"/>
  <c r="M97" i="22"/>
  <c r="N97" i="22"/>
  <c r="O97" i="22"/>
  <c r="P97" i="22"/>
  <c r="Q97" i="22"/>
  <c r="E98" i="22"/>
  <c r="F98" i="22"/>
  <c r="G98" i="22"/>
  <c r="H98" i="22"/>
  <c r="I98" i="22"/>
  <c r="J98" i="22"/>
  <c r="K98" i="22"/>
  <c r="K107" i="22" s="1"/>
  <c r="L98" i="22"/>
  <c r="M98" i="22"/>
  <c r="N98" i="22"/>
  <c r="O98" i="22"/>
  <c r="P98" i="22"/>
  <c r="Q98" i="22"/>
  <c r="E99" i="22"/>
  <c r="F99" i="22"/>
  <c r="G99" i="22"/>
  <c r="H99" i="22"/>
  <c r="I99" i="22"/>
  <c r="J99" i="22"/>
  <c r="J107" i="22" s="1"/>
  <c r="K99" i="22"/>
  <c r="L99" i="22"/>
  <c r="M99" i="22"/>
  <c r="N99" i="22"/>
  <c r="O99" i="22"/>
  <c r="P99" i="22"/>
  <c r="Q99" i="22"/>
  <c r="E100" i="22"/>
  <c r="F100" i="22"/>
  <c r="G100" i="22"/>
  <c r="H100" i="22"/>
  <c r="I100" i="22"/>
  <c r="I107" i="22" s="1"/>
  <c r="J100" i="22"/>
  <c r="K100" i="22"/>
  <c r="L100" i="22"/>
  <c r="M100" i="22"/>
  <c r="N100" i="22"/>
  <c r="O100" i="22"/>
  <c r="P100" i="22"/>
  <c r="Q100" i="22"/>
  <c r="E101" i="22"/>
  <c r="F101" i="22"/>
  <c r="G101" i="22"/>
  <c r="H101" i="22"/>
  <c r="I101" i="22"/>
  <c r="J101" i="22"/>
  <c r="K101" i="22"/>
  <c r="L101" i="22"/>
  <c r="M101" i="22"/>
  <c r="N101" i="22"/>
  <c r="O101" i="22"/>
  <c r="P101" i="22"/>
  <c r="Q101" i="22"/>
  <c r="E102" i="22"/>
  <c r="F102" i="22"/>
  <c r="G102" i="22"/>
  <c r="H102" i="22"/>
  <c r="I102" i="22"/>
  <c r="J102" i="22"/>
  <c r="K102" i="22"/>
  <c r="L102" i="22"/>
  <c r="M102" i="22"/>
  <c r="N102" i="22"/>
  <c r="O102" i="22"/>
  <c r="P102" i="22"/>
  <c r="Q102" i="22"/>
  <c r="E103" i="22"/>
  <c r="F103" i="22"/>
  <c r="G103" i="22"/>
  <c r="H103" i="22"/>
  <c r="I103" i="22"/>
  <c r="J103" i="22"/>
  <c r="K103" i="22"/>
  <c r="L103" i="22"/>
  <c r="M103" i="22"/>
  <c r="N103" i="22"/>
  <c r="O103" i="22"/>
  <c r="P103" i="22"/>
  <c r="Q103" i="22"/>
  <c r="E104" i="22"/>
  <c r="F104" i="22"/>
  <c r="G104" i="22"/>
  <c r="H104" i="22"/>
  <c r="I104" i="22"/>
  <c r="J104" i="22"/>
  <c r="K104" i="22"/>
  <c r="L104" i="22"/>
  <c r="M104" i="22"/>
  <c r="N104" i="22"/>
  <c r="O104" i="22"/>
  <c r="P104" i="22"/>
  <c r="Q104" i="22"/>
  <c r="E105" i="22"/>
  <c r="F105" i="22"/>
  <c r="G105" i="22"/>
  <c r="H105" i="22"/>
  <c r="I105" i="22"/>
  <c r="J105" i="22"/>
  <c r="K105" i="22"/>
  <c r="L105" i="22"/>
  <c r="M105" i="22"/>
  <c r="N105" i="22"/>
  <c r="O105" i="22"/>
  <c r="P105" i="22"/>
  <c r="Q105" i="22"/>
  <c r="E107" i="22"/>
  <c r="F107" i="22"/>
  <c r="G107" i="22"/>
  <c r="H107" i="22"/>
  <c r="Q108" i="22"/>
  <c r="F136" i="22" s="1"/>
  <c r="E113" i="22"/>
  <c r="G113" i="22" s="1"/>
  <c r="H113" i="22" s="1"/>
  <c r="K113" i="22" s="1"/>
  <c r="L113" i="22" s="1"/>
  <c r="E114" i="22"/>
  <c r="G114" i="22" s="1"/>
  <c r="H114" i="22" s="1"/>
  <c r="K114" i="22" s="1"/>
  <c r="L114" i="22" s="1"/>
  <c r="E115" i="22"/>
  <c r="G115" i="22" s="1"/>
  <c r="H115" i="22" s="1"/>
  <c r="K115" i="22" s="1"/>
  <c r="L115" i="22" s="1"/>
  <c r="E116" i="22"/>
  <c r="G116" i="22" s="1"/>
  <c r="H116" i="22" s="1"/>
  <c r="K116" i="22" s="1"/>
  <c r="L116" i="22" s="1"/>
  <c r="E117" i="22"/>
  <c r="G117" i="22"/>
  <c r="H117" i="22" s="1"/>
  <c r="K117" i="22" s="1"/>
  <c r="L117" i="22" s="1"/>
  <c r="E118" i="22"/>
  <c r="G118" i="22"/>
  <c r="H118" i="22" s="1"/>
  <c r="K118" i="22" s="1"/>
  <c r="L118" i="22" s="1"/>
  <c r="E119" i="22"/>
  <c r="G119" i="22" s="1"/>
  <c r="H119" i="22" s="1"/>
  <c r="K119" i="22"/>
  <c r="L119" i="22"/>
  <c r="E120" i="22"/>
  <c r="G120" i="22"/>
  <c r="H120" i="22" s="1"/>
  <c r="K120" i="22" s="1"/>
  <c r="L120" i="22" s="1"/>
  <c r="E121" i="22"/>
  <c r="G121" i="22" s="1"/>
  <c r="H121" i="22" s="1"/>
  <c r="K121" i="22" s="1"/>
  <c r="L121" i="22" s="1"/>
  <c r="E122" i="22"/>
  <c r="G122" i="22"/>
  <c r="H122" i="22" s="1"/>
  <c r="K122" i="22" s="1"/>
  <c r="L122" i="22" s="1"/>
  <c r="E123" i="22"/>
  <c r="G123" i="22"/>
  <c r="H123" i="22"/>
  <c r="K123" i="22" s="1"/>
  <c r="L123" i="22" s="1"/>
  <c r="E124" i="22"/>
  <c r="G124" i="22"/>
  <c r="H124" i="22"/>
  <c r="K124" i="22"/>
  <c r="L124" i="22" s="1"/>
  <c r="E125" i="22"/>
  <c r="G125" i="22" s="1"/>
  <c r="H125" i="22" s="1"/>
  <c r="K125" i="22" s="1"/>
  <c r="L125" i="22" s="1"/>
  <c r="E126" i="22"/>
  <c r="G126" i="22" s="1"/>
  <c r="H126" i="22" s="1"/>
  <c r="K126" i="22" s="1"/>
  <c r="L126" i="22"/>
  <c r="E127" i="22"/>
  <c r="G127" i="22" s="1"/>
  <c r="H127" i="22" s="1"/>
  <c r="K127" i="22" s="1"/>
  <c r="L127" i="22" s="1"/>
  <c r="E128" i="22"/>
  <c r="G128" i="22" s="1"/>
  <c r="H128" i="22" s="1"/>
  <c r="K128" i="22" s="1"/>
  <c r="L128" i="22" s="1"/>
  <c r="E129" i="22"/>
  <c r="G129" i="22"/>
  <c r="H129" i="22"/>
  <c r="K129" i="22"/>
  <c r="L129" i="22"/>
  <c r="E130" i="22"/>
  <c r="G130" i="22" s="1"/>
  <c r="H130" i="22" s="1"/>
  <c r="K130" i="22" s="1"/>
  <c r="L130" i="22" s="1"/>
  <c r="E131" i="22"/>
  <c r="G131" i="22" s="1"/>
  <c r="H131" i="22" s="1"/>
  <c r="K131" i="22"/>
  <c r="L131" i="22" s="1"/>
  <c r="E132" i="22"/>
  <c r="G132" i="22"/>
  <c r="H132" i="22"/>
  <c r="K132" i="22"/>
  <c r="L132" i="22"/>
  <c r="E133" i="22"/>
  <c r="G133" i="22" s="1"/>
  <c r="H133" i="22" s="1"/>
  <c r="K133" i="22" s="1"/>
  <c r="L133" i="22" s="1"/>
  <c r="E134" i="22"/>
  <c r="G134" i="22" s="1"/>
  <c r="H134" i="22" s="1"/>
  <c r="K134" i="22" s="1"/>
  <c r="L134" i="22" s="1"/>
  <c r="E135" i="22"/>
  <c r="G135" i="22"/>
  <c r="H135" i="22"/>
  <c r="K135" i="22" s="1"/>
  <c r="L135" i="22" s="1"/>
  <c r="E136" i="22"/>
  <c r="G136" i="22"/>
  <c r="H136" i="22"/>
  <c r="K136" i="22" s="1"/>
  <c r="L136" i="22" s="1"/>
  <c r="E137" i="22"/>
  <c r="E138" i="22"/>
  <c r="I138" i="22"/>
  <c r="I139" i="22" s="1"/>
  <c r="I140" i="22" s="1"/>
  <c r="I141" i="22" s="1"/>
  <c r="I142" i="22" s="1"/>
  <c r="I143" i="22" s="1"/>
  <c r="I144" i="22" s="1"/>
  <c r="I145" i="22" s="1"/>
  <c r="I146" i="22" s="1"/>
  <c r="I147" i="22" s="1"/>
  <c r="I148" i="22" s="1"/>
  <c r="E139" i="22"/>
  <c r="E140" i="22"/>
  <c r="E141" i="22"/>
  <c r="E142" i="22"/>
  <c r="E143" i="22"/>
  <c r="E144" i="22"/>
  <c r="E145" i="22"/>
  <c r="E146" i="22"/>
  <c r="E147" i="22"/>
  <c r="E148" i="22"/>
  <c r="E40" i="20"/>
  <c r="F40" i="20"/>
  <c r="E47" i="20" s="1"/>
  <c r="G47" i="20" s="1"/>
  <c r="G40" i="20"/>
  <c r="H40" i="20"/>
  <c r="E50" i="20" s="1"/>
  <c r="G50" i="20" s="1"/>
  <c r="I40" i="20"/>
  <c r="E41" i="20"/>
  <c r="F41" i="20"/>
  <c r="G41" i="20"/>
  <c r="F48" i="20" s="1"/>
  <c r="H41" i="20"/>
  <c r="I41" i="20"/>
  <c r="F50" i="20" s="1"/>
  <c r="F47" i="20"/>
  <c r="E48" i="20"/>
  <c r="G48" i="20" s="1"/>
  <c r="E49" i="20"/>
  <c r="G49" i="20" s="1"/>
  <c r="F49" i="20"/>
  <c r="G51" i="20"/>
  <c r="H51" i="20"/>
  <c r="J51" i="20"/>
  <c r="I57" i="20"/>
  <c r="I58" i="20"/>
  <c r="I59" i="20"/>
  <c r="E60" i="20"/>
  <c r="F60" i="20"/>
  <c r="G60" i="20"/>
  <c r="H60" i="20"/>
  <c r="J80" i="19"/>
  <c r="J81" i="19"/>
  <c r="K81" i="19" s="1"/>
  <c r="J82" i="19"/>
  <c r="K82" i="19" s="1"/>
  <c r="J83" i="19"/>
  <c r="K83" i="19"/>
  <c r="J84" i="19"/>
  <c r="K84" i="19"/>
  <c r="J85" i="19"/>
  <c r="K85" i="19" s="1"/>
  <c r="J86" i="19"/>
  <c r="J87" i="19"/>
  <c r="J88" i="19"/>
  <c r="K88" i="19"/>
  <c r="J89" i="19"/>
  <c r="J90" i="19"/>
  <c r="K86" i="19" s="1"/>
  <c r="K90" i="19"/>
  <c r="M93" i="19"/>
  <c r="N93" i="19" s="1"/>
  <c r="M94" i="19"/>
  <c r="N94" i="19"/>
  <c r="M95" i="19"/>
  <c r="N95" i="19" s="1"/>
  <c r="M96" i="19"/>
  <c r="N96" i="19" s="1"/>
  <c r="M97" i="19"/>
  <c r="N97" i="19" s="1"/>
  <c r="M98" i="19"/>
  <c r="N98" i="19"/>
  <c r="M99" i="19"/>
  <c r="N99" i="19" s="1"/>
  <c r="M100" i="19"/>
  <c r="N100" i="19"/>
  <c r="M101" i="19"/>
  <c r="N101" i="19" s="1"/>
  <c r="M102" i="19"/>
  <c r="N102" i="19"/>
  <c r="M103" i="19"/>
  <c r="N103" i="19"/>
  <c r="M104" i="19"/>
  <c r="N104" i="19"/>
  <c r="C15" i="18"/>
  <c r="D15" i="18"/>
  <c r="E15" i="18"/>
  <c r="F15" i="18"/>
  <c r="G15" i="18"/>
  <c r="D34" i="15"/>
  <c r="D35" i="15"/>
  <c r="D36" i="15"/>
  <c r="D37" i="15"/>
  <c r="AN53" i="15"/>
  <c r="AN54" i="15"/>
  <c r="AN55" i="15"/>
  <c r="AN56" i="15"/>
  <c r="AN57" i="15"/>
  <c r="AN58" i="15"/>
  <c r="AN59" i="15"/>
  <c r="AN60" i="15"/>
  <c r="AN61" i="15"/>
  <c r="AN62" i="15"/>
  <c r="AN63" i="15"/>
  <c r="AN64" i="15"/>
  <c r="AN65" i="15"/>
  <c r="AN66" i="15"/>
  <c r="AN67" i="15"/>
  <c r="AN68" i="15"/>
  <c r="AN69" i="15"/>
  <c r="AN70" i="15"/>
  <c r="AN71" i="15"/>
  <c r="AN72" i="15"/>
  <c r="AN73" i="15"/>
  <c r="AN74" i="15"/>
  <c r="AN75" i="15"/>
  <c r="AN76" i="15"/>
  <c r="AN77" i="15"/>
  <c r="AN78" i="15"/>
  <c r="AN79" i="15"/>
  <c r="AN80" i="15"/>
  <c r="AN81" i="15"/>
  <c r="AN82" i="15"/>
  <c r="AN83" i="15"/>
  <c r="AN84" i="15"/>
  <c r="H85" i="15"/>
  <c r="I85" i="15"/>
  <c r="AN85" i="15" s="1"/>
  <c r="J85" i="15"/>
  <c r="K85" i="15"/>
  <c r="L85" i="15"/>
  <c r="M85" i="15"/>
  <c r="N85" i="15"/>
  <c r="O85" i="15"/>
  <c r="P85" i="15"/>
  <c r="Q85" i="15"/>
  <c r="R85" i="15"/>
  <c r="S85" i="15"/>
  <c r="T85" i="15"/>
  <c r="U85" i="15"/>
  <c r="V85" i="15"/>
  <c r="W85" i="15"/>
  <c r="X85" i="15"/>
  <c r="Y85" i="15"/>
  <c r="Z85" i="15"/>
  <c r="AA85" i="15"/>
  <c r="AB85" i="15"/>
  <c r="AC85" i="15"/>
  <c r="AD85" i="15"/>
  <c r="AE85" i="15"/>
  <c r="AF85" i="15"/>
  <c r="AG85" i="15"/>
  <c r="AH85" i="15"/>
  <c r="AI85" i="15"/>
  <c r="AJ85" i="15"/>
  <c r="AK85" i="15"/>
  <c r="AL85" i="15"/>
  <c r="AM85" i="15"/>
  <c r="S28" i="11"/>
  <c r="C29" i="11"/>
  <c r="C30" i="11" s="1"/>
  <c r="C31" i="11" s="1"/>
  <c r="C32" i="11" s="1"/>
  <c r="C33" i="11" s="1"/>
  <c r="C34" i="11" s="1"/>
  <c r="C35" i="11" s="1"/>
  <c r="C36" i="11" s="1"/>
  <c r="C37" i="11" s="1"/>
  <c r="C38" i="11" s="1"/>
  <c r="C39" i="11" s="1"/>
  <c r="C40" i="11" s="1"/>
  <c r="C41" i="11" s="1"/>
  <c r="C42" i="11" s="1"/>
  <c r="S29" i="11"/>
  <c r="S30" i="11"/>
  <c r="S31" i="11"/>
  <c r="S32" i="11"/>
  <c r="S33" i="11"/>
  <c r="S34" i="11"/>
  <c r="S35" i="11"/>
  <c r="S36" i="11"/>
  <c r="S37" i="11"/>
  <c r="S38" i="11"/>
  <c r="S39" i="11"/>
  <c r="S40" i="11"/>
  <c r="S41" i="11"/>
  <c r="S42" i="11"/>
  <c r="E59" i="82" l="1"/>
  <c r="E79" i="82"/>
  <c r="M54" i="84"/>
  <c r="M59" i="84" s="1"/>
  <c r="N54" i="84"/>
  <c r="N59" i="84" s="1"/>
  <c r="O54" i="84"/>
  <c r="P54" i="84"/>
  <c r="Q54" i="84"/>
  <c r="Q59" i="84" s="1"/>
  <c r="R54" i="84"/>
  <c r="R59" i="84" s="1"/>
  <c r="L59" i="84"/>
  <c r="S54" i="84"/>
  <c r="S59" i="84" s="1"/>
  <c r="T54" i="84"/>
  <c r="T59" i="84" s="1"/>
  <c r="P49" i="84"/>
  <c r="L66" i="78"/>
  <c r="P66" i="78"/>
  <c r="P67" i="78" s="1"/>
  <c r="K67" i="78"/>
  <c r="S67" i="78" s="1"/>
  <c r="L67" i="78"/>
  <c r="Q52" i="78"/>
  <c r="P60" i="80"/>
  <c r="Q60" i="80"/>
  <c r="R60" i="80"/>
  <c r="R62" i="80" s="1"/>
  <c r="J82" i="85"/>
  <c r="J120" i="85" s="1"/>
  <c r="J84" i="85"/>
  <c r="J118" i="85"/>
  <c r="J122" i="85" s="1"/>
  <c r="D59" i="85"/>
  <c r="D62" i="85" s="1"/>
  <c r="E66" i="85" s="1"/>
  <c r="F66" i="85" s="1"/>
  <c r="J35" i="78"/>
  <c r="K35" i="78" s="1"/>
  <c r="M35" i="78" s="1"/>
  <c r="Q35" i="78"/>
  <c r="Q56" i="79"/>
  <c r="Q58" i="79"/>
  <c r="Q60" i="79"/>
  <c r="L61" i="79" s="1"/>
  <c r="Q61" i="79" s="1"/>
  <c r="L62" i="79" s="1"/>
  <c r="Q57" i="79"/>
  <c r="Q59" i="79"/>
  <c r="L60" i="79" s="1"/>
  <c r="Q59" i="80"/>
  <c r="L25" i="84"/>
  <c r="M25" i="84"/>
  <c r="N25" i="84"/>
  <c r="O25" i="84"/>
  <c r="P25" i="84"/>
  <c r="Q25" i="84"/>
  <c r="M34" i="78"/>
  <c r="M36" i="79"/>
  <c r="J37" i="79"/>
  <c r="L37" i="79" s="1"/>
  <c r="O28" i="79"/>
  <c r="P28" i="79" s="1"/>
  <c r="L49" i="81"/>
  <c r="Q24" i="84"/>
  <c r="L24" i="84"/>
  <c r="P24" i="84"/>
  <c r="M24" i="84"/>
  <c r="N24" i="84"/>
  <c r="O24" i="84"/>
  <c r="Q67" i="80"/>
  <c r="O58" i="80"/>
  <c r="O59" i="80" s="1"/>
  <c r="O60" i="80" s="1"/>
  <c r="O61" i="80" s="1"/>
  <c r="P58" i="80"/>
  <c r="P62" i="80" s="1"/>
  <c r="L35" i="81"/>
  <c r="M35" i="81" s="1"/>
  <c r="J68" i="85"/>
  <c r="K68" i="85" s="1"/>
  <c r="O66" i="80"/>
  <c r="P66" i="80" s="1"/>
  <c r="Q66" i="80" s="1"/>
  <c r="M34" i="81"/>
  <c r="F61" i="82"/>
  <c r="F63" i="82" s="1"/>
  <c r="N42" i="84"/>
  <c r="J67" i="85"/>
  <c r="K67" i="85" s="1"/>
  <c r="L33" i="78"/>
  <c r="P33" i="78"/>
  <c r="K34" i="78"/>
  <c r="Q34" i="78" s="1"/>
  <c r="L34" i="78"/>
  <c r="E67" i="85"/>
  <c r="F67" i="85" s="1"/>
  <c r="Q54" i="78"/>
  <c r="N28" i="79"/>
  <c r="N29" i="79" s="1"/>
  <c r="N30" i="79" s="1"/>
  <c r="O65" i="80"/>
  <c r="P65" i="80" s="1"/>
  <c r="Q65" i="80"/>
  <c r="O48" i="84"/>
  <c r="T36" i="84"/>
  <c r="J66" i="85"/>
  <c r="K66" i="85" s="1"/>
  <c r="J30" i="79"/>
  <c r="O42" i="80"/>
  <c r="O43" i="80" s="1"/>
  <c r="O44" i="80" s="1"/>
  <c r="O45" i="80" s="1"/>
  <c r="O46" i="80" s="1"/>
  <c r="O47" i="80" s="1"/>
  <c r="E68" i="85"/>
  <c r="F68" i="85" s="1"/>
  <c r="J68" i="78"/>
  <c r="K68" i="78" s="1"/>
  <c r="M68" i="78" s="1"/>
  <c r="J46" i="81"/>
  <c r="J33" i="81"/>
  <c r="M33" i="81" s="1"/>
  <c r="J49" i="81"/>
  <c r="M43" i="81"/>
  <c r="L45" i="83"/>
  <c r="J56" i="83"/>
  <c r="P42" i="84"/>
  <c r="L53" i="84" s="1"/>
  <c r="P48" i="84"/>
  <c r="U36" i="84"/>
  <c r="M67" i="78"/>
  <c r="O52" i="80"/>
  <c r="O53" i="80" s="1"/>
  <c r="O54" i="80" s="1"/>
  <c r="M44" i="81"/>
  <c r="M60" i="81"/>
  <c r="K56" i="78"/>
  <c r="O56" i="78" s="1"/>
  <c r="K54" i="78"/>
  <c r="O54" i="78" s="1"/>
  <c r="K52" i="78"/>
  <c r="O52" i="78" s="1"/>
  <c r="K50" i="78"/>
  <c r="O50" i="78" s="1"/>
  <c r="K62" i="79"/>
  <c r="K60" i="79"/>
  <c r="K58" i="79"/>
  <c r="O49" i="84"/>
  <c r="O59" i="84" s="1"/>
  <c r="K67" i="79"/>
  <c r="C118" i="85"/>
  <c r="C122" i="85" s="1"/>
  <c r="O36" i="84"/>
  <c r="P36" i="84" s="1"/>
  <c r="K65" i="79"/>
  <c r="C84" i="85"/>
  <c r="K63" i="79"/>
  <c r="S66" i="78"/>
  <c r="Q33" i="78"/>
  <c r="K61" i="79"/>
  <c r="K59" i="79"/>
  <c r="K57" i="79"/>
  <c r="K32" i="81"/>
  <c r="E78" i="82"/>
  <c r="F81" i="82" s="1"/>
  <c r="F83" i="82" s="1"/>
  <c r="L37" i="84"/>
  <c r="N37" i="84" s="1"/>
  <c r="P37" i="84" s="1"/>
  <c r="J68" i="79"/>
  <c r="J32" i="81"/>
  <c r="M32" i="81" s="1"/>
  <c r="K66" i="79"/>
  <c r="E82" i="65"/>
  <c r="E83" i="65"/>
  <c r="C55" i="69"/>
  <c r="C64" i="69" s="1"/>
  <c r="C65" i="69" s="1"/>
  <c r="C66" i="69" s="1"/>
  <c r="L87" i="63"/>
  <c r="L91" i="63"/>
  <c r="L89" i="63"/>
  <c r="L90" i="63"/>
  <c r="N90" i="63" s="1"/>
  <c r="P90" i="63" s="1"/>
  <c r="L88" i="63"/>
  <c r="B78" i="68"/>
  <c r="M73" i="63"/>
  <c r="O62" i="63"/>
  <c r="J129" i="63" s="1"/>
  <c r="G32" i="67"/>
  <c r="F33" i="67"/>
  <c r="F34" i="67" s="1"/>
  <c r="E45" i="65"/>
  <c r="F36" i="67"/>
  <c r="E58" i="65"/>
  <c r="E59" i="65"/>
  <c r="L33" i="63"/>
  <c r="N74" i="63"/>
  <c r="K90" i="63" s="1"/>
  <c r="E35" i="67"/>
  <c r="D35" i="67"/>
  <c r="D36" i="67" s="1"/>
  <c r="G31" i="67"/>
  <c r="D64" i="69"/>
  <c r="D65" i="69" s="1"/>
  <c r="D66" i="69" s="1"/>
  <c r="H41" i="64"/>
  <c r="E34" i="65"/>
  <c r="E31" i="67"/>
  <c r="E33" i="67" s="1"/>
  <c r="E34" i="67" s="1"/>
  <c r="L116" i="63"/>
  <c r="M116" i="63" s="1"/>
  <c r="P116" i="63" s="1"/>
  <c r="P121" i="63" s="1"/>
  <c r="K25" i="66"/>
  <c r="I34" i="66" s="1"/>
  <c r="I35" i="66" s="1"/>
  <c r="D31" i="67"/>
  <c r="D33" i="67" s="1"/>
  <c r="D34" i="67" s="1"/>
  <c r="B118" i="68"/>
  <c r="B119" i="68" s="1"/>
  <c r="B120" i="68" s="1"/>
  <c r="B121" i="68" s="1"/>
  <c r="B122" i="68" s="1"/>
  <c r="B123" i="68" s="1"/>
  <c r="B124" i="68" s="1"/>
  <c r="B125" i="68" s="1"/>
  <c r="B126" i="68" s="1"/>
  <c r="B127" i="68" s="1"/>
  <c r="B128" i="68" s="1"/>
  <c r="B129" i="68" s="1"/>
  <c r="B130" i="68" s="1"/>
  <c r="B131" i="68" s="1"/>
  <c r="B132" i="68" s="1"/>
  <c r="B133" i="68" s="1"/>
  <c r="B134" i="68" s="1"/>
  <c r="B135" i="68" s="1"/>
  <c r="B136" i="68" s="1"/>
  <c r="N75" i="63"/>
  <c r="K91" i="63" s="1"/>
  <c r="N91" i="63" s="1"/>
  <c r="P91" i="63" s="1"/>
  <c r="L73" i="63"/>
  <c r="N73" i="63" s="1"/>
  <c r="L102" i="63"/>
  <c r="M102" i="63" s="1"/>
  <c r="N102" i="63" s="1"/>
  <c r="P102" i="63" s="1"/>
  <c r="H42" i="64"/>
  <c r="G35" i="67"/>
  <c r="L78" i="48"/>
  <c r="L75" i="48"/>
  <c r="L77" i="48"/>
  <c r="L88" i="48"/>
  <c r="L49" i="48"/>
  <c r="L50" i="48" s="1"/>
  <c r="L47" i="48"/>
  <c r="L48" i="48" s="1"/>
  <c r="P56" i="48"/>
  <c r="P57" i="48" s="1"/>
  <c r="P54" i="48"/>
  <c r="P55" i="48" s="1"/>
  <c r="P80" i="48" s="1"/>
  <c r="D93" i="55"/>
  <c r="D107" i="55"/>
  <c r="O49" i="48"/>
  <c r="O50" i="48" s="1"/>
  <c r="O47" i="48"/>
  <c r="O48" i="48" s="1"/>
  <c r="K58" i="49"/>
  <c r="E88" i="54"/>
  <c r="E122" i="54"/>
  <c r="O56" i="48"/>
  <c r="O57" i="48" s="1"/>
  <c r="O59" i="48" s="1"/>
  <c r="O54" i="48"/>
  <c r="O55" i="48" s="1"/>
  <c r="O80" i="48" s="1"/>
  <c r="O95" i="48" s="1"/>
  <c r="L49" i="50"/>
  <c r="V42" i="51"/>
  <c r="U57" i="51" s="1"/>
  <c r="F52" i="51"/>
  <c r="O57" i="51" s="1"/>
  <c r="R57" i="51" s="1"/>
  <c r="J55" i="49"/>
  <c r="J63" i="49" s="1"/>
  <c r="P77" i="48"/>
  <c r="P76" i="48"/>
  <c r="P88" i="48"/>
  <c r="P75" i="48"/>
  <c r="K49" i="50"/>
  <c r="M49" i="50" s="1"/>
  <c r="D84" i="55"/>
  <c r="D41" i="55"/>
  <c r="M35" i="50"/>
  <c r="J52" i="51"/>
  <c r="O59" i="51" s="1"/>
  <c r="R59" i="51" s="1"/>
  <c r="L28" i="52"/>
  <c r="D43" i="55"/>
  <c r="M39" i="48"/>
  <c r="M53" i="48" s="1"/>
  <c r="L60" i="50"/>
  <c r="M52" i="51"/>
  <c r="O60" i="51" s="1"/>
  <c r="R60" i="51" s="1"/>
  <c r="L21" i="52"/>
  <c r="L49" i="52" s="1"/>
  <c r="L22" i="52"/>
  <c r="L50" i="52" s="1"/>
  <c r="L55" i="52" s="1"/>
  <c r="F24" i="52"/>
  <c r="O58" i="51"/>
  <c r="R58" i="51" s="1"/>
  <c r="D128" i="54"/>
  <c r="D98" i="54"/>
  <c r="E59" i="54"/>
  <c r="L63" i="49"/>
  <c r="M78" i="48"/>
  <c r="M75" i="48"/>
  <c r="M88" i="48"/>
  <c r="O77" i="48"/>
  <c r="O75" i="48"/>
  <c r="O88" i="48"/>
  <c r="O78" i="48"/>
  <c r="P49" i="48"/>
  <c r="P50" i="48" s="1"/>
  <c r="P47" i="48"/>
  <c r="P48" i="48" s="1"/>
  <c r="N39" i="48"/>
  <c r="N53" i="48" s="1"/>
  <c r="V43" i="51"/>
  <c r="U58" i="51" s="1"/>
  <c r="I52" i="51"/>
  <c r="E96" i="54"/>
  <c r="E131" i="54" s="1"/>
  <c r="E130" i="54"/>
  <c r="C43" i="55"/>
  <c r="L53" i="48"/>
  <c r="V46" i="51"/>
  <c r="U59" i="51" s="1"/>
  <c r="L52" i="51"/>
  <c r="J21" i="52"/>
  <c r="J49" i="52" s="1"/>
  <c r="J22" i="52"/>
  <c r="J50" i="52" s="1"/>
  <c r="J55" i="52" s="1"/>
  <c r="E24" i="52"/>
  <c r="M60" i="50"/>
  <c r="D98" i="55"/>
  <c r="N78" i="48"/>
  <c r="N75" i="48"/>
  <c r="N88" i="48"/>
  <c r="J59" i="49"/>
  <c r="E61" i="49"/>
  <c r="K59" i="49" s="1"/>
  <c r="K63" i="49" s="1"/>
  <c r="K79" i="50"/>
  <c r="K86" i="50" s="1"/>
  <c r="M86" i="50" s="1"/>
  <c r="V49" i="51"/>
  <c r="U60" i="51" s="1"/>
  <c r="E54" i="54"/>
  <c r="L47" i="53"/>
  <c r="I26" i="53"/>
  <c r="E90" i="54"/>
  <c r="K78" i="50"/>
  <c r="P62" i="23"/>
  <c r="O81" i="23"/>
  <c r="D100" i="23" s="1"/>
  <c r="L78" i="23"/>
  <c r="D97" i="23" s="1"/>
  <c r="M59" i="23"/>
  <c r="N105" i="19"/>
  <c r="G73" i="23"/>
  <c r="D92" i="23" s="1"/>
  <c r="H54" i="23"/>
  <c r="L58" i="23"/>
  <c r="K77" i="23"/>
  <c r="D96" i="23" s="1"/>
  <c r="R64" i="23"/>
  <c r="R83" i="23" s="1"/>
  <c r="E102" i="23" s="1"/>
  <c r="Q83" i="23"/>
  <c r="D102" i="23" s="1"/>
  <c r="J148" i="22"/>
  <c r="K148" i="22" s="1"/>
  <c r="L148" i="22" s="1"/>
  <c r="N80" i="23"/>
  <c r="D99" i="23" s="1"/>
  <c r="O61" i="23"/>
  <c r="P108" i="22"/>
  <c r="J76" i="23"/>
  <c r="D95" i="23" s="1"/>
  <c r="D106" i="23" s="1"/>
  <c r="W28" i="24"/>
  <c r="V50" i="24"/>
  <c r="J50" i="20"/>
  <c r="J49" i="20" s="1"/>
  <c r="J48" i="20" s="1"/>
  <c r="J47" i="20" s="1"/>
  <c r="I55" i="23"/>
  <c r="H74" i="23"/>
  <c r="D93" i="23" s="1"/>
  <c r="Z99" i="24"/>
  <c r="S173" i="25"/>
  <c r="T173" i="25"/>
  <c r="S168" i="25"/>
  <c r="T168" i="25"/>
  <c r="Q164" i="25"/>
  <c r="R164" i="25"/>
  <c r="AM108" i="25"/>
  <c r="X109" i="25"/>
  <c r="K89" i="19"/>
  <c r="Q173" i="25"/>
  <c r="R173" i="25"/>
  <c r="W55" i="24"/>
  <c r="X33" i="24"/>
  <c r="H50" i="20"/>
  <c r="H49" i="20" s="1"/>
  <c r="W32" i="24"/>
  <c r="V54" i="24"/>
  <c r="J198" i="27"/>
  <c r="L57" i="23"/>
  <c r="K76" i="23"/>
  <c r="E95" i="23" s="1"/>
  <c r="W49" i="24"/>
  <c r="X27" i="24"/>
  <c r="V42" i="24"/>
  <c r="W20" i="24"/>
  <c r="V17" i="24"/>
  <c r="E35" i="24"/>
  <c r="K87" i="19"/>
  <c r="Y34" i="24"/>
  <c r="X56" i="24"/>
  <c r="V46" i="24"/>
  <c r="W24" i="24"/>
  <c r="Y21" i="24"/>
  <c r="X43" i="24"/>
  <c r="K80" i="19"/>
  <c r="N107" i="22"/>
  <c r="O60" i="23"/>
  <c r="AA95" i="24"/>
  <c r="W55" i="25"/>
  <c r="AK54" i="25"/>
  <c r="AG54" i="25"/>
  <c r="S55" i="25"/>
  <c r="M107" i="22"/>
  <c r="W51" i="24"/>
  <c r="X29" i="24"/>
  <c r="I60" i="20"/>
  <c r="Q63" i="23"/>
  <c r="J56" i="23"/>
  <c r="I75" i="23"/>
  <c r="D94" i="23" s="1"/>
  <c r="G53" i="23"/>
  <c r="W100" i="24"/>
  <c r="T172" i="25"/>
  <c r="S172" i="25"/>
  <c r="AN135" i="25"/>
  <c r="AI92" i="25"/>
  <c r="U93" i="25"/>
  <c r="W23" i="24"/>
  <c r="W19" i="24"/>
  <c r="V41" i="24"/>
  <c r="S178" i="25"/>
  <c r="C75" i="23"/>
  <c r="Q167" i="25"/>
  <c r="R167" i="25"/>
  <c r="AA145" i="25"/>
  <c r="Y73" i="25"/>
  <c r="AM73" i="25" s="1"/>
  <c r="AM72" i="25"/>
  <c r="T73" i="25"/>
  <c r="AH72" i="25"/>
  <c r="X72" i="24"/>
  <c r="AD101" i="24" s="1"/>
  <c r="S166" i="25"/>
  <c r="T166" i="25"/>
  <c r="P188" i="25" a="1"/>
  <c r="H52" i="23"/>
  <c r="G71" i="23"/>
  <c r="F90" i="23" s="1"/>
  <c r="X30" i="24"/>
  <c r="W52" i="24"/>
  <c r="Y145" i="25"/>
  <c r="AL108" i="25"/>
  <c r="W109" i="25"/>
  <c r="V109" i="25"/>
  <c r="AK108" i="25"/>
  <c r="V53" i="24"/>
  <c r="W25" i="24"/>
  <c r="V47" i="24"/>
  <c r="Y112" i="25"/>
  <c r="AN112" i="25" s="1"/>
  <c r="S110" i="25"/>
  <c r="AH109" i="25"/>
  <c r="U111" i="25"/>
  <c r="AJ110" i="25"/>
  <c r="AJ38" i="25"/>
  <c r="V39" i="25"/>
  <c r="S38" i="25"/>
  <c r="AG37" i="25"/>
  <c r="X31" i="24"/>
  <c r="S177" i="25"/>
  <c r="T177" i="25"/>
  <c r="S165" i="25"/>
  <c r="T165" i="25"/>
  <c r="AC145" i="25"/>
  <c r="T109" i="25"/>
  <c r="AI108" i="25"/>
  <c r="W40" i="25"/>
  <c r="AK39" i="25"/>
  <c r="L46" i="26"/>
  <c r="K47" i="26" s="1"/>
  <c r="L52" i="26"/>
  <c r="X26" i="24"/>
  <c r="W48" i="24"/>
  <c r="V40" i="24"/>
  <c r="W18" i="24"/>
  <c r="AB145" i="25"/>
  <c r="AA96" i="24"/>
  <c r="W22" i="24"/>
  <c r="V44" i="24"/>
  <c r="S183" i="25"/>
  <c r="T183" i="25"/>
  <c r="AG134" i="25"/>
  <c r="AG135" i="25" s="1"/>
  <c r="AG136" i="25" s="1"/>
  <c r="AG137" i="25" s="1"/>
  <c r="AG138" i="25" s="1"/>
  <c r="AG139" i="25" s="1"/>
  <c r="AG140" i="25" s="1"/>
  <c r="AG141" i="25" s="1"/>
  <c r="AG142" i="25" s="1"/>
  <c r="X91" i="25"/>
  <c r="AL91" i="25" s="1"/>
  <c r="AL90" i="25"/>
  <c r="W73" i="25"/>
  <c r="AK72" i="25"/>
  <c r="R72" i="25"/>
  <c r="AF71" i="25"/>
  <c r="R56" i="25"/>
  <c r="AF55" i="25"/>
  <c r="E67" i="26"/>
  <c r="F67" i="26" s="1"/>
  <c r="H67" i="26" s="1"/>
  <c r="J67" i="26" s="1"/>
  <c r="G59" i="26"/>
  <c r="I66" i="26"/>
  <c r="J66" i="26" s="1"/>
  <c r="J46" i="26"/>
  <c r="I47" i="26" s="1"/>
  <c r="J52" i="26"/>
  <c r="J197" i="27"/>
  <c r="U145" i="25"/>
  <c r="AJ108" i="25"/>
  <c r="V90" i="25"/>
  <c r="AJ89" i="25"/>
  <c r="S90" i="25"/>
  <c r="AG89" i="25"/>
  <c r="U38" i="25"/>
  <c r="AI37" i="25"/>
  <c r="T145" i="25"/>
  <c r="AM130" i="25" s="1" a="1"/>
  <c r="AN109" i="25"/>
  <c r="R89" i="25"/>
  <c r="AF88" i="25"/>
  <c r="R110" i="25"/>
  <c r="AG109" i="25"/>
  <c r="T90" i="25"/>
  <c r="AH89" i="25"/>
  <c r="X40" i="25"/>
  <c r="AL40" i="25" s="1"/>
  <c r="AL39" i="25"/>
  <c r="AG108" i="25"/>
  <c r="T57" i="25"/>
  <c r="Y55" i="25"/>
  <c r="AM54" i="25"/>
  <c r="T39" i="25"/>
  <c r="AH38" i="25"/>
  <c r="J207" i="27"/>
  <c r="K207" i="27"/>
  <c r="L207" i="27"/>
  <c r="R178" i="25"/>
  <c r="R166" i="25"/>
  <c r="V72" i="25"/>
  <c r="AJ71" i="25"/>
  <c r="G61" i="26"/>
  <c r="I68" i="26"/>
  <c r="L194" i="27"/>
  <c r="T179" i="25"/>
  <c r="R170" i="25"/>
  <c r="T163" i="25"/>
  <c r="AK89" i="25"/>
  <c r="W90" i="25"/>
  <c r="Q183" i="25"/>
  <c r="U73" i="25"/>
  <c r="AI72" i="25"/>
  <c r="Q171" i="25"/>
  <c r="AG72" i="25"/>
  <c r="S73" i="25"/>
  <c r="E37" i="26"/>
  <c r="E39" i="26"/>
  <c r="E69" i="26"/>
  <c r="F69" i="26"/>
  <c r="H69" i="26" s="1"/>
  <c r="J69" i="26" s="1"/>
  <c r="I67" i="26"/>
  <c r="G60" i="26"/>
  <c r="AA161" i="27"/>
  <c r="AB161" i="27"/>
  <c r="O161" i="27"/>
  <c r="P161" i="27"/>
  <c r="AC159" i="27"/>
  <c r="AD159" i="27"/>
  <c r="AE157" i="27"/>
  <c r="AF157" i="27"/>
  <c r="T157" i="27"/>
  <c r="S157" i="27"/>
  <c r="AL156" i="27"/>
  <c r="K184" i="27" s="1"/>
  <c r="AM156" i="27"/>
  <c r="J183" i="27" s="1"/>
  <c r="AB154" i="27"/>
  <c r="AC154" i="27"/>
  <c r="AI153" i="27"/>
  <c r="N184" i="27" s="1"/>
  <c r="AJ153" i="27"/>
  <c r="M183" i="27" s="1"/>
  <c r="W153" i="27"/>
  <c r="X153" i="27"/>
  <c r="K153" i="27"/>
  <c r="L153" i="27"/>
  <c r="AD152" i="27"/>
  <c r="AE152" i="27"/>
  <c r="R187" i="27" s="1"/>
  <c r="AL151" i="27"/>
  <c r="K179" i="27" s="1"/>
  <c r="AK151" i="27"/>
  <c r="L180" i="27" s="1"/>
  <c r="M151" i="27"/>
  <c r="N151" i="27"/>
  <c r="AG150" i="27"/>
  <c r="P183" i="27" s="1"/>
  <c r="AF150" i="27"/>
  <c r="Q184" i="27" s="1"/>
  <c r="L205" i="27" s="1"/>
  <c r="U150" i="27"/>
  <c r="T150" i="27"/>
  <c r="AM38" i="25"/>
  <c r="J191" i="27"/>
  <c r="J212" i="27" s="1"/>
  <c r="K191" i="27"/>
  <c r="K212" i="27" s="1"/>
  <c r="L191" i="27"/>
  <c r="L212" i="27" s="1"/>
  <c r="Q167" i="27"/>
  <c r="Q168" i="27" s="1"/>
  <c r="P159" i="27"/>
  <c r="AH71" i="25"/>
  <c r="W160" i="27"/>
  <c r="AK158" i="27"/>
  <c r="L187" i="27" s="1"/>
  <c r="O156" i="27"/>
  <c r="F68" i="26"/>
  <c r="H68" i="26" s="1"/>
  <c r="J68" i="26" s="1"/>
  <c r="H46" i="26"/>
  <c r="K158" i="27"/>
  <c r="F46" i="26"/>
  <c r="I41" i="26"/>
  <c r="I43" i="26" s="1"/>
  <c r="Z151" i="27"/>
  <c r="V55" i="25"/>
  <c r="AJ54" i="25"/>
  <c r="K41" i="26"/>
  <c r="K43" i="26" s="1"/>
  <c r="J199" i="27"/>
  <c r="K199" i="27"/>
  <c r="U55" i="25"/>
  <c r="AI54" i="25"/>
  <c r="G39" i="26"/>
  <c r="G37" i="26"/>
  <c r="O168" i="27"/>
  <c r="R152" i="27"/>
  <c r="X56" i="25"/>
  <c r="AL55" i="25"/>
  <c r="R38" i="25"/>
  <c r="AF37" i="25"/>
  <c r="Z161" i="27"/>
  <c r="Y158" i="27"/>
  <c r="AH155" i="27"/>
  <c r="O187" i="27" s="1"/>
  <c r="AA149" i="27"/>
  <c r="AB149" i="27"/>
  <c r="AH148" i="27"/>
  <c r="O180" i="27" s="1"/>
  <c r="AI148" i="27"/>
  <c r="N179" i="27" s="1"/>
  <c r="V148" i="27"/>
  <c r="W148" i="27"/>
  <c r="AJ146" i="27"/>
  <c r="M176" i="27" s="1"/>
  <c r="K197" i="27" s="1"/>
  <c r="AK146" i="27"/>
  <c r="L175" i="27" s="1"/>
  <c r="K196" i="27" s="1"/>
  <c r="X146" i="27"/>
  <c r="Y146" i="27"/>
  <c r="AL144" i="27"/>
  <c r="K172" i="27" s="1"/>
  <c r="AM144" i="27"/>
  <c r="J171" i="27" s="1"/>
  <c r="Z144" i="27"/>
  <c r="AA144" i="27"/>
  <c r="U143" i="27"/>
  <c r="V143" i="27"/>
  <c r="AB142" i="27"/>
  <c r="AC142" i="27"/>
  <c r="P142" i="27"/>
  <c r="Q142" i="27"/>
  <c r="E46" i="30"/>
  <c r="N161" i="27"/>
  <c r="AG160" i="27"/>
  <c r="U160" i="27"/>
  <c r="AB159" i="27"/>
  <c r="AI158" i="27"/>
  <c r="AD157" i="27"/>
  <c r="AK156" i="27"/>
  <c r="L185" i="27" s="1"/>
  <c r="L206" i="27" s="1"/>
  <c r="Y156" i="27"/>
  <c r="AM154" i="27"/>
  <c r="J181" i="27" s="1"/>
  <c r="AA154" i="27"/>
  <c r="V153" i="27"/>
  <c r="AC152" i="27"/>
  <c r="Q152" i="27"/>
  <c r="X151" i="27"/>
  <c r="AE150" i="27"/>
  <c r="R185" i="27" s="1"/>
  <c r="S150" i="27"/>
  <c r="AG148" i="27"/>
  <c r="P181" i="27" s="1"/>
  <c r="U148" i="27"/>
  <c r="P147" i="27"/>
  <c r="AI146" i="27"/>
  <c r="N177" i="27" s="1"/>
  <c r="L198" i="27" s="1"/>
  <c r="W146" i="27"/>
  <c r="K146" i="27"/>
  <c r="Y144" i="27"/>
  <c r="M144" i="27"/>
  <c r="AA142" i="27"/>
  <c r="O142" i="27"/>
  <c r="J141" i="27"/>
  <c r="AC140" i="27"/>
  <c r="Q140" i="27"/>
  <c r="AJ139" i="27"/>
  <c r="M169" i="27" s="1"/>
  <c r="S138" i="27"/>
  <c r="AL137" i="27"/>
  <c r="AG136" i="27"/>
  <c r="P169" i="27" s="1"/>
  <c r="U136" i="27"/>
  <c r="AB135" i="27"/>
  <c r="AI134" i="27"/>
  <c r="K134" i="27"/>
  <c r="AD133" i="27"/>
  <c r="AK132" i="27"/>
  <c r="M132" i="27"/>
  <c r="AF131" i="27"/>
  <c r="AA130" i="27"/>
  <c r="O130" i="27"/>
  <c r="S63" i="29"/>
  <c r="AE161" i="27"/>
  <c r="M155" i="27"/>
  <c r="S154" i="27"/>
  <c r="AD149" i="27"/>
  <c r="AC147" i="27"/>
  <c r="O215" i="27"/>
  <c r="P212" i="27"/>
  <c r="X143" i="27"/>
  <c r="Z132" i="27"/>
  <c r="L195" i="27"/>
  <c r="AL160" i="27"/>
  <c r="AJ150" i="27"/>
  <c r="M180" i="27" s="1"/>
  <c r="K148" i="27"/>
  <c r="L131" i="27"/>
  <c r="O222" i="27"/>
  <c r="K195" i="27"/>
  <c r="K157" i="27"/>
  <c r="AH152" i="27"/>
  <c r="O184" i="27" s="1"/>
  <c r="K150" i="27"/>
  <c r="M146" i="27"/>
  <c r="AF142" i="27"/>
  <c r="Q176" i="27" s="1"/>
  <c r="L197" i="27" s="1"/>
  <c r="AJ141" i="27"/>
  <c r="M171" i="27" s="1"/>
  <c r="AK139" i="27"/>
  <c r="Q135" i="27"/>
  <c r="O219" i="27"/>
  <c r="R156" i="27"/>
  <c r="AF154" i="27"/>
  <c r="AK143" i="27"/>
  <c r="L172" i="27" s="1"/>
  <c r="AE133" i="27"/>
  <c r="AF159" i="27"/>
  <c r="AG159" i="27"/>
  <c r="AH157" i="27"/>
  <c r="AI157" i="27"/>
  <c r="V157" i="27"/>
  <c r="W157" i="27"/>
  <c r="AJ155" i="27"/>
  <c r="M185" i="27" s="1"/>
  <c r="AK155" i="27"/>
  <c r="L184" i="27" s="1"/>
  <c r="X155" i="27"/>
  <c r="Y155" i="27"/>
  <c r="AB151" i="27"/>
  <c r="AC151" i="27"/>
  <c r="R149" i="27"/>
  <c r="S149" i="27"/>
  <c r="AF147" i="27"/>
  <c r="Q181" i="27" s="1"/>
  <c r="T147" i="27"/>
  <c r="U147" i="27"/>
  <c r="V145" i="27"/>
  <c r="W145" i="27"/>
  <c r="J145" i="27"/>
  <c r="K145" i="27"/>
  <c r="L143" i="27"/>
  <c r="M143" i="27"/>
  <c r="AG140" i="27"/>
  <c r="P173" i="27" s="1"/>
  <c r="AH140" i="27"/>
  <c r="O172" i="27" s="1"/>
  <c r="AI138" i="27"/>
  <c r="N169" i="27" s="1"/>
  <c r="AJ138" i="27"/>
  <c r="AK136" i="27"/>
  <c r="AL136" i="27"/>
  <c r="Y136" i="27"/>
  <c r="Z136" i="27"/>
  <c r="AA134" i="27"/>
  <c r="AB134" i="27"/>
  <c r="AC132" i="27"/>
  <c r="AD132" i="27"/>
  <c r="AE130" i="27"/>
  <c r="AF130" i="27"/>
  <c r="S130" i="27"/>
  <c r="T130" i="27"/>
  <c r="L168" i="27"/>
  <c r="Q46" i="29"/>
  <c r="Q53" i="29" s="1"/>
  <c r="S64" i="29" s="1"/>
  <c r="T64" i="29" s="1"/>
  <c r="U64" i="29" s="1"/>
  <c r="E44" i="30"/>
  <c r="AM137" i="27"/>
  <c r="AA137" i="27"/>
  <c r="O137" i="27"/>
  <c r="V136" i="27"/>
  <c r="P42" i="28"/>
  <c r="T63" i="29"/>
  <c r="U63" i="29" s="1"/>
  <c r="U65" i="29"/>
  <c r="R62" i="29"/>
  <c r="T62" i="29" s="1"/>
  <c r="U62" i="29" s="1"/>
  <c r="N37" i="28"/>
  <c r="M37" i="28"/>
  <c r="R140" i="27"/>
  <c r="K136" i="27"/>
  <c r="M134" i="27"/>
  <c r="AE140" i="27"/>
  <c r="R175" i="27" s="1"/>
  <c r="T138" i="27"/>
  <c r="O132" i="27"/>
  <c r="P130" i="27"/>
  <c r="AM155" i="27"/>
  <c r="J182" i="27" s="1"/>
  <c r="AA155" i="27"/>
  <c r="AB155" i="27"/>
  <c r="O155" i="27"/>
  <c r="W136" i="27"/>
  <c r="Y134" i="27"/>
  <c r="AC158" i="27"/>
  <c r="N155" i="27"/>
  <c r="AG154" i="27"/>
  <c r="P187" i="27" s="1"/>
  <c r="U154" i="27"/>
  <c r="AD151" i="27"/>
  <c r="O148" i="27"/>
  <c r="U66" i="29"/>
  <c r="AF138" i="27"/>
  <c r="Q172" i="27" s="1"/>
  <c r="P158" i="27"/>
  <c r="AM153" i="27"/>
  <c r="J180" i="27" s="1"/>
  <c r="AA153" i="27"/>
  <c r="O153" i="27"/>
  <c r="Q151" i="27"/>
  <c r="AD144" i="27"/>
  <c r="AM141" i="27"/>
  <c r="AA141" i="27"/>
  <c r="O141" i="27"/>
  <c r="AE137" i="27"/>
  <c r="R172" i="27" s="1"/>
  <c r="P134" i="27"/>
  <c r="K58" i="28"/>
  <c r="D38" i="30"/>
  <c r="E38" i="30" s="1"/>
  <c r="D31" i="30"/>
  <c r="D46" i="30"/>
  <c r="D37" i="30"/>
  <c r="D45" i="30"/>
  <c r="E45" i="30" s="1"/>
  <c r="E37" i="30"/>
  <c r="AB131" i="27"/>
  <c r="E36" i="30"/>
  <c r="AG142" i="27"/>
  <c r="P175" i="27" s="1"/>
  <c r="U142" i="27"/>
  <c r="AG130" i="27"/>
  <c r="U130" i="27"/>
  <c r="I130" i="27"/>
  <c r="D44" i="30"/>
  <c r="O62" i="79" l="1"/>
  <c r="O68" i="79" s="1"/>
  <c r="M62" i="79"/>
  <c r="M68" i="79" s="1"/>
  <c r="J73" i="85"/>
  <c r="C73" i="85"/>
  <c r="J60" i="81"/>
  <c r="J63" i="81"/>
  <c r="M38" i="81"/>
  <c r="J61" i="81"/>
  <c r="J62" i="81"/>
  <c r="D74" i="85"/>
  <c r="K74" i="85"/>
  <c r="J69" i="78"/>
  <c r="Q58" i="80"/>
  <c r="Q62" i="80" s="1"/>
  <c r="M47" i="81"/>
  <c r="M63" i="81"/>
  <c r="Q62" i="79"/>
  <c r="L63" i="79" s="1"/>
  <c r="P68" i="78"/>
  <c r="S68" i="78"/>
  <c r="T62" i="80"/>
  <c r="L91" i="78"/>
  <c r="C74" i="85"/>
  <c r="J74" i="85"/>
  <c r="D73" i="85"/>
  <c r="K73" i="85"/>
  <c r="L47" i="83"/>
  <c r="L48" i="83"/>
  <c r="U62" i="80"/>
  <c r="O29" i="79"/>
  <c r="C75" i="85"/>
  <c r="J75" i="85"/>
  <c r="M53" i="84"/>
  <c r="M58" i="84" s="1"/>
  <c r="N53" i="84"/>
  <c r="N58" i="84" s="1"/>
  <c r="O53" i="84"/>
  <c r="O58" i="84" s="1"/>
  <c r="S53" i="84"/>
  <c r="S58" i="84" s="1"/>
  <c r="P53" i="84"/>
  <c r="P58" i="84" s="1"/>
  <c r="Q53" i="84"/>
  <c r="Q58" i="84" s="1"/>
  <c r="R53" i="84"/>
  <c r="R58" i="84" s="1"/>
  <c r="L58" i="84"/>
  <c r="T53" i="84"/>
  <c r="T58" i="84" s="1"/>
  <c r="M45" i="81"/>
  <c r="M49" i="81" s="1"/>
  <c r="M52" i="81" s="1"/>
  <c r="M61" i="81"/>
  <c r="M65" i="81" s="1"/>
  <c r="J72" i="81" s="1"/>
  <c r="M37" i="79"/>
  <c r="J38" i="79"/>
  <c r="L38" i="79" s="1"/>
  <c r="M38" i="79" s="1"/>
  <c r="X37" i="84"/>
  <c r="Y37" i="84"/>
  <c r="V37" i="84"/>
  <c r="W37" i="84"/>
  <c r="P55" i="80"/>
  <c r="Q55" i="80" s="1"/>
  <c r="Q71" i="80"/>
  <c r="P34" i="78"/>
  <c r="P35" i="78" s="1"/>
  <c r="Q50" i="78"/>
  <c r="W36" i="84"/>
  <c r="X36" i="84"/>
  <c r="V36" i="84"/>
  <c r="M62" i="81"/>
  <c r="M46" i="81"/>
  <c r="P48" i="80"/>
  <c r="Q48" i="80" s="1"/>
  <c r="P71" i="80"/>
  <c r="L58" i="78"/>
  <c r="D75" i="85"/>
  <c r="K75" i="85"/>
  <c r="T37" i="84"/>
  <c r="Q56" i="78"/>
  <c r="J36" i="78"/>
  <c r="U37" i="84"/>
  <c r="Y36" i="84"/>
  <c r="P59" i="84"/>
  <c r="K89" i="63"/>
  <c r="N89" i="63" s="1"/>
  <c r="P89" i="63" s="1"/>
  <c r="K87" i="63"/>
  <c r="N87" i="63" s="1"/>
  <c r="P87" i="63" s="1"/>
  <c r="K88" i="63"/>
  <c r="N88" i="63" s="1"/>
  <c r="P88" i="63" s="1"/>
  <c r="E61" i="65"/>
  <c r="E38" i="65"/>
  <c r="E41" i="65" s="1"/>
  <c r="E39" i="65"/>
  <c r="H48" i="64"/>
  <c r="H46" i="64"/>
  <c r="H49" i="64"/>
  <c r="I41" i="64"/>
  <c r="H50" i="64"/>
  <c r="C68" i="69"/>
  <c r="C69" i="69"/>
  <c r="I42" i="64"/>
  <c r="H47" i="64"/>
  <c r="E36" i="67"/>
  <c r="G33" i="67"/>
  <c r="G34" i="67" s="1"/>
  <c r="G36" i="67" s="1"/>
  <c r="B139" i="68"/>
  <c r="B141" i="68" s="1"/>
  <c r="E86" i="65"/>
  <c r="M54" i="48"/>
  <c r="M55" i="48" s="1"/>
  <c r="M80" i="48" s="1"/>
  <c r="M95" i="48" s="1"/>
  <c r="M56" i="48"/>
  <c r="M57" i="48" s="1"/>
  <c r="M59" i="48" s="1"/>
  <c r="N56" i="48"/>
  <c r="N57" i="48" s="1"/>
  <c r="N59" i="48" s="1"/>
  <c r="N54" i="48"/>
  <c r="N55" i="48" s="1"/>
  <c r="N80" i="48" s="1"/>
  <c r="N95" i="48" s="1"/>
  <c r="M53" i="53"/>
  <c r="J17" i="52"/>
  <c r="E34" i="52"/>
  <c r="P82" i="48"/>
  <c r="P95" i="48"/>
  <c r="P97" i="48" s="1"/>
  <c r="P59" i="48"/>
  <c r="L54" i="48"/>
  <c r="L55" i="48" s="1"/>
  <c r="L80" i="48" s="1"/>
  <c r="L95" i="48" s="1"/>
  <c r="L97" i="48" s="1"/>
  <c r="P99" i="48" s="1"/>
  <c r="L56" i="48"/>
  <c r="L57" i="48" s="1"/>
  <c r="L59" i="48" s="1"/>
  <c r="L17" i="52"/>
  <c r="F34" i="52"/>
  <c r="F37" i="52" s="1"/>
  <c r="L18" i="52" s="1"/>
  <c r="E123" i="54"/>
  <c r="L92" i="48"/>
  <c r="L90" i="48"/>
  <c r="D45" i="55"/>
  <c r="D47" i="55"/>
  <c r="N90" i="48"/>
  <c r="N92" i="48"/>
  <c r="N93" i="48"/>
  <c r="N97" i="48" s="1"/>
  <c r="C45" i="55"/>
  <c r="C47" i="55"/>
  <c r="M93" i="48"/>
  <c r="M97" i="48" s="1"/>
  <c r="M92" i="48"/>
  <c r="M90" i="48"/>
  <c r="L38" i="53"/>
  <c r="M39" i="53"/>
  <c r="I27" i="53"/>
  <c r="P90" i="48"/>
  <c r="P91" i="48"/>
  <c r="P92" i="48"/>
  <c r="D101" i="54"/>
  <c r="D99" i="54"/>
  <c r="D134" i="54" s="1"/>
  <c r="D133" i="54"/>
  <c r="N82" i="48"/>
  <c r="M82" i="48"/>
  <c r="E93" i="54"/>
  <c r="E128" i="54" s="1"/>
  <c r="E125" i="54"/>
  <c r="E60" i="54"/>
  <c r="E62" i="54" s="1"/>
  <c r="E67" i="54" s="1"/>
  <c r="D70" i="54" s="1"/>
  <c r="O82" i="48"/>
  <c r="O90" i="48"/>
  <c r="O92" i="48"/>
  <c r="O93" i="48"/>
  <c r="O97" i="48" s="1"/>
  <c r="AM130" i="25"/>
  <c r="AP131" i="25"/>
  <c r="AQ131" i="25" s="1"/>
  <c r="R39" i="25"/>
  <c r="AF38" i="25"/>
  <c r="X53" i="24"/>
  <c r="Y31" i="24"/>
  <c r="AN136" i="25"/>
  <c r="W46" i="24"/>
  <c r="X24" i="24"/>
  <c r="H48" i="20"/>
  <c r="K57" i="20"/>
  <c r="L57" i="20" s="1"/>
  <c r="M57" i="20" s="1"/>
  <c r="N57" i="20" s="1"/>
  <c r="M58" i="23"/>
  <c r="L77" i="23"/>
  <c r="E96" i="23" s="1"/>
  <c r="J204" i="27"/>
  <c r="L204" i="27"/>
  <c r="K204" i="27"/>
  <c r="AI73" i="25"/>
  <c r="U74" i="25"/>
  <c r="Y56" i="25"/>
  <c r="AM56" i="25" s="1"/>
  <c r="AM55" i="25"/>
  <c r="K48" i="26"/>
  <c r="K49" i="26" s="1"/>
  <c r="K51" i="26" s="1"/>
  <c r="C94" i="23"/>
  <c r="C115" i="23" s="1"/>
  <c r="C76" i="23"/>
  <c r="Y33" i="24"/>
  <c r="X55" i="24"/>
  <c r="F137" i="22"/>
  <c r="G137" i="22" s="1"/>
  <c r="H137" i="22" s="1"/>
  <c r="K137" i="22" s="1"/>
  <c r="L137" i="22" s="1"/>
  <c r="O108" i="22"/>
  <c r="L190" i="27"/>
  <c r="L200" i="27"/>
  <c r="J200" i="27"/>
  <c r="K200" i="27"/>
  <c r="J205" i="27"/>
  <c r="K205" i="27"/>
  <c r="AJ72" i="25"/>
  <c r="V73" i="25"/>
  <c r="AH57" i="25"/>
  <c r="T58" i="25"/>
  <c r="AF89" i="25"/>
  <c r="R90" i="25"/>
  <c r="R57" i="25"/>
  <c r="AF56" i="25"/>
  <c r="W44" i="24"/>
  <c r="X22" i="24"/>
  <c r="S39" i="25"/>
  <c r="AG38" i="25"/>
  <c r="S56" i="25"/>
  <c r="AG55" i="25"/>
  <c r="I54" i="23"/>
  <c r="H73" i="23"/>
  <c r="E92" i="23" s="1"/>
  <c r="E47" i="26"/>
  <c r="AL56" i="25"/>
  <c r="X57" i="25"/>
  <c r="AL57" i="25" s="1"/>
  <c r="AO131" i="25"/>
  <c r="AK40" i="25"/>
  <c r="W41" i="25"/>
  <c r="AK41" i="25" s="1"/>
  <c r="V40" i="25"/>
  <c r="AJ39" i="25"/>
  <c r="Z34" i="24"/>
  <c r="Y56" i="24"/>
  <c r="X49" i="24"/>
  <c r="Y27" i="24"/>
  <c r="R212" i="27"/>
  <c r="K190" i="27"/>
  <c r="AK109" i="25"/>
  <c r="V110" i="25"/>
  <c r="AJ55" i="25"/>
  <c r="V56" i="25"/>
  <c r="Q212" i="27"/>
  <c r="AK90" i="25"/>
  <c r="W91" i="25"/>
  <c r="AF72" i="25"/>
  <c r="R73" i="25"/>
  <c r="L196" i="27"/>
  <c r="AL109" i="25"/>
  <c r="W110" i="25"/>
  <c r="AA93" i="24"/>
  <c r="AA97" i="24"/>
  <c r="AA92" i="24"/>
  <c r="AA94" i="24"/>
  <c r="J192" i="27"/>
  <c r="K192" i="27"/>
  <c r="K213" i="27" s="1"/>
  <c r="L192" i="27"/>
  <c r="L213" i="27" s="1"/>
  <c r="K206" i="27"/>
  <c r="J213" i="27"/>
  <c r="J196" i="27"/>
  <c r="T110" i="25"/>
  <c r="AI109" i="25"/>
  <c r="H53" i="23"/>
  <c r="G72" i="23"/>
  <c r="E91" i="23" s="1"/>
  <c r="AK55" i="25"/>
  <c r="W56" i="25"/>
  <c r="O80" i="23"/>
  <c r="E99" i="23" s="1"/>
  <c r="P61" i="23"/>
  <c r="N59" i="23"/>
  <c r="M78" i="23"/>
  <c r="E97" i="23" s="1"/>
  <c r="E106" i="23" s="1"/>
  <c r="S74" i="25"/>
  <c r="AG73" i="25"/>
  <c r="R111" i="25"/>
  <c r="AG110" i="25"/>
  <c r="M57" i="23"/>
  <c r="L76" i="23"/>
  <c r="F95" i="23" s="1"/>
  <c r="J206" i="27"/>
  <c r="U39" i="25"/>
  <c r="AI38" i="25"/>
  <c r="AK73" i="25"/>
  <c r="W74" i="25"/>
  <c r="U112" i="25"/>
  <c r="AJ111" i="25"/>
  <c r="P37" i="28"/>
  <c r="P50" i="28" s="1"/>
  <c r="G43" i="26"/>
  <c r="J208" i="27"/>
  <c r="K208" i="27"/>
  <c r="L208" i="27"/>
  <c r="AH90" i="25"/>
  <c r="T91" i="25"/>
  <c r="AH73" i="25"/>
  <c r="T74" i="25"/>
  <c r="X19" i="24"/>
  <c r="W41" i="24"/>
  <c r="K56" i="23"/>
  <c r="J75" i="23"/>
  <c r="E94" i="23" s="1"/>
  <c r="P60" i="23"/>
  <c r="O79" i="23"/>
  <c r="F98" i="23" s="1"/>
  <c r="K198" i="27"/>
  <c r="I74" i="23"/>
  <c r="E93" i="23" s="1"/>
  <c r="J55" i="23"/>
  <c r="J193" i="27"/>
  <c r="K193" i="27"/>
  <c r="L193" i="27"/>
  <c r="E40" i="26"/>
  <c r="E41" i="26"/>
  <c r="E43" i="26" s="1"/>
  <c r="D32" i="30"/>
  <c r="D47" i="30"/>
  <c r="E47" i="30" s="1"/>
  <c r="D39" i="30"/>
  <c r="E39" i="30" s="1"/>
  <c r="J201" i="27"/>
  <c r="K201" i="27"/>
  <c r="L201" i="27"/>
  <c r="G41" i="26"/>
  <c r="G40" i="26"/>
  <c r="G47" i="26" s="1"/>
  <c r="G48" i="26" s="1"/>
  <c r="G49" i="26" s="1"/>
  <c r="G51" i="26" s="1"/>
  <c r="O230" i="27"/>
  <c r="AG90" i="25"/>
  <c r="S91" i="25"/>
  <c r="I48" i="26"/>
  <c r="I49" i="26" s="1"/>
  <c r="I51" i="26" s="1"/>
  <c r="W40" i="24"/>
  <c r="X18" i="24"/>
  <c r="S111" i="25"/>
  <c r="AH110" i="25"/>
  <c r="Y30" i="24"/>
  <c r="X52" i="24"/>
  <c r="W45" i="24"/>
  <c r="X23" i="24"/>
  <c r="Q82" i="23"/>
  <c r="E101" i="23" s="1"/>
  <c r="R63" i="23"/>
  <c r="R82" i="23" s="1"/>
  <c r="F101" i="23" s="1"/>
  <c r="X110" i="25"/>
  <c r="AM109" i="25"/>
  <c r="U94" i="25"/>
  <c r="AI94" i="25" s="1"/>
  <c r="AI93" i="25"/>
  <c r="Q62" i="23"/>
  <c r="P81" i="23"/>
  <c r="E100" i="23" s="1"/>
  <c r="AJ90" i="25"/>
  <c r="V91" i="25"/>
  <c r="AO130" i="25"/>
  <c r="H71" i="23"/>
  <c r="G90" i="23" s="1"/>
  <c r="I52" i="23"/>
  <c r="Y29" i="24"/>
  <c r="X51" i="24"/>
  <c r="F35" i="24"/>
  <c r="V39" i="24"/>
  <c r="W17" i="24"/>
  <c r="S68" i="29"/>
  <c r="AI55" i="25"/>
  <c r="U56" i="25"/>
  <c r="K203" i="27"/>
  <c r="J203" i="27"/>
  <c r="L203" i="27"/>
  <c r="J202" i="27"/>
  <c r="K202" i="27"/>
  <c r="L202" i="27"/>
  <c r="AH39" i="25"/>
  <c r="T40" i="25"/>
  <c r="Y26" i="24"/>
  <c r="X48" i="24"/>
  <c r="W47" i="24"/>
  <c r="X25" i="24"/>
  <c r="S189" i="25"/>
  <c r="R194" i="25"/>
  <c r="T196" i="25"/>
  <c r="Q199" i="25"/>
  <c r="S201" i="25"/>
  <c r="R206" i="25"/>
  <c r="T189" i="25"/>
  <c r="Q192" i="25"/>
  <c r="S194" i="25"/>
  <c r="R199" i="25"/>
  <c r="T201" i="25"/>
  <c r="Q204" i="25"/>
  <c r="U204" i="25" s="1"/>
  <c r="S206" i="25"/>
  <c r="R189" i="25"/>
  <c r="S192" i="25"/>
  <c r="R195" i="25"/>
  <c r="Q198" i="25"/>
  <c r="T203" i="25"/>
  <c r="Q190" i="25"/>
  <c r="T195" i="25"/>
  <c r="S198" i="25"/>
  <c r="R201" i="25"/>
  <c r="S204" i="25"/>
  <c r="R207" i="25"/>
  <c r="R190" i="25"/>
  <c r="Q193" i="25"/>
  <c r="U193" i="25" s="1"/>
  <c r="T198" i="25"/>
  <c r="T204" i="25"/>
  <c r="S207" i="25"/>
  <c r="Q191" i="25"/>
  <c r="U191" i="25" s="1"/>
  <c r="Q197" i="25"/>
  <c r="U197" i="25" s="1"/>
  <c r="T202" i="25"/>
  <c r="S205" i="25"/>
  <c r="R191" i="25"/>
  <c r="Q194" i="25"/>
  <c r="R197" i="25"/>
  <c r="Q200" i="25"/>
  <c r="T205" i="25"/>
  <c r="S191" i="25"/>
  <c r="T194" i="25"/>
  <c r="S197" i="25"/>
  <c r="R200" i="25"/>
  <c r="Q203" i="25"/>
  <c r="U203" i="25" s="1"/>
  <c r="T191" i="25"/>
  <c r="T197" i="25"/>
  <c r="S200" i="25"/>
  <c r="R203" i="25"/>
  <c r="Q206" i="25"/>
  <c r="U206" i="25" s="1"/>
  <c r="S193" i="25"/>
  <c r="T200" i="25"/>
  <c r="T207" i="25"/>
  <c r="T193" i="25"/>
  <c r="Q201" i="25"/>
  <c r="P188" i="25"/>
  <c r="Q195" i="25"/>
  <c r="U195" i="25" s="1"/>
  <c r="Q202" i="25"/>
  <c r="S195" i="25"/>
  <c r="R202" i="25"/>
  <c r="Q189" i="25"/>
  <c r="Q196" i="25"/>
  <c r="S202" i="25"/>
  <c r="T190" i="25"/>
  <c r="R198" i="25"/>
  <c r="Q205" i="25"/>
  <c r="R192" i="25"/>
  <c r="R205" i="25"/>
  <c r="T192" i="25"/>
  <c r="S199" i="25"/>
  <c r="T206" i="25"/>
  <c r="R193" i="25"/>
  <c r="T199" i="25"/>
  <c r="Q207" i="25"/>
  <c r="U207" i="25" s="1"/>
  <c r="S190" i="25"/>
  <c r="R196" i="25"/>
  <c r="S196" i="25"/>
  <c r="S203" i="25"/>
  <c r="R204" i="25"/>
  <c r="Y43" i="24"/>
  <c r="Z21" i="24"/>
  <c r="W42" i="24"/>
  <c r="X20" i="24"/>
  <c r="W54" i="24"/>
  <c r="X32" i="24"/>
  <c r="W50" i="24"/>
  <c r="X28" i="24"/>
  <c r="I73" i="80" l="1"/>
  <c r="I74" i="80" s="1"/>
  <c r="T48" i="80"/>
  <c r="L50" i="83"/>
  <c r="K111" i="85"/>
  <c r="K113" i="85"/>
  <c r="Q63" i="79"/>
  <c r="L64" i="79" s="1"/>
  <c r="D90" i="85"/>
  <c r="D111" i="85"/>
  <c r="D91" i="85"/>
  <c r="D103" i="85"/>
  <c r="D104" i="85" s="1"/>
  <c r="D105" i="85" s="1"/>
  <c r="D106" i="85" s="1"/>
  <c r="D107" i="85" s="1"/>
  <c r="D112" i="85" s="1"/>
  <c r="C78" i="85"/>
  <c r="C85" i="85" s="1"/>
  <c r="J103" i="85"/>
  <c r="J104" i="85" s="1"/>
  <c r="J105" i="85" s="1"/>
  <c r="J106" i="85" s="1"/>
  <c r="J107" i="85" s="1"/>
  <c r="J112" i="85" s="1"/>
  <c r="J71" i="81"/>
  <c r="J73" i="81" s="1"/>
  <c r="J68" i="81"/>
  <c r="J69" i="81" s="1"/>
  <c r="J75" i="81" s="1"/>
  <c r="P69" i="78"/>
  <c r="D113" i="85"/>
  <c r="D92" i="85"/>
  <c r="J113" i="85"/>
  <c r="J92" i="85"/>
  <c r="C91" i="85"/>
  <c r="C103" i="85"/>
  <c r="C104" i="85" s="1"/>
  <c r="C105" i="85" s="1"/>
  <c r="C106" i="85" s="1"/>
  <c r="C107" i="85" s="1"/>
  <c r="C112" i="85" s="1"/>
  <c r="C90" i="85"/>
  <c r="C111" i="85"/>
  <c r="C113" i="85"/>
  <c r="C92" i="85"/>
  <c r="J111" i="85"/>
  <c r="K36" i="78"/>
  <c r="P36" i="78" s="1"/>
  <c r="J37" i="78"/>
  <c r="T55" i="80"/>
  <c r="J39" i="79"/>
  <c r="O30" i="79"/>
  <c r="P29" i="79"/>
  <c r="K69" i="78"/>
  <c r="J70" i="78"/>
  <c r="K103" i="85"/>
  <c r="K104" i="85" s="1"/>
  <c r="K105" i="85" s="1"/>
  <c r="K106" i="85" s="1"/>
  <c r="K107" i="85" s="1"/>
  <c r="K112" i="85" s="1"/>
  <c r="J78" i="85"/>
  <c r="J85" i="85" s="1"/>
  <c r="K90" i="85" s="1"/>
  <c r="H51" i="64"/>
  <c r="J47" i="64"/>
  <c r="J42" i="64"/>
  <c r="L47" i="64" s="1"/>
  <c r="P92" i="63"/>
  <c r="P124" i="63" s="1"/>
  <c r="J130" i="63" s="1"/>
  <c r="J135" i="63" s="1"/>
  <c r="J136" i="63" s="1"/>
  <c r="J137" i="63" s="1"/>
  <c r="J50" i="64"/>
  <c r="J48" i="64"/>
  <c r="J46" i="64"/>
  <c r="J49" i="64"/>
  <c r="J41" i="64"/>
  <c r="L35" i="53"/>
  <c r="M36" i="53"/>
  <c r="M49" i="53"/>
  <c r="L45" i="53"/>
  <c r="M46" i="53" s="1"/>
  <c r="E35" i="52"/>
  <c r="E37" i="52" s="1"/>
  <c r="J18" i="52" s="1"/>
  <c r="J26" i="52"/>
  <c r="J45" i="52"/>
  <c r="D52" i="55"/>
  <c r="D49" i="55"/>
  <c r="D55" i="55"/>
  <c r="B77" i="55"/>
  <c r="D77" i="55" s="1"/>
  <c r="E98" i="54"/>
  <c r="L29" i="52"/>
  <c r="L46" i="52"/>
  <c r="L27" i="52"/>
  <c r="D136" i="54"/>
  <c r="D141" i="54" s="1"/>
  <c r="D106" i="54"/>
  <c r="L82" i="48"/>
  <c r="P84" i="48" s="1"/>
  <c r="C52" i="55"/>
  <c r="C55" i="55"/>
  <c r="C49" i="55"/>
  <c r="L45" i="52"/>
  <c r="L26" i="52"/>
  <c r="P61" i="48"/>
  <c r="L214" i="27"/>
  <c r="R213" i="27"/>
  <c r="K214" i="27"/>
  <c r="Q213" i="27"/>
  <c r="U189" i="25"/>
  <c r="U194" i="25"/>
  <c r="Y52" i="24"/>
  <c r="Z30" i="24"/>
  <c r="AK74" i="25"/>
  <c r="W75" i="25"/>
  <c r="AK75" i="25" s="1"/>
  <c r="J214" i="27"/>
  <c r="P213" i="27"/>
  <c r="AJ40" i="25"/>
  <c r="V41" i="25"/>
  <c r="AG39" i="25"/>
  <c r="S40" i="25"/>
  <c r="X46" i="24"/>
  <c r="Y24" i="24"/>
  <c r="X50" i="24"/>
  <c r="Y28" i="24"/>
  <c r="X54" i="24"/>
  <c r="Y32" i="24"/>
  <c r="U196" i="25"/>
  <c r="Y20" i="24"/>
  <c r="X42" i="24"/>
  <c r="N78" i="23"/>
  <c r="F97" i="23" s="1"/>
  <c r="O59" i="23"/>
  <c r="W111" i="25"/>
  <c r="AL110" i="25"/>
  <c r="V111" i="25"/>
  <c r="AK110" i="25"/>
  <c r="Y22" i="24"/>
  <c r="X44" i="24"/>
  <c r="Z26" i="24"/>
  <c r="Y48" i="24"/>
  <c r="R62" i="23"/>
  <c r="R81" i="23" s="1"/>
  <c r="G100" i="23" s="1"/>
  <c r="Q81" i="23"/>
  <c r="F100" i="23" s="1"/>
  <c r="S112" i="25"/>
  <c r="AH111" i="25"/>
  <c r="Q61" i="23"/>
  <c r="P80" i="23"/>
  <c r="F99" i="23" s="1"/>
  <c r="AN137" i="25"/>
  <c r="AA21" i="24"/>
  <c r="Z43" i="24"/>
  <c r="U202" i="25"/>
  <c r="U192" i="25"/>
  <c r="T41" i="25"/>
  <c r="AH40" i="25"/>
  <c r="X17" i="24"/>
  <c r="G35" i="24"/>
  <c r="W39" i="24"/>
  <c r="Y18" i="24"/>
  <c r="X40" i="24"/>
  <c r="P79" i="23"/>
  <c r="G98" i="23" s="1"/>
  <c r="Q60" i="23"/>
  <c r="AI39" i="25"/>
  <c r="U40" i="25"/>
  <c r="AI74" i="25"/>
  <c r="U75" i="25"/>
  <c r="D48" i="30"/>
  <c r="E48" i="30" s="1"/>
  <c r="E49" i="30" s="1"/>
  <c r="C53" i="30" s="1"/>
  <c r="D40" i="30"/>
  <c r="E40" i="30" s="1"/>
  <c r="E41" i="30" s="1"/>
  <c r="C52" i="30" s="1"/>
  <c r="R74" i="25"/>
  <c r="AF73" i="25"/>
  <c r="AF57" i="25"/>
  <c r="R58" i="25"/>
  <c r="Z31" i="24"/>
  <c r="Y53" i="24"/>
  <c r="R188" i="25"/>
  <c r="S188" i="25"/>
  <c r="T188" i="25"/>
  <c r="Q188" i="25"/>
  <c r="U188" i="25" s="1"/>
  <c r="U208" i="25" s="1"/>
  <c r="U212" i="25" s="1"/>
  <c r="L56" i="23"/>
  <c r="K75" i="23"/>
  <c r="F94" i="23" s="1"/>
  <c r="R91" i="25"/>
  <c r="AF90" i="25"/>
  <c r="U201" i="25"/>
  <c r="U198" i="25"/>
  <c r="AM110" i="25"/>
  <c r="X111" i="25"/>
  <c r="S92" i="25"/>
  <c r="AG91" i="25"/>
  <c r="M76" i="23"/>
  <c r="G95" i="23" s="1"/>
  <c r="N57" i="23"/>
  <c r="W92" i="25"/>
  <c r="AK92" i="25" s="1"/>
  <c r="AK91" i="25"/>
  <c r="E48" i="26"/>
  <c r="E49" i="26" s="1"/>
  <c r="E51" i="26" s="1"/>
  <c r="N108" i="22"/>
  <c r="F138" i="22"/>
  <c r="G138" i="22" s="1"/>
  <c r="H138" i="22" s="1"/>
  <c r="K138" i="22" s="1"/>
  <c r="L138" i="22" s="1"/>
  <c r="U190" i="25"/>
  <c r="AK56" i="25"/>
  <c r="W57" i="25"/>
  <c r="U205" i="25"/>
  <c r="U199" i="25"/>
  <c r="Y51" i="24"/>
  <c r="Z29" i="24"/>
  <c r="X41" i="24"/>
  <c r="Y19" i="24"/>
  <c r="Z27" i="24"/>
  <c r="Y49" i="24"/>
  <c r="T59" i="25"/>
  <c r="AH58" i="25"/>
  <c r="AF39" i="25"/>
  <c r="R40" i="25"/>
  <c r="I71" i="23"/>
  <c r="H90" i="23" s="1"/>
  <c r="J52" i="23"/>
  <c r="AH74" i="25"/>
  <c r="T75" i="25"/>
  <c r="AG111" i="25"/>
  <c r="R112" i="25"/>
  <c r="H72" i="23"/>
  <c r="F91" i="23" s="1"/>
  <c r="I53" i="23"/>
  <c r="J54" i="23"/>
  <c r="I73" i="23"/>
  <c r="F92" i="23" s="1"/>
  <c r="Y23" i="24"/>
  <c r="X45" i="24"/>
  <c r="P52" i="28"/>
  <c r="K59" i="28" s="1"/>
  <c r="K60" i="28"/>
  <c r="V74" i="25"/>
  <c r="AJ73" i="25"/>
  <c r="Z33" i="24"/>
  <c r="Y55" i="24"/>
  <c r="N58" i="23"/>
  <c r="M77" i="23"/>
  <c r="F96" i="23" s="1"/>
  <c r="F106" i="23" s="1"/>
  <c r="U200" i="25"/>
  <c r="AG74" i="25"/>
  <c r="S75" i="25"/>
  <c r="T111" i="25"/>
  <c r="AI110" i="25"/>
  <c r="AA99" i="24"/>
  <c r="Z56" i="24"/>
  <c r="AA34" i="24"/>
  <c r="S57" i="25"/>
  <c r="AG56" i="25"/>
  <c r="C77" i="23"/>
  <c r="C95" i="23"/>
  <c r="C116" i="23" s="1"/>
  <c r="X47" i="24"/>
  <c r="Y25" i="24"/>
  <c r="AI56" i="25"/>
  <c r="U57" i="25"/>
  <c r="V92" i="25"/>
  <c r="AJ91" i="25"/>
  <c r="K55" i="23"/>
  <c r="J74" i="23"/>
  <c r="F93" i="23" s="1"/>
  <c r="T92" i="25"/>
  <c r="AH91" i="25"/>
  <c r="AJ112" i="25"/>
  <c r="U113" i="25"/>
  <c r="AJ56" i="25"/>
  <c r="V57" i="25"/>
  <c r="K58" i="20"/>
  <c r="L58" i="20" s="1"/>
  <c r="M58" i="20" s="1"/>
  <c r="N58" i="20" s="1"/>
  <c r="N60" i="20" s="1"/>
  <c r="H47" i="20"/>
  <c r="K59" i="20" s="1"/>
  <c r="L59" i="20" s="1"/>
  <c r="M59" i="20" s="1"/>
  <c r="N59" i="20" s="1"/>
  <c r="AP130" i="25"/>
  <c r="AQ130" i="25" s="1"/>
  <c r="K91" i="85" l="1"/>
  <c r="J116" i="85"/>
  <c r="J123" i="85" s="1"/>
  <c r="K128" i="85" s="1"/>
  <c r="K134" i="85" s="1"/>
  <c r="J90" i="85"/>
  <c r="K92" i="85"/>
  <c r="K70" i="78"/>
  <c r="J71" i="78"/>
  <c r="J91" i="85"/>
  <c r="K56" i="83"/>
  <c r="L52" i="83"/>
  <c r="K130" i="85"/>
  <c r="I75" i="80"/>
  <c r="I77" i="80"/>
  <c r="I83" i="80" s="1"/>
  <c r="Q36" i="78"/>
  <c r="M36" i="78"/>
  <c r="S69" i="78"/>
  <c r="M69" i="78"/>
  <c r="Q64" i="79"/>
  <c r="L65" i="79" s="1"/>
  <c r="K37" i="78"/>
  <c r="J38" i="78"/>
  <c r="C116" i="85"/>
  <c r="C123" i="85" s="1"/>
  <c r="D128" i="85" s="1"/>
  <c r="D134" i="85" s="1"/>
  <c r="L48" i="64"/>
  <c r="L46" i="64"/>
  <c r="L49" i="64"/>
  <c r="L50" i="64"/>
  <c r="J51" i="64"/>
  <c r="J29" i="52"/>
  <c r="J46" i="52"/>
  <c r="J54" i="52" s="1"/>
  <c r="J27" i="52"/>
  <c r="D80" i="55"/>
  <c r="D81" i="55"/>
  <c r="D87" i="55"/>
  <c r="D101" i="55"/>
  <c r="L54" i="52"/>
  <c r="L52" i="53"/>
  <c r="M48" i="53"/>
  <c r="L51" i="53" s="1"/>
  <c r="E99" i="54"/>
  <c r="E134" i="54" s="1"/>
  <c r="E133" i="54"/>
  <c r="J73" i="23"/>
  <c r="G92" i="23" s="1"/>
  <c r="K54" i="23"/>
  <c r="J215" i="27"/>
  <c r="P214" i="27"/>
  <c r="Z22" i="24"/>
  <c r="Y44" i="24"/>
  <c r="AA31" i="24"/>
  <c r="Z53" i="24"/>
  <c r="M108" i="22"/>
  <c r="F139" i="22"/>
  <c r="G139" i="22" s="1"/>
  <c r="H139" i="22" s="1"/>
  <c r="K139" i="22" s="1"/>
  <c r="L139" i="22" s="1"/>
  <c r="R59" i="25"/>
  <c r="AF58" i="25"/>
  <c r="V112" i="25"/>
  <c r="AK111" i="25"/>
  <c r="Z28" i="24"/>
  <c r="Y50" i="24"/>
  <c r="AA30" i="24"/>
  <c r="Z52" i="24"/>
  <c r="C78" i="23"/>
  <c r="C96" i="23"/>
  <c r="C117" i="23" s="1"/>
  <c r="Q79" i="23"/>
  <c r="H98" i="23" s="1"/>
  <c r="R60" i="23"/>
  <c r="R79" i="23" s="1"/>
  <c r="AA43" i="24"/>
  <c r="AB21" i="24"/>
  <c r="Y54" i="24"/>
  <c r="Z32" i="24"/>
  <c r="AH92" i="25"/>
  <c r="T93" i="25"/>
  <c r="O58" i="23"/>
  <c r="N77" i="23"/>
  <c r="G96" i="23" s="1"/>
  <c r="G106" i="23" s="1"/>
  <c r="I72" i="23"/>
  <c r="G91" i="23" s="1"/>
  <c r="J53" i="23"/>
  <c r="T60" i="25"/>
  <c r="AH59" i="25"/>
  <c r="AN138" i="25"/>
  <c r="AG57" i="25"/>
  <c r="S58" i="25"/>
  <c r="L55" i="23"/>
  <c r="K74" i="23"/>
  <c r="G93" i="23" s="1"/>
  <c r="AB34" i="24"/>
  <c r="AA56" i="24"/>
  <c r="AA33" i="24"/>
  <c r="Z55" i="24"/>
  <c r="AG112" i="25"/>
  <c r="R113" i="25"/>
  <c r="AA27" i="24"/>
  <c r="Z49" i="24"/>
  <c r="AF91" i="25"/>
  <c r="R92" i="25"/>
  <c r="Z18" i="24"/>
  <c r="Y40" i="24"/>
  <c r="Z19" i="24"/>
  <c r="Y41" i="24"/>
  <c r="Y46" i="24"/>
  <c r="Z24" i="24"/>
  <c r="AJ74" i="25"/>
  <c r="V75" i="25"/>
  <c r="AA29" i="24"/>
  <c r="Z51" i="24"/>
  <c r="N76" i="23"/>
  <c r="H95" i="23" s="1"/>
  <c r="O57" i="23"/>
  <c r="C54" i="30"/>
  <c r="Y17" i="24"/>
  <c r="X39" i="24"/>
  <c r="H35" i="24"/>
  <c r="AH112" i="25"/>
  <c r="S113" i="25"/>
  <c r="AG40" i="25"/>
  <c r="S41" i="25"/>
  <c r="R61" i="23"/>
  <c r="R80" i="23" s="1"/>
  <c r="H99" i="23" s="1"/>
  <c r="Q80" i="23"/>
  <c r="G99" i="23" s="1"/>
  <c r="AJ92" i="25"/>
  <c r="V93" i="25"/>
  <c r="AJ93" i="25" s="1"/>
  <c r="P59" i="23"/>
  <c r="O78" i="23"/>
  <c r="G97" i="23" s="1"/>
  <c r="U58" i="25"/>
  <c r="AI57" i="25"/>
  <c r="T112" i="25"/>
  <c r="AI111" i="25"/>
  <c r="K62" i="28"/>
  <c r="J71" i="23"/>
  <c r="K52" i="23"/>
  <c r="M56" i="23"/>
  <c r="L75" i="23"/>
  <c r="G94" i="23" s="1"/>
  <c r="U76" i="25"/>
  <c r="AI75" i="25"/>
  <c r="T42" i="25"/>
  <c r="AH41" i="25"/>
  <c r="V42" i="25"/>
  <c r="AJ42" i="25" s="1"/>
  <c r="AJ41" i="25"/>
  <c r="K215" i="27"/>
  <c r="Q214" i="27"/>
  <c r="W112" i="25"/>
  <c r="AL111" i="25"/>
  <c r="T76" i="25"/>
  <c r="AH75" i="25"/>
  <c r="R75" i="25"/>
  <c r="AF74" i="25"/>
  <c r="V58" i="25"/>
  <c r="AJ57" i="25"/>
  <c r="Z25" i="24"/>
  <c r="Y47" i="24"/>
  <c r="AG75" i="25"/>
  <c r="S76" i="25"/>
  <c r="Y45" i="24"/>
  <c r="Z23" i="24"/>
  <c r="R41" i="25"/>
  <c r="AF40" i="25"/>
  <c r="AG92" i="25"/>
  <c r="S93" i="25"/>
  <c r="AJ113" i="25"/>
  <c r="U114" i="25"/>
  <c r="W58" i="25"/>
  <c r="AK58" i="25" s="1"/>
  <c r="AK57" i="25"/>
  <c r="X112" i="25"/>
  <c r="AM111" i="25"/>
  <c r="U41" i="25"/>
  <c r="AI40" i="25"/>
  <c r="AA26" i="24"/>
  <c r="Z48" i="24"/>
  <c r="Z20" i="24"/>
  <c r="Y42" i="24"/>
  <c r="L215" i="27"/>
  <c r="R214" i="27"/>
  <c r="D129" i="85" l="1"/>
  <c r="D135" i="85" s="1"/>
  <c r="K71" i="78"/>
  <c r="J72" i="78"/>
  <c r="C129" i="85"/>
  <c r="C135" i="85" s="1"/>
  <c r="M70" i="78"/>
  <c r="S70" i="78"/>
  <c r="D130" i="85"/>
  <c r="D136" i="85" s="1"/>
  <c r="K136" i="85"/>
  <c r="K38" i="78"/>
  <c r="J39" i="78"/>
  <c r="M37" i="78"/>
  <c r="Q37" i="78"/>
  <c r="K129" i="85"/>
  <c r="K135" i="85" s="1"/>
  <c r="L68" i="79"/>
  <c r="Q67" i="79"/>
  <c r="J128" i="85"/>
  <c r="J134" i="85" s="1"/>
  <c r="J129" i="85"/>
  <c r="J135" i="85" s="1"/>
  <c r="C130" i="85"/>
  <c r="C136" i="85" s="1"/>
  <c r="C128" i="85"/>
  <c r="C134" i="85" s="1"/>
  <c r="P70" i="78"/>
  <c r="P71" i="78" s="1"/>
  <c r="J130" i="85"/>
  <c r="J136" i="85" s="1"/>
  <c r="Q65" i="79"/>
  <c r="L66" i="79" s="1"/>
  <c r="Q66" i="79" s="1"/>
  <c r="L67" i="79" s="1"/>
  <c r="L56" i="83"/>
  <c r="M56" i="83"/>
  <c r="P37" i="78"/>
  <c r="L51" i="64"/>
  <c r="D108" i="55"/>
  <c r="D109" i="55" s="1"/>
  <c r="D104" i="55"/>
  <c r="D105" i="55" s="1"/>
  <c r="D94" i="55"/>
  <c r="D95" i="55" s="1"/>
  <c r="D90" i="55"/>
  <c r="D91" i="55" s="1"/>
  <c r="E101" i="54"/>
  <c r="L216" i="27"/>
  <c r="R215" i="27"/>
  <c r="V59" i="25"/>
  <c r="AJ59" i="25" s="1"/>
  <c r="AJ58" i="25"/>
  <c r="AI112" i="25"/>
  <c r="T113" i="25"/>
  <c r="S114" i="25"/>
  <c r="AH113" i="25"/>
  <c r="T61" i="25"/>
  <c r="AH61" i="25" s="1"/>
  <c r="AH60" i="25"/>
  <c r="L108" i="22"/>
  <c r="F140" i="22"/>
  <c r="G140" i="22" s="1"/>
  <c r="H140" i="22" s="1"/>
  <c r="K140" i="22" s="1"/>
  <c r="L140" i="22" s="1"/>
  <c r="AB29" i="24"/>
  <c r="AA51" i="24"/>
  <c r="AC21" i="24"/>
  <c r="AB43" i="24"/>
  <c r="AG93" i="25"/>
  <c r="S94" i="25"/>
  <c r="AH42" i="25"/>
  <c r="T43" i="25"/>
  <c r="AA24" i="24"/>
  <c r="Z46" i="24"/>
  <c r="J72" i="23"/>
  <c r="H91" i="23" s="1"/>
  <c r="K53" i="23"/>
  <c r="AA49" i="24"/>
  <c r="AB27" i="24"/>
  <c r="AN139" i="25"/>
  <c r="U115" i="25"/>
  <c r="AJ114" i="25"/>
  <c r="AF75" i="25"/>
  <c r="R76" i="25"/>
  <c r="C97" i="23"/>
  <c r="C118" i="23" s="1"/>
  <c r="C79" i="23"/>
  <c r="AB26" i="24"/>
  <c r="AA48" i="24"/>
  <c r="AI76" i="25"/>
  <c r="U77" i="25"/>
  <c r="AI77" i="25" s="1"/>
  <c r="Q59" i="23"/>
  <c r="P78" i="23"/>
  <c r="H97" i="23" s="1"/>
  <c r="Y39" i="24"/>
  <c r="Z17" i="24"/>
  <c r="I35" i="24"/>
  <c r="AA19" i="24"/>
  <c r="Z41" i="24"/>
  <c r="AB56" i="24"/>
  <c r="AC34" i="24"/>
  <c r="O77" i="23"/>
  <c r="H96" i="23" s="1"/>
  <c r="P58" i="23"/>
  <c r="AA52" i="24"/>
  <c r="AB30" i="24"/>
  <c r="Z44" i="24"/>
  <c r="AA22" i="24"/>
  <c r="AH93" i="25"/>
  <c r="T94" i="25"/>
  <c r="Z47" i="24"/>
  <c r="AA25" i="24"/>
  <c r="R114" i="25"/>
  <c r="AG113" i="25"/>
  <c r="M55" i="23"/>
  <c r="L74" i="23"/>
  <c r="H93" i="23" s="1"/>
  <c r="AA28" i="24"/>
  <c r="Z50" i="24"/>
  <c r="J216" i="27"/>
  <c r="P215" i="27"/>
  <c r="AF41" i="25"/>
  <c r="R42" i="25"/>
  <c r="AH76" i="25"/>
  <c r="T77" i="25"/>
  <c r="U42" i="25"/>
  <c r="AI41" i="25"/>
  <c r="K73" i="23"/>
  <c r="H92" i="23" s="1"/>
  <c r="L54" i="23"/>
  <c r="S42" i="25"/>
  <c r="AG41" i="25"/>
  <c r="V76" i="25"/>
  <c r="AJ76" i="25" s="1"/>
  <c r="AJ75" i="25"/>
  <c r="AF59" i="25"/>
  <c r="R60" i="25"/>
  <c r="AA20" i="24"/>
  <c r="Z42" i="24"/>
  <c r="AI58" i="25"/>
  <c r="U59" i="25"/>
  <c r="AA55" i="24"/>
  <c r="AB33" i="24"/>
  <c r="AB31" i="24"/>
  <c r="AA53" i="24"/>
  <c r="AA23" i="24"/>
  <c r="Z45" i="24"/>
  <c r="W113" i="25"/>
  <c r="AL112" i="25"/>
  <c r="N56" i="23"/>
  <c r="M75" i="23"/>
  <c r="H94" i="23" s="1"/>
  <c r="O76" i="23"/>
  <c r="P57" i="23"/>
  <c r="AA18" i="24"/>
  <c r="Z40" i="24"/>
  <c r="X113" i="25"/>
  <c r="AM113" i="25" s="1"/>
  <c r="AM112" i="25"/>
  <c r="S77" i="25"/>
  <c r="AG76" i="25"/>
  <c r="H106" i="23"/>
  <c r="H107" i="23" s="1"/>
  <c r="G107" i="23" s="1"/>
  <c r="R93" i="25"/>
  <c r="AF92" i="25"/>
  <c r="AG58" i="25"/>
  <c r="S59" i="25"/>
  <c r="Z54" i="24"/>
  <c r="AA32" i="24"/>
  <c r="K216" i="27"/>
  <c r="Q215" i="27"/>
  <c r="K71" i="23"/>
  <c r="L52" i="23"/>
  <c r="V113" i="25"/>
  <c r="AK112" i="25"/>
  <c r="K39" i="78" l="1"/>
  <c r="K40" i="78"/>
  <c r="Q40" i="78" s="1"/>
  <c r="M40" i="78"/>
  <c r="J40" i="78"/>
  <c r="J41" i="78" s="1"/>
  <c r="N40" i="78"/>
  <c r="Q38" i="78"/>
  <c r="M38" i="78"/>
  <c r="P38" i="78"/>
  <c r="P39" i="78" s="1"/>
  <c r="P40" i="78" s="1"/>
  <c r="U68" i="79"/>
  <c r="T69" i="79"/>
  <c r="U69" i="79" s="1"/>
  <c r="S71" i="78"/>
  <c r="M71" i="78"/>
  <c r="M61" i="83"/>
  <c r="K72" i="83" s="1"/>
  <c r="P61" i="83"/>
  <c r="K71" i="83" s="1"/>
  <c r="J61" i="83"/>
  <c r="K65" i="83" s="1"/>
  <c r="K61" i="83"/>
  <c r="K67" i="83" s="1"/>
  <c r="Q61" i="83"/>
  <c r="K69" i="83" s="1"/>
  <c r="O61" i="83"/>
  <c r="K68" i="83" s="1"/>
  <c r="N61" i="83"/>
  <c r="K66" i="83" s="1"/>
  <c r="L61" i="83"/>
  <c r="K70" i="83" s="1"/>
  <c r="K72" i="78"/>
  <c r="J73" i="78"/>
  <c r="E136" i="54"/>
  <c r="E141" i="54" s="1"/>
  <c r="D144" i="54" s="1"/>
  <c r="E106" i="54"/>
  <c r="D109" i="54" s="1"/>
  <c r="R61" i="25"/>
  <c r="AF60" i="25"/>
  <c r="AA46" i="24"/>
  <c r="AB24" i="24"/>
  <c r="AG77" i="25"/>
  <c r="S78" i="25"/>
  <c r="AH43" i="25"/>
  <c r="T44" i="25"/>
  <c r="AH44" i="25" s="1"/>
  <c r="AB25" i="24"/>
  <c r="AA47" i="24"/>
  <c r="R43" i="25"/>
  <c r="AF42" i="25"/>
  <c r="T95" i="25"/>
  <c r="AH95" i="25" s="1"/>
  <c r="AH94" i="25"/>
  <c r="AB23" i="24"/>
  <c r="AA45" i="24"/>
  <c r="Z39" i="24"/>
  <c r="J35" i="24"/>
  <c r="AA17" i="24"/>
  <c r="S115" i="25"/>
  <c r="AH114" i="25"/>
  <c r="AB20" i="24"/>
  <c r="AA42" i="24"/>
  <c r="E122" i="23"/>
  <c r="F122" i="23" s="1"/>
  <c r="G122" i="23" s="1"/>
  <c r="F107" i="23"/>
  <c r="AA41" i="24"/>
  <c r="AB19" i="24"/>
  <c r="AJ115" i="25"/>
  <c r="U116" i="25"/>
  <c r="AJ116" i="25" s="1"/>
  <c r="S95" i="25"/>
  <c r="AG94" i="25"/>
  <c r="T114" i="25"/>
  <c r="AI113" i="25"/>
  <c r="Q216" i="27"/>
  <c r="K217" i="27"/>
  <c r="AC31" i="24"/>
  <c r="AB53" i="24"/>
  <c r="S43" i="25"/>
  <c r="AG42" i="25"/>
  <c r="J217" i="27"/>
  <c r="P216" i="27"/>
  <c r="AN140" i="25"/>
  <c r="C80" i="23"/>
  <c r="C98" i="23"/>
  <c r="C119" i="23" s="1"/>
  <c r="AL113" i="25"/>
  <c r="W114" i="25"/>
  <c r="AL114" i="25" s="1"/>
  <c r="AK113" i="25"/>
  <c r="V114" i="25"/>
  <c r="AA44" i="24"/>
  <c r="AB22" i="24"/>
  <c r="AB32" i="24"/>
  <c r="AA54" i="24"/>
  <c r="AB18" i="24"/>
  <c r="AA40" i="24"/>
  <c r="AC33" i="24"/>
  <c r="AB55" i="24"/>
  <c r="AC30" i="24"/>
  <c r="AB52" i="24"/>
  <c r="R59" i="23"/>
  <c r="R78" i="23" s="1"/>
  <c r="Q78" i="23"/>
  <c r="P76" i="23"/>
  <c r="Q57" i="23"/>
  <c r="L73" i="23"/>
  <c r="M54" i="23"/>
  <c r="AA50" i="24"/>
  <c r="AB28" i="24"/>
  <c r="AB49" i="24"/>
  <c r="AC27" i="24"/>
  <c r="AD21" i="24"/>
  <c r="AC43" i="24"/>
  <c r="AI42" i="25"/>
  <c r="U43" i="25"/>
  <c r="AI43" i="25" s="1"/>
  <c r="K108" i="22"/>
  <c r="F141" i="22"/>
  <c r="G141" i="22" s="1"/>
  <c r="H141" i="22" s="1"/>
  <c r="K141" i="22" s="1"/>
  <c r="L141" i="22" s="1"/>
  <c r="AG114" i="25"/>
  <c r="R115" i="25"/>
  <c r="AH77" i="25"/>
  <c r="T78" i="25"/>
  <c r="AH78" i="25" s="1"/>
  <c r="R77" i="25"/>
  <c r="AF76" i="25"/>
  <c r="L71" i="23"/>
  <c r="M52" i="23"/>
  <c r="AI59" i="25"/>
  <c r="U60" i="25"/>
  <c r="AI60" i="25" s="1"/>
  <c r="P77" i="23"/>
  <c r="Q58" i="23"/>
  <c r="N55" i="23"/>
  <c r="M74" i="23"/>
  <c r="L53" i="23"/>
  <c r="K72" i="23"/>
  <c r="AB51" i="24"/>
  <c r="AC29" i="24"/>
  <c r="AF93" i="25"/>
  <c r="R94" i="25"/>
  <c r="S60" i="25"/>
  <c r="AG59" i="25"/>
  <c r="O56" i="23"/>
  <c r="N75" i="23"/>
  <c r="AD34" i="24"/>
  <c r="AC56" i="24"/>
  <c r="AC26" i="24"/>
  <c r="AB48" i="24"/>
  <c r="L217" i="27"/>
  <c r="R216" i="27"/>
  <c r="M39" i="78" l="1"/>
  <c r="M58" i="78" s="1"/>
  <c r="Q39" i="78"/>
  <c r="M72" i="78"/>
  <c r="S72" i="78"/>
  <c r="P72" i="78"/>
  <c r="P73" i="78" s="1"/>
  <c r="K41" i="78"/>
  <c r="J42" i="78"/>
  <c r="K73" i="78"/>
  <c r="J74" i="78"/>
  <c r="AN141" i="25"/>
  <c r="K35" i="24"/>
  <c r="AA39" i="24"/>
  <c r="AB17" i="24"/>
  <c r="AG95" i="25"/>
  <c r="S96" i="25"/>
  <c r="AG96" i="25" s="1"/>
  <c r="AC18" i="24"/>
  <c r="AB40" i="24"/>
  <c r="AB54" i="24"/>
  <c r="AC32" i="24"/>
  <c r="J108" i="22"/>
  <c r="F142" i="22"/>
  <c r="G142" i="22" s="1"/>
  <c r="H142" i="22" s="1"/>
  <c r="K142" i="22" s="1"/>
  <c r="L142" i="22" s="1"/>
  <c r="AC19" i="24"/>
  <c r="AB41" i="24"/>
  <c r="AB45" i="24"/>
  <c r="AC23" i="24"/>
  <c r="O55" i="23"/>
  <c r="N74" i="23"/>
  <c r="AG43" i="25"/>
  <c r="S44" i="25"/>
  <c r="V115" i="25"/>
  <c r="AK115" i="25" s="1"/>
  <c r="AK114" i="25"/>
  <c r="M71" i="23"/>
  <c r="N52" i="23"/>
  <c r="AC53" i="24"/>
  <c r="AD31" i="24"/>
  <c r="AC24" i="24"/>
  <c r="AB46" i="24"/>
  <c r="L72" i="23"/>
  <c r="M53" i="23"/>
  <c r="N54" i="23"/>
  <c r="M73" i="23"/>
  <c r="R58" i="23"/>
  <c r="R77" i="23" s="1"/>
  <c r="Q77" i="23"/>
  <c r="AG60" i="25"/>
  <c r="S61" i="25"/>
  <c r="K218" i="27"/>
  <c r="Q217" i="27"/>
  <c r="AF43" i="25"/>
  <c r="R44" i="25"/>
  <c r="AC49" i="24"/>
  <c r="AD27" i="24"/>
  <c r="AB42" i="24"/>
  <c r="AC20" i="24"/>
  <c r="AB44" i="24"/>
  <c r="AC22" i="24"/>
  <c r="P56" i="23"/>
  <c r="O75" i="23"/>
  <c r="AD30" i="24"/>
  <c r="AC52" i="24"/>
  <c r="L218" i="27"/>
  <c r="R217" i="27"/>
  <c r="AD33" i="24"/>
  <c r="AC55" i="24"/>
  <c r="AC25" i="24"/>
  <c r="AB47" i="24"/>
  <c r="R62" i="25"/>
  <c r="AF61" i="25"/>
  <c r="AD26" i="24"/>
  <c r="AC48" i="24"/>
  <c r="AG115" i="25"/>
  <c r="R116" i="25"/>
  <c r="AE34" i="24"/>
  <c r="AD56" i="24"/>
  <c r="Q76" i="23"/>
  <c r="R57" i="23"/>
  <c r="R76" i="23" s="1"/>
  <c r="J218" i="27"/>
  <c r="P217" i="27"/>
  <c r="AG78" i="25"/>
  <c r="S79" i="25"/>
  <c r="AG79" i="25" s="1"/>
  <c r="E107" i="23"/>
  <c r="E123" i="23"/>
  <c r="F123" i="23" s="1"/>
  <c r="G123" i="23" s="1"/>
  <c r="R95" i="25"/>
  <c r="AF94" i="25"/>
  <c r="AD43" i="24"/>
  <c r="AE21" i="24"/>
  <c r="AC51" i="24"/>
  <c r="AD29" i="24"/>
  <c r="AF77" i="25"/>
  <c r="R78" i="25"/>
  <c r="AC28" i="24"/>
  <c r="AB50" i="24"/>
  <c r="C99" i="23"/>
  <c r="C120" i="23" s="1"/>
  <c r="C81" i="23"/>
  <c r="T115" i="25"/>
  <c r="AI114" i="25"/>
  <c r="AH115" i="25"/>
  <c r="S116" i="25"/>
  <c r="K42" i="78" l="1"/>
  <c r="J43" i="78"/>
  <c r="N41" i="78"/>
  <c r="Q41" i="78"/>
  <c r="P41" i="78"/>
  <c r="P42" i="78" s="1"/>
  <c r="K74" i="78"/>
  <c r="J75" i="78"/>
  <c r="P74" i="78"/>
  <c r="S73" i="78"/>
  <c r="M73" i="78"/>
  <c r="AD49" i="24"/>
  <c r="AE27" i="24"/>
  <c r="AE29" i="24"/>
  <c r="AD51" i="24"/>
  <c r="J219" i="27"/>
  <c r="P218" i="27"/>
  <c r="AD25" i="24"/>
  <c r="AC47" i="24"/>
  <c r="AD22" i="24"/>
  <c r="AC44" i="24"/>
  <c r="F143" i="22"/>
  <c r="G143" i="22" s="1"/>
  <c r="H143" i="22" s="1"/>
  <c r="K143" i="22" s="1"/>
  <c r="L143" i="22" s="1"/>
  <c r="I108" i="22"/>
  <c r="AD32" i="24"/>
  <c r="AC54" i="24"/>
  <c r="AH116" i="25"/>
  <c r="S117" i="25"/>
  <c r="AD20" i="24"/>
  <c r="AC42" i="24"/>
  <c r="AG44" i="25"/>
  <c r="S45" i="25"/>
  <c r="AG45" i="25" s="1"/>
  <c r="N53" i="23"/>
  <c r="M72" i="23"/>
  <c r="AD18" i="24"/>
  <c r="AC40" i="24"/>
  <c r="AF21" i="24"/>
  <c r="AE43" i="24"/>
  <c r="O54" i="23"/>
  <c r="N73" i="23"/>
  <c r="AE33" i="24"/>
  <c r="AD55" i="24"/>
  <c r="L219" i="27"/>
  <c r="R218" i="27"/>
  <c r="AF95" i="25"/>
  <c r="R96" i="25"/>
  <c r="AF44" i="25"/>
  <c r="R45" i="25"/>
  <c r="P55" i="23"/>
  <c r="O74" i="23"/>
  <c r="AC46" i="24"/>
  <c r="AD24" i="24"/>
  <c r="AD23" i="24"/>
  <c r="AC45" i="24"/>
  <c r="AC17" i="24"/>
  <c r="AB39" i="24"/>
  <c r="L35" i="24"/>
  <c r="E124" i="23"/>
  <c r="F124" i="23" s="1"/>
  <c r="G124" i="23" s="1"/>
  <c r="D107" i="23"/>
  <c r="E125" i="23" s="1"/>
  <c r="F125" i="23" s="1"/>
  <c r="G125" i="23" s="1"/>
  <c r="G127" i="23" s="1"/>
  <c r="AE26" i="24"/>
  <c r="AD48" i="24"/>
  <c r="AF34" i="24"/>
  <c r="AE56" i="24"/>
  <c r="AG116" i="25"/>
  <c r="R117" i="25"/>
  <c r="AD52" i="24"/>
  <c r="AE30" i="24"/>
  <c r="Q218" i="27"/>
  <c r="K219" i="27"/>
  <c r="AE31" i="24"/>
  <c r="AD53" i="24"/>
  <c r="AI115" i="25"/>
  <c r="T116" i="25"/>
  <c r="C82" i="23"/>
  <c r="C100" i="23"/>
  <c r="C121" i="23" s="1"/>
  <c r="AD28" i="24"/>
  <c r="AC50" i="24"/>
  <c r="AF78" i="25"/>
  <c r="R79" i="25"/>
  <c r="AF62" i="25"/>
  <c r="R63" i="25"/>
  <c r="AF63" i="25" s="1"/>
  <c r="AG61" i="25"/>
  <c r="S62" i="25"/>
  <c r="AG62" i="25" s="1"/>
  <c r="AC41" i="24"/>
  <c r="AD19" i="24"/>
  <c r="AN142" i="25"/>
  <c r="Q56" i="23"/>
  <c r="P75" i="23"/>
  <c r="N71" i="23"/>
  <c r="O52" i="23"/>
  <c r="K75" i="78" l="1"/>
  <c r="J76" i="78"/>
  <c r="K43" i="78"/>
  <c r="J44" i="78"/>
  <c r="M74" i="78"/>
  <c r="S74" i="78"/>
  <c r="N42" i="78"/>
  <c r="Q42" i="78"/>
  <c r="AF79" i="25"/>
  <c r="R80" i="25"/>
  <c r="AF80" i="25" s="1"/>
  <c r="K220" i="27"/>
  <c r="Q219" i="27"/>
  <c r="AE22" i="24"/>
  <c r="AD44" i="24"/>
  <c r="AF30" i="24"/>
  <c r="AE52" i="24"/>
  <c r="AD17" i="24"/>
  <c r="M35" i="24"/>
  <c r="AC39" i="24"/>
  <c r="L220" i="27"/>
  <c r="R219" i="27"/>
  <c r="AD47" i="24"/>
  <c r="AE25" i="24"/>
  <c r="P52" i="23"/>
  <c r="O71" i="23"/>
  <c r="O53" i="23"/>
  <c r="N72" i="23"/>
  <c r="Q75" i="23"/>
  <c r="R56" i="23"/>
  <c r="R75" i="23" s="1"/>
  <c r="AE28" i="24"/>
  <c r="AD50" i="24"/>
  <c r="R118" i="25"/>
  <c r="AG117" i="25"/>
  <c r="AE23" i="24"/>
  <c r="AD45" i="24"/>
  <c r="AF33" i="24"/>
  <c r="AE55" i="24"/>
  <c r="AE20" i="24"/>
  <c r="AD42" i="24"/>
  <c r="AI132" i="25"/>
  <c r="AO140" i="25" s="1"/>
  <c r="AP140" i="25" s="1"/>
  <c r="AQ140" i="25" s="1"/>
  <c r="AI134" i="25"/>
  <c r="AO138" i="25" s="1"/>
  <c r="AP138" i="25" s="1"/>
  <c r="AQ138" i="25" s="1"/>
  <c r="AE51" i="24"/>
  <c r="AF29" i="24"/>
  <c r="J220" i="27"/>
  <c r="P219" i="27"/>
  <c r="AD41" i="24"/>
  <c r="AE19" i="24"/>
  <c r="T117" i="25"/>
  <c r="AI117" i="25" s="1"/>
  <c r="AI116" i="25"/>
  <c r="Q55" i="23"/>
  <c r="P74" i="23"/>
  <c r="AG21" i="24"/>
  <c r="AF43" i="24"/>
  <c r="AF27" i="24"/>
  <c r="AE49" i="24"/>
  <c r="AF45" i="25"/>
  <c r="R46" i="25"/>
  <c r="AF46" i="25" s="1"/>
  <c r="AE32" i="24"/>
  <c r="AD54" i="24"/>
  <c r="AH117" i="25"/>
  <c r="S118" i="25"/>
  <c r="AH118" i="25" s="1"/>
  <c r="AI138" i="25" s="1"/>
  <c r="AO134" i="25" s="1"/>
  <c r="AP134" i="25" s="1"/>
  <c r="AQ134" i="25" s="1"/>
  <c r="AG34" i="24"/>
  <c r="AF56" i="24"/>
  <c r="F144" i="22"/>
  <c r="G144" i="22" s="1"/>
  <c r="H144" i="22" s="1"/>
  <c r="K144" i="22" s="1"/>
  <c r="L144" i="22" s="1"/>
  <c r="H108" i="22"/>
  <c r="AI136" i="25"/>
  <c r="AO136" i="25" s="1"/>
  <c r="AP136" i="25" s="1"/>
  <c r="AQ136" i="25" s="1"/>
  <c r="C83" i="23"/>
  <c r="C101" i="23"/>
  <c r="C122" i="23" s="1"/>
  <c r="AE24" i="24"/>
  <c r="AD46" i="24"/>
  <c r="P54" i="23"/>
  <c r="O73" i="23"/>
  <c r="AF26" i="24"/>
  <c r="AE48" i="24"/>
  <c r="AD40" i="24"/>
  <c r="AE18" i="24"/>
  <c r="AF31" i="24"/>
  <c r="AE53" i="24"/>
  <c r="AF96" i="25"/>
  <c r="R97" i="25"/>
  <c r="AF97" i="25" s="1"/>
  <c r="K76" i="78" l="1"/>
  <c r="J77" i="78"/>
  <c r="K44" i="78"/>
  <c r="J45" i="78"/>
  <c r="N43" i="78"/>
  <c r="Q43" i="78"/>
  <c r="S75" i="78"/>
  <c r="M75" i="78"/>
  <c r="P43" i="78"/>
  <c r="P44" i="78" s="1"/>
  <c r="P75" i="78"/>
  <c r="P76" i="78" s="1"/>
  <c r="AF28" i="24"/>
  <c r="AE50" i="24"/>
  <c r="AE17" i="24"/>
  <c r="AD39" i="24"/>
  <c r="N35" i="24"/>
  <c r="AG118" i="25"/>
  <c r="R119" i="25"/>
  <c r="AG119" i="25" s="1"/>
  <c r="AF49" i="24"/>
  <c r="AG27" i="24"/>
  <c r="L221" i="27"/>
  <c r="R220" i="27"/>
  <c r="R55" i="23"/>
  <c r="R74" i="23" s="1"/>
  <c r="Q74" i="23"/>
  <c r="AF22" i="24"/>
  <c r="AE44" i="24"/>
  <c r="AG29" i="24"/>
  <c r="AF51" i="24"/>
  <c r="G108" i="22"/>
  <c r="F145" i="22"/>
  <c r="G145" i="22" s="1"/>
  <c r="H145" i="22" s="1"/>
  <c r="K145" i="22" s="1"/>
  <c r="L145" i="22" s="1"/>
  <c r="AE40" i="24"/>
  <c r="AF18" i="24"/>
  <c r="AH34" i="24"/>
  <c r="AH56" i="24" s="1"/>
  <c r="AG56" i="24"/>
  <c r="AG26" i="24"/>
  <c r="AF48" i="24"/>
  <c r="AF20" i="24"/>
  <c r="AE42" i="24"/>
  <c r="P53" i="23"/>
  <c r="O72" i="23"/>
  <c r="P73" i="23"/>
  <c r="Q54" i="23"/>
  <c r="AF19" i="24"/>
  <c r="AE41" i="24"/>
  <c r="AG33" i="24"/>
  <c r="AF55" i="24"/>
  <c r="Q52" i="23"/>
  <c r="P71" i="23"/>
  <c r="AF24" i="24"/>
  <c r="AE46" i="24"/>
  <c r="AF32" i="24"/>
  <c r="AE54" i="24"/>
  <c r="AE47" i="24"/>
  <c r="AF25" i="24"/>
  <c r="K221" i="27"/>
  <c r="Q220" i="27"/>
  <c r="AF53" i="24"/>
  <c r="AG31" i="24"/>
  <c r="AG43" i="24"/>
  <c r="AH21" i="24"/>
  <c r="AH43" i="24" s="1"/>
  <c r="AI139" i="25"/>
  <c r="AO133" i="25" s="1"/>
  <c r="AP133" i="25" s="1"/>
  <c r="AQ133" i="25" s="1"/>
  <c r="AI135" i="25"/>
  <c r="AO137" i="25" s="1"/>
  <c r="AP137" i="25" s="1"/>
  <c r="AQ137" i="25" s="1"/>
  <c r="AI137" i="25"/>
  <c r="AO135" i="25" s="1"/>
  <c r="AP135" i="25" s="1"/>
  <c r="AQ135" i="25" s="1"/>
  <c r="AF23" i="24"/>
  <c r="AE45" i="24"/>
  <c r="AH140" i="25"/>
  <c r="AH139" i="25" s="1"/>
  <c r="AH138" i="25" s="1"/>
  <c r="AH137" i="25" s="1"/>
  <c r="AH136" i="25" s="1"/>
  <c r="AH135" i="25" s="1"/>
  <c r="AH134" i="25" s="1"/>
  <c r="AH133" i="25" s="1"/>
  <c r="AH132" i="25" s="1"/>
  <c r="AH131" i="25" s="1"/>
  <c r="AH130" i="25" s="1"/>
  <c r="AI140" i="25"/>
  <c r="AO132" i="25" s="1"/>
  <c r="AP132" i="25" s="1"/>
  <c r="AQ132" i="25" s="1"/>
  <c r="AI131" i="25"/>
  <c r="AO141" i="25" s="1"/>
  <c r="AP141" i="25" s="1"/>
  <c r="AQ141" i="25" s="1"/>
  <c r="AI130" i="25"/>
  <c r="AO142" i="25" s="1"/>
  <c r="AP142" i="25" s="1"/>
  <c r="AQ142" i="25" s="1"/>
  <c r="AI133" i="25"/>
  <c r="AO139" i="25" s="1"/>
  <c r="AP139" i="25" s="1"/>
  <c r="AQ139" i="25" s="1"/>
  <c r="AF52" i="24"/>
  <c r="AG30" i="24"/>
  <c r="C102" i="23"/>
  <c r="C123" i="23" s="1"/>
  <c r="C84" i="23"/>
  <c r="J221" i="27"/>
  <c r="P220" i="27"/>
  <c r="K45" i="78" l="1"/>
  <c r="J46" i="78"/>
  <c r="N44" i="78"/>
  <c r="Q44" i="78"/>
  <c r="K77" i="78"/>
  <c r="J78" i="78"/>
  <c r="M76" i="78"/>
  <c r="S76" i="78"/>
  <c r="R52" i="23"/>
  <c r="R71" i="23" s="1"/>
  <c r="Q71" i="23"/>
  <c r="L222" i="27"/>
  <c r="R221" i="27"/>
  <c r="AF40" i="24"/>
  <c r="AG18" i="24"/>
  <c r="AG49" i="24"/>
  <c r="AH27" i="24"/>
  <c r="AH49" i="24" s="1"/>
  <c r="F146" i="22"/>
  <c r="G146" i="22" s="1"/>
  <c r="H146" i="22" s="1"/>
  <c r="K146" i="22" s="1"/>
  <c r="L146" i="22" s="1"/>
  <c r="F108" i="22"/>
  <c r="AH33" i="24"/>
  <c r="AH55" i="24" s="1"/>
  <c r="AG55" i="24"/>
  <c r="Q53" i="23"/>
  <c r="P72" i="23"/>
  <c r="AH29" i="24"/>
  <c r="AH51" i="24" s="1"/>
  <c r="AG51" i="24"/>
  <c r="AE39" i="24"/>
  <c r="AF17" i="24"/>
  <c r="O35" i="24"/>
  <c r="K222" i="27"/>
  <c r="Q221" i="27"/>
  <c r="AG25" i="24"/>
  <c r="AF47" i="24"/>
  <c r="R54" i="23"/>
  <c r="R73" i="23" s="1"/>
  <c r="Q73" i="23"/>
  <c r="AG23" i="24"/>
  <c r="AF45" i="24"/>
  <c r="P221" i="27"/>
  <c r="J222" i="27"/>
  <c r="AG48" i="24"/>
  <c r="AH26" i="24"/>
  <c r="AH48" i="24" s="1"/>
  <c r="AH31" i="24"/>
  <c r="AH53" i="24" s="1"/>
  <c r="AG53" i="24"/>
  <c r="AQ143" i="25"/>
  <c r="AG19" i="24"/>
  <c r="AF41" i="24"/>
  <c r="AF54" i="24"/>
  <c r="AG32" i="24"/>
  <c r="C103" i="23"/>
  <c r="C124" i="23" s="1"/>
  <c r="C85" i="23"/>
  <c r="C104" i="23" s="1"/>
  <c r="C125" i="23" s="1"/>
  <c r="AG24" i="24"/>
  <c r="AF46" i="24"/>
  <c r="AF42" i="24"/>
  <c r="AG20" i="24"/>
  <c r="AF44" i="24"/>
  <c r="AG22" i="24"/>
  <c r="AG52" i="24"/>
  <c r="AH30" i="24"/>
  <c r="AH52" i="24" s="1"/>
  <c r="V66" i="24" s="1"/>
  <c r="AF50" i="24"/>
  <c r="AG28" i="24"/>
  <c r="S77" i="78" l="1"/>
  <c r="M77" i="78"/>
  <c r="M91" i="78" s="1"/>
  <c r="N45" i="78"/>
  <c r="Q45" i="78"/>
  <c r="K78" i="78"/>
  <c r="J79" i="78"/>
  <c r="K46" i="78"/>
  <c r="J47" i="78"/>
  <c r="P45" i="78"/>
  <c r="P46" i="78" s="1"/>
  <c r="P77" i="78"/>
  <c r="P78" i="78" s="1"/>
  <c r="V63" i="24"/>
  <c r="AG44" i="24"/>
  <c r="AH22" i="24"/>
  <c r="AH44" i="24" s="1"/>
  <c r="V67" i="24"/>
  <c r="P35" i="24"/>
  <c r="AG17" i="24"/>
  <c r="AF39" i="24"/>
  <c r="V69" i="24"/>
  <c r="E108" i="22"/>
  <c r="F148" i="22" s="1"/>
  <c r="G148" i="22" s="1"/>
  <c r="H148" i="22" s="1"/>
  <c r="F147" i="22"/>
  <c r="G147" i="22" s="1"/>
  <c r="H147" i="22" s="1"/>
  <c r="K147" i="22" s="1"/>
  <c r="L147" i="22" s="1"/>
  <c r="L149" i="22" s="1"/>
  <c r="AG42" i="24"/>
  <c r="AH20" i="24"/>
  <c r="AH42" i="24" s="1"/>
  <c r="K223" i="27"/>
  <c r="Q222" i="27"/>
  <c r="AH18" i="24"/>
  <c r="AH40" i="24" s="1"/>
  <c r="AG40" i="24"/>
  <c r="AG46" i="24"/>
  <c r="AH24" i="24"/>
  <c r="AH46" i="24" s="1"/>
  <c r="J223" i="27"/>
  <c r="P222" i="27"/>
  <c r="V65" i="24"/>
  <c r="L223" i="27"/>
  <c r="R222" i="27"/>
  <c r="AG41" i="24"/>
  <c r="AH19" i="24"/>
  <c r="AH41" i="24" s="1"/>
  <c r="AG47" i="24"/>
  <c r="AH25" i="24"/>
  <c r="AH47" i="24" s="1"/>
  <c r="V62" i="24"/>
  <c r="AH28" i="24"/>
  <c r="AH50" i="24" s="1"/>
  <c r="V64" i="24" s="1"/>
  <c r="AG50" i="24"/>
  <c r="AG54" i="24"/>
  <c r="AH32" i="24"/>
  <c r="AH54" i="24" s="1"/>
  <c r="V68" i="24" s="1"/>
  <c r="AG45" i="24"/>
  <c r="AH23" i="24"/>
  <c r="AH45" i="24" s="1"/>
  <c r="Q72" i="23"/>
  <c r="R53" i="23"/>
  <c r="R72" i="23" s="1"/>
  <c r="N46" i="78" l="1"/>
  <c r="Q46" i="78"/>
  <c r="J80" i="78"/>
  <c r="K79" i="78"/>
  <c r="N78" i="78"/>
  <c r="S78" i="78"/>
  <c r="P79" i="78"/>
  <c r="K47" i="78"/>
  <c r="J48" i="78"/>
  <c r="J224" i="27"/>
  <c r="P223" i="27"/>
  <c r="L224" i="27"/>
  <c r="R223" i="27"/>
  <c r="W70" i="24"/>
  <c r="Y70" i="24" s="1"/>
  <c r="W68" i="24"/>
  <c r="Y68" i="24" s="1"/>
  <c r="W66" i="24"/>
  <c r="Y66" i="24" s="1"/>
  <c r="W69" i="24"/>
  <c r="Y69" i="24" s="1"/>
  <c r="W63" i="24"/>
  <c r="W64" i="24"/>
  <c r="W65" i="24"/>
  <c r="Y65" i="24" s="1"/>
  <c r="W67" i="24"/>
  <c r="Y67" i="24" s="1"/>
  <c r="Q35" i="24"/>
  <c r="AG39" i="24"/>
  <c r="AH17" i="24"/>
  <c r="K224" i="27"/>
  <c r="Q223" i="27"/>
  <c r="K48" i="78" l="1"/>
  <c r="J49" i="78"/>
  <c r="J50" i="78" s="1"/>
  <c r="J51" i="78" s="1"/>
  <c r="J52" i="78" s="1"/>
  <c r="J53" i="78" s="1"/>
  <c r="J54" i="78" s="1"/>
  <c r="J55" i="78" s="1"/>
  <c r="J56" i="78" s="1"/>
  <c r="J58" i="78" s="1"/>
  <c r="N47" i="78"/>
  <c r="Q47" i="78"/>
  <c r="N79" i="78"/>
  <c r="Q79" i="78" s="1"/>
  <c r="S79" i="78"/>
  <c r="K80" i="78"/>
  <c r="P80" i="78" s="1"/>
  <c r="J81" i="78"/>
  <c r="P47" i="78"/>
  <c r="P48" i="78" s="1"/>
  <c r="Z67" i="24"/>
  <c r="AB94" i="24"/>
  <c r="AD94" i="24" s="1"/>
  <c r="Z70" i="24"/>
  <c r="AB97" i="24"/>
  <c r="AD97" i="24" s="1"/>
  <c r="AB96" i="24"/>
  <c r="AD96" i="24" s="1"/>
  <c r="Z69" i="24"/>
  <c r="AB95" i="24"/>
  <c r="AD95" i="24" s="1"/>
  <c r="Z68" i="24"/>
  <c r="K225" i="27"/>
  <c r="Q224" i="27"/>
  <c r="R35" i="24"/>
  <c r="AH39" i="24"/>
  <c r="L225" i="27"/>
  <c r="R224" i="27"/>
  <c r="Z65" i="24"/>
  <c r="AB92" i="24"/>
  <c r="Y72" i="24"/>
  <c r="AB93" i="24"/>
  <c r="AD93" i="24" s="1"/>
  <c r="Z66" i="24"/>
  <c r="J225" i="27"/>
  <c r="P224" i="27"/>
  <c r="R80" i="78" l="1"/>
  <c r="K49" i="78"/>
  <c r="Q49" i="78" s="1"/>
  <c r="N49" i="78"/>
  <c r="N58" i="78" s="1"/>
  <c r="O49" i="78"/>
  <c r="O58" i="78" s="1"/>
  <c r="P49" i="78"/>
  <c r="P50" i="78" s="1"/>
  <c r="P51" i="78" s="1"/>
  <c r="P52" i="78" s="1"/>
  <c r="P53" i="78" s="1"/>
  <c r="P54" i="78" s="1"/>
  <c r="P55" i="78" s="1"/>
  <c r="P56" i="78" s="1"/>
  <c r="P58" i="78" s="1"/>
  <c r="P60" i="78" s="1"/>
  <c r="K81" i="78"/>
  <c r="J82" i="78"/>
  <c r="N80" i="78"/>
  <c r="S80" i="78"/>
  <c r="R79" i="78"/>
  <c r="N48" i="78"/>
  <c r="Q48" i="78"/>
  <c r="P225" i="27"/>
  <c r="J226" i="27"/>
  <c r="Q225" i="27"/>
  <c r="K226" i="27"/>
  <c r="AD92" i="24"/>
  <c r="AD99" i="24" s="1"/>
  <c r="AD102" i="24" s="1"/>
  <c r="AB99" i="24"/>
  <c r="Z72" i="24"/>
  <c r="R225" i="27"/>
  <c r="L226" i="27"/>
  <c r="Q58" i="78" l="1"/>
  <c r="Q60" i="78" s="1"/>
  <c r="K82" i="78"/>
  <c r="J83" i="78"/>
  <c r="N81" i="78"/>
  <c r="Q81" i="78" s="1"/>
  <c r="P81" i="78"/>
  <c r="K227" i="27"/>
  <c r="Q226" i="27"/>
  <c r="J227" i="27"/>
  <c r="P226" i="27"/>
  <c r="L227" i="27"/>
  <c r="R226" i="27"/>
  <c r="R81" i="78" l="1"/>
  <c r="P82" i="78"/>
  <c r="S82" i="78"/>
  <c r="N82" i="78"/>
  <c r="S81" i="78"/>
  <c r="K83" i="78"/>
  <c r="J84" i="78"/>
  <c r="L228" i="27"/>
  <c r="R227" i="27"/>
  <c r="J228" i="27"/>
  <c r="P227" i="27"/>
  <c r="K228" i="27"/>
  <c r="Q227" i="27"/>
  <c r="J85" i="78" l="1"/>
  <c r="K84" i="78"/>
  <c r="P83" i="78"/>
  <c r="R82" i="78"/>
  <c r="N83" i="78"/>
  <c r="Q83" i="78" s="1"/>
  <c r="K229" i="27"/>
  <c r="Q229" i="27" s="1"/>
  <c r="Q230" i="27" s="1"/>
  <c r="Q234" i="27" s="1"/>
  <c r="Q228" i="27"/>
  <c r="P228" i="27"/>
  <c r="J229" i="27"/>
  <c r="P229" i="27" s="1"/>
  <c r="P230" i="27" s="1"/>
  <c r="P234" i="27" s="1"/>
  <c r="R228" i="27"/>
  <c r="L229" i="27"/>
  <c r="R229" i="27" s="1"/>
  <c r="R230" i="27" s="1"/>
  <c r="R234" i="27" s="1"/>
  <c r="S83" i="78" l="1"/>
  <c r="R83" i="78"/>
  <c r="P84" i="78"/>
  <c r="N84" i="78"/>
  <c r="S84" i="78"/>
  <c r="K85" i="78"/>
  <c r="J86" i="78"/>
  <c r="N85" i="78" l="1"/>
  <c r="Q85" i="78" s="1"/>
  <c r="S85" i="78" s="1"/>
  <c r="K86" i="78"/>
  <c r="J87" i="78"/>
  <c r="R84" i="78"/>
  <c r="P85" i="78"/>
  <c r="K87" i="78" l="1"/>
  <c r="J88" i="78"/>
  <c r="N86" i="78"/>
  <c r="S86" i="78"/>
  <c r="P86" i="78"/>
  <c r="R85" i="78"/>
  <c r="R86" i="78" l="1"/>
  <c r="P87" i="78"/>
  <c r="K88" i="78"/>
  <c r="J89" i="78"/>
  <c r="N87" i="78"/>
  <c r="Q87" i="78" s="1"/>
  <c r="S87" i="78" s="1"/>
  <c r="K89" i="78" l="1"/>
  <c r="J91" i="78"/>
  <c r="N88" i="78"/>
  <c r="S88" i="78"/>
  <c r="P88" i="78"/>
  <c r="R87" i="78"/>
  <c r="P89" i="78" l="1"/>
  <c r="R88" i="78"/>
  <c r="N89" i="78"/>
  <c r="Q89" i="78" l="1"/>
  <c r="N91" i="78"/>
  <c r="R89" i="78"/>
  <c r="P91" i="78"/>
  <c r="P93" i="78" s="1"/>
  <c r="Q91" i="78" l="1"/>
  <c r="Q93" i="78" s="1"/>
  <c r="S89" i="78"/>
  <c r="S91" i="78" s="1"/>
  <c r="S93" i="7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2" authorId="0" shapeId="0" xr:uid="{CEC9541E-D08F-4EB6-AAED-3136D86D44C4}">
      <text>
        <r>
          <rPr>
            <b/>
            <sz val="9"/>
            <color indexed="81"/>
            <rFont val="Tahoma"/>
            <family val="2"/>
          </rPr>
          <t>Author:</t>
        </r>
        <r>
          <rPr>
            <sz val="9"/>
            <color indexed="81"/>
            <rFont val="Tahoma"/>
            <family val="2"/>
          </rPr>
          <t xml:space="preserve">
Do a visual check to make sure that there are no negative claims in upper lag in order to use this max function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I141" authorId="0" shapeId="0" xr:uid="{16FC86DB-988E-4A81-9083-D5D72BDF5175}">
      <text>
        <r>
          <rPr>
            <b/>
            <sz val="9"/>
            <color indexed="81"/>
            <rFont val="Tahoma"/>
            <family val="2"/>
          </rPr>
          <t>Author:</t>
        </r>
        <r>
          <rPr>
            <sz val="9"/>
            <color indexed="81"/>
            <rFont val="Tahoma"/>
            <family val="2"/>
          </rPr>
          <t xml:space="preserve">
assume to be 1</t>
        </r>
      </text>
    </comment>
    <comment ref="AI142" authorId="0" shapeId="0" xr:uid="{EF56A2F9-64FD-4A5E-82E1-9948E5D0BDAA}">
      <text>
        <r>
          <rPr>
            <b/>
            <sz val="9"/>
            <color indexed="81"/>
            <rFont val="Tahoma"/>
            <family val="2"/>
          </rPr>
          <t>Author:</t>
        </r>
        <r>
          <rPr>
            <sz val="9"/>
            <color indexed="81"/>
            <rFont val="Tahoma"/>
            <family val="2"/>
          </rPr>
          <t xml:space="preserve">
assume to be 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N50" authorId="0" shapeId="0" xr:uid="{319D91E2-54C0-4EA5-8D3D-73A1BEE0C569}">
      <text>
        <r>
          <rPr>
            <b/>
            <sz val="9"/>
            <color indexed="81"/>
            <rFont val="Tahoma"/>
            <family val="2"/>
          </rPr>
          <t>Author:</t>
        </r>
        <r>
          <rPr>
            <sz val="9"/>
            <color indexed="81"/>
            <rFont val="Tahoma"/>
            <family val="2"/>
          </rPr>
          <t xml:space="preserve">
The factor is doubled (but capped at 30%) for certain assets held in the 10 largest issuers, reflecting the risk of having a high concentration of assets from a single issuer
The problem does not give any indication that any of these assets are to receive the 2* factor so hopefully other reasonable assumptions were accepted if they were clearly stated.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<sst xmlns="http://schemas.openxmlformats.org/spreadsheetml/2006/main" count="19868" uniqueCount="2863">
  <si>
    <t>December</t>
  </si>
  <si>
    <t>November</t>
  </si>
  <si>
    <t>October</t>
  </si>
  <si>
    <t>September</t>
  </si>
  <si>
    <t>August</t>
  </si>
  <si>
    <t>July</t>
  </si>
  <si>
    <t>June</t>
  </si>
  <si>
    <t>May</t>
  </si>
  <si>
    <t>April</t>
  </si>
  <si>
    <t>March</t>
  </si>
  <si>
    <t>February</t>
  </si>
  <si>
    <t>January</t>
  </si>
  <si>
    <t>Total Paid Claims</t>
  </si>
  <si>
    <t>Incurred Month</t>
  </si>
  <si>
    <t>Total</t>
  </si>
  <si>
    <t>January Incurred Claims</t>
  </si>
  <si>
    <t>Lag</t>
  </si>
  <si>
    <t>Table Calculations and Formulas</t>
  </si>
  <si>
    <t>Given Table Data</t>
  </si>
  <si>
    <t>part c</t>
  </si>
  <si>
    <t>Dec</t>
  </si>
  <si>
    <t>Nov</t>
  </si>
  <si>
    <t>Oct</t>
  </si>
  <si>
    <t>Sept</t>
  </si>
  <si>
    <t>Aug</t>
  </si>
  <si>
    <t>Apr</t>
  </si>
  <si>
    <t>Mar</t>
  </si>
  <si>
    <t>Feb</t>
  </si>
  <si>
    <t>Jan</t>
  </si>
  <si>
    <t>Month Incurred</t>
  </si>
  <si>
    <t>Paid Claims by Incurred Month (000's)</t>
  </si>
  <si>
    <t>Stagecoach Health</t>
  </si>
  <si>
    <t>- </t>
  </si>
  <si>
    <t>Canyon Health</t>
  </si>
  <si>
    <t>-</t>
  </si>
  <si>
    <t>Skyline Health</t>
  </si>
  <si>
    <t>part b</t>
  </si>
  <si>
    <t>Assumptions/Parameters</t>
  </si>
  <si>
    <t>Answers</t>
  </si>
  <si>
    <t>Checks</t>
  </si>
  <si>
    <t>Calculations</t>
  </si>
  <si>
    <t xml:space="preserve">Notes or comments </t>
  </si>
  <si>
    <t>Cell color guide</t>
  </si>
  <si>
    <t>Fall 2020 FV-A #3c</t>
  </si>
  <si>
    <t>Total Paid Claims Through 12/31/2020</t>
  </si>
  <si>
    <t>Number of Claims by Paid Month</t>
  </si>
  <si>
    <t>Incurral Month</t>
  </si>
  <si>
    <t>Number of Claims Paid</t>
  </si>
  <si>
    <t>Months Between Incurral and Payment</t>
  </si>
  <si>
    <t>Incurral Year</t>
  </si>
  <si>
    <t>Wage increase</t>
  </si>
  <si>
    <t>Mortality</t>
  </si>
  <si>
    <t>Based on recent internal studies, the average annual mortality rate increase is 4% and the average annual wage increase is 3%.  Group life benefit amounts are typically in proportion to wages.</t>
  </si>
  <si>
    <t>You have been provided the following historical paid claims data.  Based on past experience, all claims are paid within 5 months of incurral.</t>
  </si>
  <si>
    <t>FV-A Spring 2021 #5a-b</t>
  </si>
  <si>
    <t>9993496773-792-84514</t>
  </si>
  <si>
    <t>9987381289-415-80705</t>
  </si>
  <si>
    <t>9986738608-779-76138</t>
  </si>
  <si>
    <t>9983508002-894-69246</t>
  </si>
  <si>
    <t>9980934782-366-61395</t>
  </si>
  <si>
    <t>9977653378-374-53919</t>
  </si>
  <si>
    <t>9973606339-488-45718</t>
  </si>
  <si>
    <t>9964340833-954-94480</t>
  </si>
  <si>
    <t>9953929105-507-75424</t>
  </si>
  <si>
    <t>9950909324-420-46290</t>
  </si>
  <si>
    <t>9949333787-841-66336</t>
  </si>
  <si>
    <t>9947765452-801-39078</t>
  </si>
  <si>
    <t>9944178260-509-60999</t>
  </si>
  <si>
    <t>9943421061-761-51666</t>
  </si>
  <si>
    <t>9942246325-677-54043</t>
  </si>
  <si>
    <t>9941730512-786-53322</t>
  </si>
  <si>
    <t>9940585240-536-68800</t>
  </si>
  <si>
    <t>9940435184-953-59266</t>
  </si>
  <si>
    <t>9934242661-730-43181</t>
  </si>
  <si>
    <t>9927930505-434-72791</t>
  </si>
  <si>
    <t>9925912506-400-57756</t>
  </si>
  <si>
    <t>9925731632-467-88975</t>
  </si>
  <si>
    <t>9924907381-684-41559</t>
  </si>
  <si>
    <t>9923644286-850-51555</t>
  </si>
  <si>
    <t>9920730297-378-41758</t>
  </si>
  <si>
    <t>9918199864-770-62165</t>
  </si>
  <si>
    <t>9914240837-348-47617</t>
  </si>
  <si>
    <t>9911595336-671-80720</t>
  </si>
  <si>
    <t>9910250693-407-70699</t>
  </si>
  <si>
    <t>9906388380-518-38068</t>
  </si>
  <si>
    <t>9902293878-825-47898</t>
  </si>
  <si>
    <t>9901055576-369-64580</t>
  </si>
  <si>
    <t>9893947105-763-54582</t>
  </si>
  <si>
    <t>9893720533-595-39502</t>
  </si>
  <si>
    <t>9888547959-941-81278</t>
  </si>
  <si>
    <t>9884646149-458-70509</t>
  </si>
  <si>
    <t>9884363720-538-66703</t>
  </si>
  <si>
    <t>9875257347-684-94914</t>
  </si>
  <si>
    <t>9870992131-761-59317</t>
  </si>
  <si>
    <t>9859002531-924-49450</t>
  </si>
  <si>
    <t>9846535838-552-36281</t>
  </si>
  <si>
    <t>9841467472-438-61261</t>
  </si>
  <si>
    <t>9832737835-787-85611</t>
  </si>
  <si>
    <t>9830391685-345-40595</t>
  </si>
  <si>
    <t>9828697540-393-82368</t>
  </si>
  <si>
    <t>9827887853-743-56292</t>
  </si>
  <si>
    <t>9822687640-675-53941</t>
  </si>
  <si>
    <t>9817541340-987-86706</t>
  </si>
  <si>
    <t>9815040947-587-83729</t>
  </si>
  <si>
    <t>9811726436-354-36658</t>
  </si>
  <si>
    <t>9809093835-599-94481</t>
  </si>
  <si>
    <t>9806303092-965-74840</t>
  </si>
  <si>
    <t>9803840156-886-80346</t>
  </si>
  <si>
    <t>9801703943-967-45536</t>
  </si>
  <si>
    <t>9793632430-879-86801</t>
  </si>
  <si>
    <t>9792509496-875-41749</t>
  </si>
  <si>
    <t>9789754645-710-44347</t>
  </si>
  <si>
    <t>9783281240-498-80251</t>
  </si>
  <si>
    <t>9781998981-377-82110</t>
  </si>
  <si>
    <t>9778639364-753-65860</t>
  </si>
  <si>
    <t>9775278757-675-56025</t>
  </si>
  <si>
    <t>9768000060-969-69605</t>
  </si>
  <si>
    <t>9764857076-896-77944</t>
  </si>
  <si>
    <t>9760912491-583-68647</t>
  </si>
  <si>
    <t>9757993107-637-85337</t>
  </si>
  <si>
    <t>9753052470-985-53769</t>
  </si>
  <si>
    <t>9753032661-577-38308</t>
  </si>
  <si>
    <t>9752273187-409-64149</t>
  </si>
  <si>
    <t>9747529219-833-60332</t>
  </si>
  <si>
    <t>9746163552-513-43579</t>
  </si>
  <si>
    <t>9745552834-869-53177</t>
  </si>
  <si>
    <t>9739102096-698-55124</t>
  </si>
  <si>
    <t>9738105541-513-51940</t>
  </si>
  <si>
    <t>9734919087-816-90867</t>
  </si>
  <si>
    <t>9731367416-624-46747</t>
  </si>
  <si>
    <t>9728456730-834-62910</t>
  </si>
  <si>
    <t>9727686820-838-94577</t>
  </si>
  <si>
    <t>9727375155-977-47165</t>
  </si>
  <si>
    <t>9727050155-379-53505</t>
  </si>
  <si>
    <t>9726209111-894-42779</t>
  </si>
  <si>
    <t>9725367894-597-98226</t>
  </si>
  <si>
    <t>9724865347-396-91416</t>
  </si>
  <si>
    <t>9714852989-914-64340</t>
  </si>
  <si>
    <t>9705286915-939-91546</t>
  </si>
  <si>
    <t>9701403854-932-36071</t>
  </si>
  <si>
    <t>9700214673-456-58854</t>
  </si>
  <si>
    <t>9698700599-888-90032</t>
  </si>
  <si>
    <t>9689713471-944-91531</t>
  </si>
  <si>
    <t>9688736013-360-90042</t>
  </si>
  <si>
    <t>9682439929-898-88227</t>
  </si>
  <si>
    <t>9681105322-916-39972</t>
  </si>
  <si>
    <t>9677164598-681-89174</t>
  </si>
  <si>
    <t>9673941343-683-90891</t>
  </si>
  <si>
    <t>9670473967-685-80471</t>
  </si>
  <si>
    <t>9669409280-984-83462</t>
  </si>
  <si>
    <t>9666441006-586-77325</t>
  </si>
  <si>
    <t>9658456158-850-54634</t>
  </si>
  <si>
    <t>9658392633-638-79866</t>
  </si>
  <si>
    <t>9649873311-558-94234</t>
  </si>
  <si>
    <t>9631884380-926-71563</t>
  </si>
  <si>
    <t>9630953591-401-36745</t>
  </si>
  <si>
    <t>9627317044-771-36528</t>
  </si>
  <si>
    <t>9625884761-525-74140</t>
  </si>
  <si>
    <t>9616134380-887-70106</t>
  </si>
  <si>
    <t>9613571352-606-65217</t>
  </si>
  <si>
    <t>9604930371-685-44796</t>
  </si>
  <si>
    <t>9604347856-913-82390</t>
  </si>
  <si>
    <t>9603612000-727-45484</t>
  </si>
  <si>
    <t>9603570199-414-74122</t>
  </si>
  <si>
    <t>9603280033-529-66993</t>
  </si>
  <si>
    <t>9600643469-524-64893</t>
  </si>
  <si>
    <t>9600285888-483-50573</t>
  </si>
  <si>
    <t>9599567795-907-71096</t>
  </si>
  <si>
    <t>9597823566-513-72666</t>
  </si>
  <si>
    <t>9590295450-906-89857</t>
  </si>
  <si>
    <t>9582668426-591-51237</t>
  </si>
  <si>
    <t>9580681653-718-57085</t>
  </si>
  <si>
    <t>9567082585-604-94123</t>
  </si>
  <si>
    <t>9564214442-856-35397</t>
  </si>
  <si>
    <t>9561712578-777-62661</t>
  </si>
  <si>
    <t>9556053284-671-58835</t>
  </si>
  <si>
    <t>9554389265-983-66840</t>
  </si>
  <si>
    <t>9553459829-725-86475</t>
  </si>
  <si>
    <t>9545196819-742-68719</t>
  </si>
  <si>
    <t>9544396224-506-43110</t>
  </si>
  <si>
    <t>9543985450-553-68645</t>
  </si>
  <si>
    <t>9540744606-629-88753</t>
  </si>
  <si>
    <t>9537584806-894-46857</t>
  </si>
  <si>
    <t>9532317038-727-41792</t>
  </si>
  <si>
    <t>9530925761-880-63833</t>
  </si>
  <si>
    <t>9524767873-690-41110</t>
  </si>
  <si>
    <t>9521851689-789-54718</t>
  </si>
  <si>
    <t>9520336249-490-47356</t>
  </si>
  <si>
    <t>9515219000-910-71720</t>
  </si>
  <si>
    <t>9511749590-670-67120</t>
  </si>
  <si>
    <t>9509419677-766-82601</t>
  </si>
  <si>
    <t>9498474790-467-59604</t>
  </si>
  <si>
    <t>9495571295-457-90224</t>
  </si>
  <si>
    <t>9486257257-811-62952</t>
  </si>
  <si>
    <t>9482878500-912-42258</t>
  </si>
  <si>
    <t>9475150726-971-95709</t>
  </si>
  <si>
    <t>9464106654-764-69080</t>
  </si>
  <si>
    <t>9455215880-543-76559</t>
  </si>
  <si>
    <t>9453563981-824-93653</t>
  </si>
  <si>
    <t>9452147211-813-47196</t>
  </si>
  <si>
    <t>9446626568-782-53025</t>
  </si>
  <si>
    <t>9440590244-474-82554</t>
  </si>
  <si>
    <t>9440335857-784-87968</t>
  </si>
  <si>
    <t>9433723300-916-45489</t>
  </si>
  <si>
    <t>9431830295-380-54755</t>
  </si>
  <si>
    <t>9431032056-944-93735</t>
  </si>
  <si>
    <t>9429563520-896-61880</t>
  </si>
  <si>
    <t>9424711735-483-52298</t>
  </si>
  <si>
    <t>9424124466-385-40951</t>
  </si>
  <si>
    <t>9421214064-973-69396</t>
  </si>
  <si>
    <t>9418244105-740-74496</t>
  </si>
  <si>
    <t>9417917081-509-86664</t>
  </si>
  <si>
    <t>9416798025-763-48420</t>
  </si>
  <si>
    <t>9415175569-719-42069</t>
  </si>
  <si>
    <t>9399829814-357-70830</t>
  </si>
  <si>
    <t>9399682733-766-42268</t>
  </si>
  <si>
    <t>9396646803-422-57087</t>
  </si>
  <si>
    <t>9395775765-486-58141</t>
  </si>
  <si>
    <t>9387042595-970-65465</t>
  </si>
  <si>
    <t>9386474688-706-76580</t>
  </si>
  <si>
    <t>9385816515-726-74692</t>
  </si>
  <si>
    <t>9385277533-934-82358</t>
  </si>
  <si>
    <t>9379490602-553-68168</t>
  </si>
  <si>
    <t>9375139263-853-76108</t>
  </si>
  <si>
    <t>9372278913-962-87888</t>
  </si>
  <si>
    <t>9368620919-964-53794</t>
  </si>
  <si>
    <t>9367745381-755-89319</t>
  </si>
  <si>
    <t>9357939320-587-96398</t>
  </si>
  <si>
    <t>9352806887-695-97086</t>
  </si>
  <si>
    <t>9346248535-634-83491</t>
  </si>
  <si>
    <t>9329281998-428-64532</t>
  </si>
  <si>
    <t>9328629878-839-61846</t>
  </si>
  <si>
    <t>9318534654-692-90695</t>
  </si>
  <si>
    <t>9317218518-725-82822</t>
  </si>
  <si>
    <t>9315207932-635-86466</t>
  </si>
  <si>
    <t>9310801538-561-97117</t>
  </si>
  <si>
    <t>9306781431-823-40803</t>
  </si>
  <si>
    <t>9306593874-492-48206</t>
  </si>
  <si>
    <t>9300909353-879-69545</t>
  </si>
  <si>
    <t>9288465822-683-36536</t>
  </si>
  <si>
    <t>9286759983-572-89989</t>
  </si>
  <si>
    <t>9282235942-517-69312</t>
  </si>
  <si>
    <t>9281428491-983-49566</t>
  </si>
  <si>
    <t>9271792444-847-60366</t>
  </si>
  <si>
    <t>9271266909-423-34665</t>
  </si>
  <si>
    <t>9270793166-413-43563</t>
  </si>
  <si>
    <t>9269751941-378-62172</t>
  </si>
  <si>
    <t>9267307379-723-60259</t>
  </si>
  <si>
    <t>9266222374-801-78571</t>
  </si>
  <si>
    <t>9259922522-779-42946</t>
  </si>
  <si>
    <t>9257352635-693-70393</t>
  </si>
  <si>
    <t>9252142448-586-75790</t>
  </si>
  <si>
    <t>9246566508-651-84247</t>
  </si>
  <si>
    <t>9234739939-670-60561</t>
  </si>
  <si>
    <t>9234234257-535-91930</t>
  </si>
  <si>
    <t>9228298859-508-48675</t>
  </si>
  <si>
    <t>9226763422-672-40554</t>
  </si>
  <si>
    <t>9218685847-589-87379</t>
  </si>
  <si>
    <t>9218549776-857-51377</t>
  </si>
  <si>
    <t>9216727276-600-60159</t>
  </si>
  <si>
    <t>9206357033-848-66647</t>
  </si>
  <si>
    <t>9200518895-472-90706</t>
  </si>
  <si>
    <t>9200271384-564-65306</t>
  </si>
  <si>
    <t>9195809343-418-89216</t>
  </si>
  <si>
    <t>9193530222-524-34891</t>
  </si>
  <si>
    <t>9188623128-433-43110</t>
  </si>
  <si>
    <t>9174488354-932-45236</t>
  </si>
  <si>
    <t>9172822967-883-91696</t>
  </si>
  <si>
    <t>9171993290-688-50360</t>
  </si>
  <si>
    <t>9170431015-792-72769</t>
  </si>
  <si>
    <t>9169007438-350-55165</t>
  </si>
  <si>
    <t>9168322043-457-46141</t>
  </si>
  <si>
    <t>9163954582-724-86572</t>
  </si>
  <si>
    <t>9162989811-595-53558</t>
  </si>
  <si>
    <t>9162245533-549-74212</t>
  </si>
  <si>
    <t>9161159398-625-64449</t>
  </si>
  <si>
    <t>9159879570-624-56358</t>
  </si>
  <si>
    <t>9159057364-980-45459</t>
  </si>
  <si>
    <t>9158648108-762-54578</t>
  </si>
  <si>
    <t>9153099765-626-84984</t>
  </si>
  <si>
    <t>9152059731-358-79080</t>
  </si>
  <si>
    <t>9142925421-762-62352</t>
  </si>
  <si>
    <t>9138606974-947-71554</t>
  </si>
  <si>
    <t>9136298103-508-69971</t>
  </si>
  <si>
    <t>9133837179-623-34695</t>
  </si>
  <si>
    <t>9129013762-691-75489</t>
  </si>
  <si>
    <t>9125833670-606-76116</t>
  </si>
  <si>
    <t>9122814424-860-86434</t>
  </si>
  <si>
    <t>9121086855-438-36921</t>
  </si>
  <si>
    <t>9114102762-835-82215</t>
  </si>
  <si>
    <t>9103175511-603-90856</t>
  </si>
  <si>
    <t>9100163845-663-93531</t>
  </si>
  <si>
    <t>9099135700-623-78596</t>
  </si>
  <si>
    <t>9095271988-806-54067</t>
  </si>
  <si>
    <t>9091085877-383-35673</t>
  </si>
  <si>
    <t>9084103726-756-66276</t>
  </si>
  <si>
    <t>9081653454-786-88944</t>
  </si>
  <si>
    <t>9080507199-374-59623</t>
  </si>
  <si>
    <t>9071429138-706-52198</t>
  </si>
  <si>
    <t>9069837141-963-62432</t>
  </si>
  <si>
    <t>9068158141-843-42771</t>
  </si>
  <si>
    <t>9068029589-920-61377</t>
  </si>
  <si>
    <t>9065729656-515-68278</t>
  </si>
  <si>
    <t>9064785729-744-82441</t>
  </si>
  <si>
    <t>9062939259-974-55092</t>
  </si>
  <si>
    <t>9059638594-529-59232</t>
  </si>
  <si>
    <t>9058072576-620-90842</t>
  </si>
  <si>
    <t>9053544619-544-35698</t>
  </si>
  <si>
    <t>9052514367-673-37543</t>
  </si>
  <si>
    <t>9050234333-434-75691</t>
  </si>
  <si>
    <t>9047552599-738-59932</t>
  </si>
  <si>
    <t>9042976191-430-61221</t>
  </si>
  <si>
    <t>9034161162-628-35084</t>
  </si>
  <si>
    <t>9029172511-965-78012</t>
  </si>
  <si>
    <t>9023445127-695-66187</t>
  </si>
  <si>
    <t>9023300045-560-44323</t>
  </si>
  <si>
    <t>9019554170-513-42115</t>
  </si>
  <si>
    <t>9018547598-586-89191</t>
  </si>
  <si>
    <t>9016801622-639-42497</t>
  </si>
  <si>
    <t>9013937829-451-88920</t>
  </si>
  <si>
    <t>9001759029-363-74997</t>
  </si>
  <si>
    <t>9001625879-901-69436</t>
  </si>
  <si>
    <t>8994685489-745-70271</t>
  </si>
  <si>
    <t>8990262121-581-80731</t>
  </si>
  <si>
    <t>8985876287-603-90253</t>
  </si>
  <si>
    <t>8983242251-399-64609</t>
  </si>
  <si>
    <t>8976112226-967-56125</t>
  </si>
  <si>
    <t>8972724327-861-68481</t>
  </si>
  <si>
    <t>8971944146-581-37169</t>
  </si>
  <si>
    <t>8967426426-654-75455</t>
  </si>
  <si>
    <t>8966376370-685-72850</t>
  </si>
  <si>
    <t>8966236297-686-97964</t>
  </si>
  <si>
    <t>8962933354-642-63696</t>
  </si>
  <si>
    <t>8958556546-439-93009</t>
  </si>
  <si>
    <t>8953527352-371-95695</t>
  </si>
  <si>
    <t>8952424318-508-79092</t>
  </si>
  <si>
    <t>8948546152-906-86272</t>
  </si>
  <si>
    <t>8940868937-838-41437</t>
  </si>
  <si>
    <t>8938493326-499-73634</t>
  </si>
  <si>
    <t>8936316191-719-81924</t>
  </si>
  <si>
    <t>8935960107-549-97181</t>
  </si>
  <si>
    <t>8934611561-571-72604</t>
  </si>
  <si>
    <t>8922703547-927-63109</t>
  </si>
  <si>
    <t>8917647359-588-48850</t>
  </si>
  <si>
    <t>8917285404-742-67235</t>
  </si>
  <si>
    <t>8911905818-397-48898</t>
  </si>
  <si>
    <t>8911458696-511-64079</t>
  </si>
  <si>
    <t>8910903351-417-40519</t>
  </si>
  <si>
    <t>8906370246-481-80694</t>
  </si>
  <si>
    <t>8905921533-720-75532</t>
  </si>
  <si>
    <t>8904476903-775-73684</t>
  </si>
  <si>
    <t>8904273035-568-40007</t>
  </si>
  <si>
    <t>8894437898-709-64893</t>
  </si>
  <si>
    <t>8891796949-463-84446</t>
  </si>
  <si>
    <t>8888843330-826-67524</t>
  </si>
  <si>
    <t>8885507200-968-89850</t>
  </si>
  <si>
    <t>8883243978-494-36716</t>
  </si>
  <si>
    <t>8868766817-669-46617</t>
  </si>
  <si>
    <t>8862856955-817-35378</t>
  </si>
  <si>
    <t>8854407784-635-57477</t>
  </si>
  <si>
    <t>8844954650-902-90088</t>
  </si>
  <si>
    <t>8843145221-347-71927</t>
  </si>
  <si>
    <t>8841116023-472-85366</t>
  </si>
  <si>
    <t>8838858540-538-81299</t>
  </si>
  <si>
    <t>8833347792-822-71826</t>
  </si>
  <si>
    <t>8830858569-579-83671</t>
  </si>
  <si>
    <t>8830318478-465-52444</t>
  </si>
  <si>
    <t>8829056750-422-48965</t>
  </si>
  <si>
    <t>8828679573-680-44632</t>
  </si>
  <si>
    <t>8824350081-631-86526</t>
  </si>
  <si>
    <t>8812849338-842-52182</t>
  </si>
  <si>
    <t>8802918131-767-79497</t>
  </si>
  <si>
    <t>8801175624-965-61409</t>
  </si>
  <si>
    <t>8792078352-610-52596</t>
  </si>
  <si>
    <t>8791301628-965-55029</t>
  </si>
  <si>
    <t>8780432751-873-38380</t>
  </si>
  <si>
    <t>8779359560-963-65979</t>
  </si>
  <si>
    <t>8773596800-761-92893</t>
  </si>
  <si>
    <t>8768202565-581-58895</t>
  </si>
  <si>
    <t>8762924956-873-42814</t>
  </si>
  <si>
    <t>8762379591-964-89992</t>
  </si>
  <si>
    <t>8761400077-799-52462</t>
  </si>
  <si>
    <t>8760857528-595-64428</t>
  </si>
  <si>
    <t>8759307433-746-39321</t>
  </si>
  <si>
    <t>8755176454-477-91080</t>
  </si>
  <si>
    <t>8751032852-820-79677</t>
  </si>
  <si>
    <t>8750770588-663-52796</t>
  </si>
  <si>
    <t>8744303167-355-36559</t>
  </si>
  <si>
    <t>8739429874-840-74684</t>
  </si>
  <si>
    <t>8721935545-761-70544</t>
  </si>
  <si>
    <t>8720490264-913-74741</t>
  </si>
  <si>
    <t>8718890194-490-84235</t>
  </si>
  <si>
    <t>8716772642-387-89579</t>
  </si>
  <si>
    <t>8713290376-846-83943</t>
  </si>
  <si>
    <t>8710114591-787-39750</t>
  </si>
  <si>
    <t>8706757760-548-92266</t>
  </si>
  <si>
    <t>8705837764-886-81158</t>
  </si>
  <si>
    <t>8700773907-459-52938</t>
  </si>
  <si>
    <t>8699058261-964-47818</t>
  </si>
  <si>
    <t>8698536286-347-74460</t>
  </si>
  <si>
    <t>8683138246-898-81730</t>
  </si>
  <si>
    <t>8681820905-371-92409</t>
  </si>
  <si>
    <t>8681386171-640-74636</t>
  </si>
  <si>
    <t>8677975551-910-82738</t>
  </si>
  <si>
    <t>8665969270-979-38599</t>
  </si>
  <si>
    <t>8662402669-553-42008</t>
  </si>
  <si>
    <t>8660514418-682-80156</t>
  </si>
  <si>
    <t>8658653249-466-95965</t>
  </si>
  <si>
    <t>8656662193-454-87552</t>
  </si>
  <si>
    <t>8655999488-482-86238</t>
  </si>
  <si>
    <t>8652902582-730-87689</t>
  </si>
  <si>
    <t>8652317957-914-87517</t>
  </si>
  <si>
    <t>8649218814-981-49634</t>
  </si>
  <si>
    <t>8648036447-670-96116</t>
  </si>
  <si>
    <t>8645944235-782-47640</t>
  </si>
  <si>
    <t>8645324109-509-39422</t>
  </si>
  <si>
    <t>8636504657-555-46945</t>
  </si>
  <si>
    <t>8629907438-754-92047</t>
  </si>
  <si>
    <t>8621229470-547-63134</t>
  </si>
  <si>
    <t>8620752487-584-61287</t>
  </si>
  <si>
    <t>8620432391-590-71652</t>
  </si>
  <si>
    <t>8610995520-602-47324</t>
  </si>
  <si>
    <t>8608847034-355-38762</t>
  </si>
  <si>
    <t>8607098188-536-72355</t>
  </si>
  <si>
    <t>8607056600-547-72271</t>
  </si>
  <si>
    <t>8605984676-503-42072</t>
  </si>
  <si>
    <t>8602361255-980-38785</t>
  </si>
  <si>
    <t>8593632393-400-57262</t>
  </si>
  <si>
    <t>8587901421-570-37444</t>
  </si>
  <si>
    <t>8586117117-918-96750</t>
  </si>
  <si>
    <t>8584478611-803-62520</t>
  </si>
  <si>
    <t>8581026895-373-50319</t>
  </si>
  <si>
    <t>8578775625-828-76349</t>
  </si>
  <si>
    <t>8577860833-903-55769</t>
  </si>
  <si>
    <t>8575347749-535-88235</t>
  </si>
  <si>
    <t>8568555894-680-66590</t>
  </si>
  <si>
    <t>8563192296-736-72020</t>
  </si>
  <si>
    <t>8562722128-718-38576</t>
  </si>
  <si>
    <t>8558834314-691-59447</t>
  </si>
  <si>
    <t>8554471328-518-86078</t>
  </si>
  <si>
    <t>8550983384-525-37290</t>
  </si>
  <si>
    <t>8542226099-828-80571</t>
  </si>
  <si>
    <t>8535167499-824-92260</t>
  </si>
  <si>
    <t>8529783308-486-52185</t>
  </si>
  <si>
    <t>8518722381-826-48962</t>
  </si>
  <si>
    <t>8518598596-720-87150</t>
  </si>
  <si>
    <t>8517773475-485-59069</t>
  </si>
  <si>
    <t>8515137315-766-68584</t>
  </si>
  <si>
    <t>8507339911-743-80790</t>
  </si>
  <si>
    <t>8505489649-675-58704</t>
  </si>
  <si>
    <t>8504575392-538-45480</t>
  </si>
  <si>
    <t>8501668516-724-38608</t>
  </si>
  <si>
    <t>8499931593-897-36139</t>
  </si>
  <si>
    <t>8497930737-578-45778</t>
  </si>
  <si>
    <t>8492253926-846-54214</t>
  </si>
  <si>
    <t>8491335364-977-50560</t>
  </si>
  <si>
    <t>8489725943-895-77758</t>
  </si>
  <si>
    <t>8489434125-764-42900</t>
  </si>
  <si>
    <t>8486669775-413-55102</t>
  </si>
  <si>
    <t>8482859933-940-75645</t>
  </si>
  <si>
    <t>8480369435-361-51037</t>
  </si>
  <si>
    <t>8477873376-402-93951</t>
  </si>
  <si>
    <t>8471797343-767-53201</t>
  </si>
  <si>
    <t>8470590262-951-66179</t>
  </si>
  <si>
    <t>8467568109-358-47254</t>
  </si>
  <si>
    <t>8466317264-674-46597</t>
  </si>
  <si>
    <t>8466222852-588-42190</t>
  </si>
  <si>
    <t>8462251419-435-72612</t>
  </si>
  <si>
    <t>8457956344-508-68271</t>
  </si>
  <si>
    <t>8457693554-837-50231</t>
  </si>
  <si>
    <t>8449341240-623-63710</t>
  </si>
  <si>
    <t>8443175208-977-86243</t>
  </si>
  <si>
    <t>8442836024-744-97029</t>
  </si>
  <si>
    <t>8440110957-856-97553</t>
  </si>
  <si>
    <t>8436527971-786-39282</t>
  </si>
  <si>
    <t>8435428687-834-70993</t>
  </si>
  <si>
    <t>8427306595-642-48027</t>
  </si>
  <si>
    <t>8418972225-846-71591</t>
  </si>
  <si>
    <t>8411748616-924-64754</t>
  </si>
  <si>
    <t>8409818222-972-53553</t>
  </si>
  <si>
    <t>8409768173-672-62662</t>
  </si>
  <si>
    <t>8405869977-659-60659</t>
  </si>
  <si>
    <t>8399028800-889-60112</t>
  </si>
  <si>
    <t>8395426499-564-93277</t>
  </si>
  <si>
    <t>8392605728-646-66703</t>
  </si>
  <si>
    <t>8388520743-459-54486</t>
  </si>
  <si>
    <t>8378698909-614-57919</t>
  </si>
  <si>
    <t>8375091456-735-89754</t>
  </si>
  <si>
    <t>8366809624-646-50001</t>
  </si>
  <si>
    <t>8363765437-666-61835</t>
  </si>
  <si>
    <t>8363199777-498-96085</t>
  </si>
  <si>
    <t>8362540015-686-91623</t>
  </si>
  <si>
    <t>8358903789-912-89676</t>
  </si>
  <si>
    <t>8354884784-868-47368</t>
  </si>
  <si>
    <t>8353163302-413-78010</t>
  </si>
  <si>
    <t>8351704694-658-47113</t>
  </si>
  <si>
    <t>8340956978-368-77983</t>
  </si>
  <si>
    <t>8333184192-853-91306</t>
  </si>
  <si>
    <t>8322941277-520-87601</t>
  </si>
  <si>
    <t>8322560889-584-92856</t>
  </si>
  <si>
    <t>8318233828-906-96469</t>
  </si>
  <si>
    <t>8316341928-656-68664</t>
  </si>
  <si>
    <t>8314419134-460-92711</t>
  </si>
  <si>
    <t>8310825227-653-79584</t>
  </si>
  <si>
    <t>8305590297-681-39223</t>
  </si>
  <si>
    <t>8301196052-449-63441</t>
  </si>
  <si>
    <t>8300984322-562-85214</t>
  </si>
  <si>
    <t>8300562145-771-45326</t>
  </si>
  <si>
    <t>8296711974-919-79618</t>
  </si>
  <si>
    <t>8291219989-865-92668</t>
  </si>
  <si>
    <t>8288086942-380-52483</t>
  </si>
  <si>
    <t>8287451321-419-36782</t>
  </si>
  <si>
    <t>8287082590-771-71725</t>
  </si>
  <si>
    <t>8284700510-949-70797</t>
  </si>
  <si>
    <t>8284422718-945-56409</t>
  </si>
  <si>
    <t>8276719430-460-72361</t>
  </si>
  <si>
    <t>8275427337-473-85611</t>
  </si>
  <si>
    <t>8268241561-751-86995</t>
  </si>
  <si>
    <t>8266479828-474-55930</t>
  </si>
  <si>
    <t>8264724585-769-74261</t>
  </si>
  <si>
    <t>8247581876-543-92949</t>
  </si>
  <si>
    <t>8246101078-729-79138</t>
  </si>
  <si>
    <t>8244528544-627-35096</t>
  </si>
  <si>
    <t>8240786327-590-92559</t>
  </si>
  <si>
    <t>8239583082-391-98237</t>
  </si>
  <si>
    <t>8236686931-822-51016</t>
  </si>
  <si>
    <t>8236237186-360-65648</t>
  </si>
  <si>
    <t>8232686421-578-36546</t>
  </si>
  <si>
    <t>8224242620-921-48751</t>
  </si>
  <si>
    <t>8223525896-621-38683</t>
  </si>
  <si>
    <t>8216995642-908-45143</t>
  </si>
  <si>
    <t>8209546948-977-41819</t>
  </si>
  <si>
    <t>8206897817-649-76444</t>
  </si>
  <si>
    <t>8205803957-891-92832</t>
  </si>
  <si>
    <t>8205563186-817-82876</t>
  </si>
  <si>
    <t>8205092809-484-75023</t>
  </si>
  <si>
    <t>8201540831-480-68201</t>
  </si>
  <si>
    <t>8190415118-383-82254</t>
  </si>
  <si>
    <t>8190092779-901-85759</t>
  </si>
  <si>
    <t>8174879327-575-97176</t>
  </si>
  <si>
    <t>8169062562-726-55381</t>
  </si>
  <si>
    <t>8164864944-605-37559</t>
  </si>
  <si>
    <t>8161346590-754-68000</t>
  </si>
  <si>
    <t>8158818880-911-82607</t>
  </si>
  <si>
    <t>8158411169-578-93018</t>
  </si>
  <si>
    <t>8155331536-487-88114</t>
  </si>
  <si>
    <t>8154220964-347-59389</t>
  </si>
  <si>
    <t>8150947679-831-48180</t>
  </si>
  <si>
    <t>8148102471-820-51412</t>
  </si>
  <si>
    <t>8144426167-349-37103</t>
  </si>
  <si>
    <t>8133705665-499-44205</t>
  </si>
  <si>
    <t>8131161985-435-81907</t>
  </si>
  <si>
    <t>8129254381-723-40621</t>
  </si>
  <si>
    <t>8121375768-541-34631</t>
  </si>
  <si>
    <t>8120036677-460-82255</t>
  </si>
  <si>
    <t>8118407311-547-81003</t>
  </si>
  <si>
    <t>8115523714-860-53956</t>
  </si>
  <si>
    <t>8115377496-728-90343</t>
  </si>
  <si>
    <t>8113343783-477-57497</t>
  </si>
  <si>
    <t>8112291259-827-88382</t>
  </si>
  <si>
    <t>8105317891-633-65219</t>
  </si>
  <si>
    <t>8098896236-484-40336</t>
  </si>
  <si>
    <t>8094120360-972-95803</t>
  </si>
  <si>
    <t>8086972991-696-53380</t>
  </si>
  <si>
    <t>8077214757-648-64909</t>
  </si>
  <si>
    <t>8076159953-795-50502</t>
  </si>
  <si>
    <t>8073414208-904-97772</t>
  </si>
  <si>
    <t>8072219288-691-94021</t>
  </si>
  <si>
    <t>8070259797-594-51371</t>
  </si>
  <si>
    <t>8061902110-586-68774</t>
  </si>
  <si>
    <t>8057658406-626-78856</t>
  </si>
  <si>
    <t>8054382834-661-67022</t>
  </si>
  <si>
    <t>8044396113-534-94355</t>
  </si>
  <si>
    <t>8042208294-483-91053</t>
  </si>
  <si>
    <t>8037565293-653-78312</t>
  </si>
  <si>
    <t>8027203302-964-93613</t>
  </si>
  <si>
    <t>8025552564-452-69627</t>
  </si>
  <si>
    <t>8021899744-584-55338</t>
  </si>
  <si>
    <t>8004478696-657-41280</t>
  </si>
  <si>
    <t>7996644348-524-76478</t>
  </si>
  <si>
    <t>7996002564-719-84041</t>
  </si>
  <si>
    <t>7994507504-708-93714</t>
  </si>
  <si>
    <t>7993906853-846-91377</t>
  </si>
  <si>
    <t>7989765825-465-97498</t>
  </si>
  <si>
    <t>7988864006-595-47631</t>
  </si>
  <si>
    <t>7987929395-594-38750</t>
  </si>
  <si>
    <t>7984933346-895-97775</t>
  </si>
  <si>
    <t>7982000819-889-91306</t>
  </si>
  <si>
    <t>7981523482-452-57864</t>
  </si>
  <si>
    <t>7976798351-697-60234</t>
  </si>
  <si>
    <t>7975498726-374-93132</t>
  </si>
  <si>
    <t>7964192882-873-79052</t>
  </si>
  <si>
    <t>7964033486-487-63922</t>
  </si>
  <si>
    <t>7957453942-653-82108</t>
  </si>
  <si>
    <t>7956350175-967-69767</t>
  </si>
  <si>
    <t>7955215875-812-51036</t>
  </si>
  <si>
    <t>7951929880-450-49081</t>
  </si>
  <si>
    <t>7945627401-612-42250</t>
  </si>
  <si>
    <t>7941664601-959-63633</t>
  </si>
  <si>
    <t>7938313914-465-86620</t>
  </si>
  <si>
    <t>7934212186-431-78037</t>
  </si>
  <si>
    <t>7932775831-579-60580</t>
  </si>
  <si>
    <t>7916065828-444-63628</t>
  </si>
  <si>
    <t>7914354204-839-92460</t>
  </si>
  <si>
    <t>7910390136-500-82431</t>
  </si>
  <si>
    <t>7909260901-542-43923</t>
  </si>
  <si>
    <t>7907820440-373-78484</t>
  </si>
  <si>
    <t>7906731786-581-61637</t>
  </si>
  <si>
    <t>7906467371-547-95122</t>
  </si>
  <si>
    <t>7903420183-532-81160</t>
  </si>
  <si>
    <t>7895146870-577-40733</t>
  </si>
  <si>
    <t>7878832940-734-43187</t>
  </si>
  <si>
    <t>7876103591-721-55588</t>
  </si>
  <si>
    <t>7870954019-830-35416</t>
  </si>
  <si>
    <t>7866738710-469-48887</t>
  </si>
  <si>
    <t>7865312882-692-62577</t>
  </si>
  <si>
    <t>7864016978-401-42973</t>
  </si>
  <si>
    <t>7862908430-977-95631</t>
  </si>
  <si>
    <t>7858275770-582-95912</t>
  </si>
  <si>
    <t>7857612409-449-90203</t>
  </si>
  <si>
    <t>7853174643-376-64301</t>
  </si>
  <si>
    <t>7845934114-530-95811</t>
  </si>
  <si>
    <t>7845077003-550-92986</t>
  </si>
  <si>
    <t>7844121833-855-74368</t>
  </si>
  <si>
    <t>7838798708-509-75292</t>
  </si>
  <si>
    <t>7838133322-574-37873</t>
  </si>
  <si>
    <t>7831409850-791-60566</t>
  </si>
  <si>
    <t>7830037005-673-90296</t>
  </si>
  <si>
    <t>7829150012-724-45595</t>
  </si>
  <si>
    <t>7825123556-928-84093</t>
  </si>
  <si>
    <t>7822405193-487-78433</t>
  </si>
  <si>
    <t>7815015916-860-47590</t>
  </si>
  <si>
    <t>7806549759-907-93905</t>
  </si>
  <si>
    <t>7805616741-956-66520</t>
  </si>
  <si>
    <t>7804660299-892-48771</t>
  </si>
  <si>
    <t>7803253319-774-68144</t>
  </si>
  <si>
    <t>7803213875-352-36987</t>
  </si>
  <si>
    <t>7799319859-477-81706</t>
  </si>
  <si>
    <t>7791597868-904-46971</t>
  </si>
  <si>
    <t>7790490303-684-73199</t>
  </si>
  <si>
    <t>7789768910-911-88030</t>
  </si>
  <si>
    <t>7787874869-878-45544</t>
  </si>
  <si>
    <t>7783890126-403-56194</t>
  </si>
  <si>
    <t>7778832734-898-74325</t>
  </si>
  <si>
    <t>7774911156-815-84175</t>
  </si>
  <si>
    <t>7766905348-761-42713</t>
  </si>
  <si>
    <t>7760019591-960-52025</t>
  </si>
  <si>
    <t>7752727659-976-90926</t>
  </si>
  <si>
    <t>7744595245-446-88890</t>
  </si>
  <si>
    <t>7742265847-778-41969</t>
  </si>
  <si>
    <t>7738492438-569-35962</t>
  </si>
  <si>
    <t>7737640469-694-85185</t>
  </si>
  <si>
    <t>7737356434-369-76762</t>
  </si>
  <si>
    <t>7735670838-771-72628</t>
  </si>
  <si>
    <t>7735411458-879-80420</t>
  </si>
  <si>
    <t>7734922255-564-59775</t>
  </si>
  <si>
    <t>7732840559-462-91708</t>
  </si>
  <si>
    <t>7726278260-918-68782</t>
  </si>
  <si>
    <t>7726089589-955-42214</t>
  </si>
  <si>
    <t>7724519142-610-76551</t>
  </si>
  <si>
    <t>7723570551-502-61447</t>
  </si>
  <si>
    <t>7721206527-940-46666</t>
  </si>
  <si>
    <t>7718033970-363-42524</t>
  </si>
  <si>
    <t>7711637448-660-84549</t>
  </si>
  <si>
    <t>7711517649-634-95830</t>
  </si>
  <si>
    <t>7702158831-624-78406</t>
  </si>
  <si>
    <t>7701142658-716-52365</t>
  </si>
  <si>
    <t>7692121253-823-51857</t>
  </si>
  <si>
    <t>7687367723-464-42545</t>
  </si>
  <si>
    <t>7683442447-419-82772</t>
  </si>
  <si>
    <t>7683406121-618-77139</t>
  </si>
  <si>
    <t>7670071701-685-38012</t>
  </si>
  <si>
    <t>7668755623-953-70249</t>
  </si>
  <si>
    <t>7668682272-815-47676</t>
  </si>
  <si>
    <t>7657429567-940-98175</t>
  </si>
  <si>
    <t>7655344302-425-44273</t>
  </si>
  <si>
    <t>7647343577-523-68770</t>
  </si>
  <si>
    <t>7643210907-985-36343</t>
  </si>
  <si>
    <t>7642906527-543-57698</t>
  </si>
  <si>
    <t>7641790318-952-43203</t>
  </si>
  <si>
    <t>7635016813-816-37635</t>
  </si>
  <si>
    <t>7630159076-592-60443</t>
  </si>
  <si>
    <t>7629733344-726-87141</t>
  </si>
  <si>
    <t>7627780328-669-69027</t>
  </si>
  <si>
    <t>7623510705-984-42950</t>
  </si>
  <si>
    <t>7618691954-594-95710</t>
  </si>
  <si>
    <t>7612281323-744-43312</t>
  </si>
  <si>
    <t>7610800243-532-91636</t>
  </si>
  <si>
    <t>7605110044-853-69044</t>
  </si>
  <si>
    <t>7602431281-511-63656</t>
  </si>
  <si>
    <t>7601844228-908-44225</t>
  </si>
  <si>
    <t>7599247537-469-47704</t>
  </si>
  <si>
    <t>7598385404-768-49792</t>
  </si>
  <si>
    <t>7595683783-594-41972</t>
  </si>
  <si>
    <t>7590005773-762-92865</t>
  </si>
  <si>
    <t>7589685308-510-49838</t>
  </si>
  <si>
    <t>7581657219-886-77317</t>
  </si>
  <si>
    <t>7580333776-795-38713</t>
  </si>
  <si>
    <t>7579726567-551-86958</t>
  </si>
  <si>
    <t>7576165410-455-81771</t>
  </si>
  <si>
    <t>7575425962-376-73493</t>
  </si>
  <si>
    <t>7573801695-487-79534</t>
  </si>
  <si>
    <t>7558957753-579-55554</t>
  </si>
  <si>
    <t>7554819875-747-62889</t>
  </si>
  <si>
    <t>7554025408-734-49714</t>
  </si>
  <si>
    <t>7550230370-414-46849</t>
  </si>
  <si>
    <t>7549898288-462-67222</t>
  </si>
  <si>
    <t>7549507963-897-54837</t>
  </si>
  <si>
    <t>7546364572-374-55677</t>
  </si>
  <si>
    <t>7544783547-452-71420</t>
  </si>
  <si>
    <t>7540885192-735-87007</t>
  </si>
  <si>
    <t>7540356265-543-52104</t>
  </si>
  <si>
    <t>7536266573-641-91520</t>
  </si>
  <si>
    <t>7530876989-594-71738</t>
  </si>
  <si>
    <t>7530716570-662-71171</t>
  </si>
  <si>
    <t>7518454418-458-53499</t>
  </si>
  <si>
    <t>7505828387-987-91515</t>
  </si>
  <si>
    <t>7495587929-383-61109</t>
  </si>
  <si>
    <t>7495574278-504-63583</t>
  </si>
  <si>
    <t>7484659747-616-82712</t>
  </si>
  <si>
    <t>7476442881-563-46183</t>
  </si>
  <si>
    <t>7469043276-571-38186</t>
  </si>
  <si>
    <t>7464857651-475-54834</t>
  </si>
  <si>
    <t>7463665947-693-66106</t>
  </si>
  <si>
    <t>7462050773-794-93120</t>
  </si>
  <si>
    <t>7458906124-626-45102</t>
  </si>
  <si>
    <t>7454493264-719-51414</t>
  </si>
  <si>
    <t>7449960016-618-58406</t>
  </si>
  <si>
    <t>7449374079-929-35041</t>
  </si>
  <si>
    <t>7440778176-434-64634</t>
  </si>
  <si>
    <t>7438222029-894-81971</t>
  </si>
  <si>
    <t>7428284561-399-57054</t>
  </si>
  <si>
    <t>7428098982-934-84791</t>
  </si>
  <si>
    <t>7421476885-454-74210</t>
  </si>
  <si>
    <t>7415197951-392-36589</t>
  </si>
  <si>
    <t>7408625265-382-88266</t>
  </si>
  <si>
    <t>7407473102-962-63660</t>
  </si>
  <si>
    <t>7404050298-700-98221</t>
  </si>
  <si>
    <t>7393192115-869-42119</t>
  </si>
  <si>
    <t>7387543829-906-48340</t>
  </si>
  <si>
    <t>7381973470-945-56838</t>
  </si>
  <si>
    <t>7381472348-383-87836</t>
  </si>
  <si>
    <t>7379594307-970-80870</t>
  </si>
  <si>
    <t>7377318108-982-64419</t>
  </si>
  <si>
    <t>7367948739-580-93713</t>
  </si>
  <si>
    <t>7367099111-704-84164</t>
  </si>
  <si>
    <t>7365931771-604-80979</t>
  </si>
  <si>
    <t>7361245631-349-39394</t>
  </si>
  <si>
    <t>7355196254-843-76280</t>
  </si>
  <si>
    <t>7352957894-703-67833</t>
  </si>
  <si>
    <t>7351048314-691-36781</t>
  </si>
  <si>
    <t>7348902714-858-46316</t>
  </si>
  <si>
    <t>7342248749-544-40245</t>
  </si>
  <si>
    <t>7333823036-523-80071</t>
  </si>
  <si>
    <t>7332985905-771-67398</t>
  </si>
  <si>
    <t>7331899500-810-97375</t>
  </si>
  <si>
    <t>7328529834-589-75153</t>
  </si>
  <si>
    <t>7324889010-907-88426</t>
  </si>
  <si>
    <t>7318022557-553-74306</t>
  </si>
  <si>
    <t>7299776508-363-89761</t>
  </si>
  <si>
    <t>7287973470-695-47832</t>
  </si>
  <si>
    <t>7287252647-535-48763</t>
  </si>
  <si>
    <t>7285395228-642-61911</t>
  </si>
  <si>
    <t>7280753030-566-91154</t>
  </si>
  <si>
    <t>7280265723-486-37422</t>
  </si>
  <si>
    <t>7278742206-784-87358</t>
  </si>
  <si>
    <t>7275114111-488-92015</t>
  </si>
  <si>
    <t>7274464285-531-39917</t>
  </si>
  <si>
    <t>7274402624-479-57354</t>
  </si>
  <si>
    <t>7272228592-915-41985</t>
  </si>
  <si>
    <t>7267351235-747-96098</t>
  </si>
  <si>
    <t>7261080724-398-45814</t>
  </si>
  <si>
    <t>7254078225-736-87853</t>
  </si>
  <si>
    <t>7244618909-470-93564</t>
  </si>
  <si>
    <t>7242918734-498-79760</t>
  </si>
  <si>
    <t>7240864374-959-64484</t>
  </si>
  <si>
    <t>7236964209-349-80110</t>
  </si>
  <si>
    <t>7235055523-737-56901</t>
  </si>
  <si>
    <t>7233335808-981-50630</t>
  </si>
  <si>
    <t>7231986883-582-52818</t>
  </si>
  <si>
    <t>7229737190-893-67064</t>
  </si>
  <si>
    <t>7229613482-880-72114</t>
  </si>
  <si>
    <t>7223094320-882-96418</t>
  </si>
  <si>
    <t>7221754070-688-42262</t>
  </si>
  <si>
    <t>7220741208-591-69631</t>
  </si>
  <si>
    <t>7219690427-723-83737</t>
  </si>
  <si>
    <t>7216403613-568-46665</t>
  </si>
  <si>
    <t>7216015943-362-49833</t>
  </si>
  <si>
    <t>7214825572-493-85313</t>
  </si>
  <si>
    <t>7210403457-502-69096</t>
  </si>
  <si>
    <t>7209360478-820-83324</t>
  </si>
  <si>
    <t>7203341608-533-81884</t>
  </si>
  <si>
    <t>7203287745-413-38702</t>
  </si>
  <si>
    <t>7201336007-726-58372</t>
  </si>
  <si>
    <t>7201051146-702-95486</t>
  </si>
  <si>
    <t>7197119635-962-59648</t>
  </si>
  <si>
    <t>7196243406-513-44084</t>
  </si>
  <si>
    <t>7180916752-370-97990</t>
  </si>
  <si>
    <t>7178746887-820-59447</t>
  </si>
  <si>
    <t>7165974069-354-66847</t>
  </si>
  <si>
    <t>7157689735-434-42262</t>
  </si>
  <si>
    <t>7153715517-795-52175</t>
  </si>
  <si>
    <t>7147466112-905-84103</t>
  </si>
  <si>
    <t>7144589583-467-62458</t>
  </si>
  <si>
    <t>7132796729-891-69249</t>
  </si>
  <si>
    <t>7131723871-477-58793</t>
  </si>
  <si>
    <t>7131350088-474-54451</t>
  </si>
  <si>
    <t>7130122068-659-41782</t>
  </si>
  <si>
    <t>7124631244-628-67311</t>
  </si>
  <si>
    <t>7120802374-349-40377</t>
  </si>
  <si>
    <t>7118147295-704-65131</t>
  </si>
  <si>
    <t>7109497478-799-96552</t>
  </si>
  <si>
    <t>7109427315-830-39529</t>
  </si>
  <si>
    <t>7108793183-689-64925</t>
  </si>
  <si>
    <t>7105152771-589-92913</t>
  </si>
  <si>
    <t>7099910490-769-48616</t>
  </si>
  <si>
    <t>7096323839-844-80505</t>
  </si>
  <si>
    <t>7092329948-838-95580</t>
  </si>
  <si>
    <t>7088650714-383-50810</t>
  </si>
  <si>
    <t>7087669922-867-81041</t>
  </si>
  <si>
    <t>7084950408-587-67274</t>
  </si>
  <si>
    <t>7084605162-657-74221</t>
  </si>
  <si>
    <t>7072508796-625-62135</t>
  </si>
  <si>
    <t>7071568817-550-87011</t>
  </si>
  <si>
    <t>7060581332-777-41826</t>
  </si>
  <si>
    <t>7059083215-731-59563</t>
  </si>
  <si>
    <t>7059060792-959-66126</t>
  </si>
  <si>
    <t>7054815028-652-62085</t>
  </si>
  <si>
    <t>7050539285-411-41240</t>
  </si>
  <si>
    <t>7045938503-621-35001</t>
  </si>
  <si>
    <t>7044518343-500-40457</t>
  </si>
  <si>
    <t>7040360678-900-91356</t>
  </si>
  <si>
    <t>7038983228-599-94038</t>
  </si>
  <si>
    <t>7038771129-891-78703</t>
  </si>
  <si>
    <t>7032493505-963-43033</t>
  </si>
  <si>
    <t>7029762753-580-93196</t>
  </si>
  <si>
    <t>7019838726-601-75841</t>
  </si>
  <si>
    <t>7013285915-483-40278</t>
  </si>
  <si>
    <t>7008073653-547-51156</t>
  </si>
  <si>
    <t>7005893776-772-45913</t>
  </si>
  <si>
    <t>7001685849-933-93385</t>
  </si>
  <si>
    <t>6997832344-749-52699</t>
  </si>
  <si>
    <t>6980808646-504-65656</t>
  </si>
  <si>
    <t>6970458470-814-55922</t>
  </si>
  <si>
    <t>6967546579-377-37335</t>
  </si>
  <si>
    <t>6963907086-513-63380</t>
  </si>
  <si>
    <t>6960398011-411-38076</t>
  </si>
  <si>
    <t>6948293236-570-93189</t>
  </si>
  <si>
    <t>6938377208-550-91800</t>
  </si>
  <si>
    <t>6934091309-811-66724</t>
  </si>
  <si>
    <t>6927616048-870-66072</t>
  </si>
  <si>
    <t>6921416426-849-40190</t>
  </si>
  <si>
    <t>6907034741-789-87632</t>
  </si>
  <si>
    <t>6903852571-614-35401</t>
  </si>
  <si>
    <t>6900983172-724-68418</t>
  </si>
  <si>
    <t>6898039018-844-42789</t>
  </si>
  <si>
    <t>6894527084-868-45964</t>
  </si>
  <si>
    <t>6893721888-598-44600</t>
  </si>
  <si>
    <t>6888768144-693-39147</t>
  </si>
  <si>
    <t>6884856778-599-69052</t>
  </si>
  <si>
    <t>6883628830-683-77492</t>
  </si>
  <si>
    <t>6873485387-878-81155</t>
  </si>
  <si>
    <t>6867361465-733-51683</t>
  </si>
  <si>
    <t>6858817015-572-40991</t>
  </si>
  <si>
    <t>6844174648-358-87305</t>
  </si>
  <si>
    <t>6838666188-628-81891</t>
  </si>
  <si>
    <t>6836750923-632-57434</t>
  </si>
  <si>
    <t>6833414703-532-43450</t>
  </si>
  <si>
    <t>6833146654-716-94402</t>
  </si>
  <si>
    <t>6829479437-710-40713</t>
  </si>
  <si>
    <t>6827409793-408-74718</t>
  </si>
  <si>
    <t>6815950215-363-55746</t>
  </si>
  <si>
    <t>6811124948-615-47903</t>
  </si>
  <si>
    <t>6808756578-370-39538</t>
  </si>
  <si>
    <t>6804017635-529-59940</t>
  </si>
  <si>
    <t>6793975871-876-95018</t>
  </si>
  <si>
    <t>6793734640-891-59168</t>
  </si>
  <si>
    <t>6792426626-399-95520</t>
  </si>
  <si>
    <t>6780057656-773-95677</t>
  </si>
  <si>
    <t>6777551814-582-66857</t>
  </si>
  <si>
    <t>6775001824-383-74725</t>
  </si>
  <si>
    <t>6774174343-440-56251</t>
  </si>
  <si>
    <t>6771000694-406-60186</t>
  </si>
  <si>
    <t>6769603097-516-62605</t>
  </si>
  <si>
    <t>6766810161-769-76607</t>
  </si>
  <si>
    <t>6766621497-532-52940</t>
  </si>
  <si>
    <t>6761392771-412-34859</t>
  </si>
  <si>
    <t>6752335778-744-83083</t>
  </si>
  <si>
    <t>6751666903-400-90308</t>
  </si>
  <si>
    <t>6751172837-610-59841</t>
  </si>
  <si>
    <t>6749553970-540-97769</t>
  </si>
  <si>
    <t>6746546062-818-52290</t>
  </si>
  <si>
    <t>6744622825-432-97731</t>
  </si>
  <si>
    <t>6744443564-930-55083</t>
  </si>
  <si>
    <t>6742492034-435-48839</t>
  </si>
  <si>
    <t>6737512015-741-92681</t>
  </si>
  <si>
    <t>6732318290-685-52879</t>
  </si>
  <si>
    <t>6727080782-826-47491</t>
  </si>
  <si>
    <t>6725342643-752-95799</t>
  </si>
  <si>
    <t>6724085892-640-78693</t>
  </si>
  <si>
    <t>6723239557-974-74150</t>
  </si>
  <si>
    <t>6722650851-566-78549</t>
  </si>
  <si>
    <t>6721463206-884-74217</t>
  </si>
  <si>
    <t>6720845393-636-36116</t>
  </si>
  <si>
    <t>6712224909-524-78997</t>
  </si>
  <si>
    <t>6709689691-744-69424</t>
  </si>
  <si>
    <t>6708564886-348-87588</t>
  </si>
  <si>
    <t>6706465155-867-72177</t>
  </si>
  <si>
    <t>6701589256-381-54454</t>
  </si>
  <si>
    <t>6693496157-643-90715</t>
  </si>
  <si>
    <t>6687045442-673-34612</t>
  </si>
  <si>
    <t>6677742108-802-79732</t>
  </si>
  <si>
    <t>6677147588-828-88279</t>
  </si>
  <si>
    <t>6675748400-954-69052</t>
  </si>
  <si>
    <t>6671320368-788-65788</t>
  </si>
  <si>
    <t>6670770362-947-80039</t>
  </si>
  <si>
    <t>6667024219-876-83952</t>
  </si>
  <si>
    <t>6665743202-867-59618</t>
  </si>
  <si>
    <t>6664110919-778-82058</t>
  </si>
  <si>
    <t>6663702689-569-75248</t>
  </si>
  <si>
    <t>6658188263-725-90310</t>
  </si>
  <si>
    <t>6654588259-758-51964</t>
  </si>
  <si>
    <t>6651966190-769-84056</t>
  </si>
  <si>
    <t>6647430720-458-52621</t>
  </si>
  <si>
    <t>6642717919-594-42665</t>
  </si>
  <si>
    <t>6638262308-441-54967</t>
  </si>
  <si>
    <t>6632147682-874-81341</t>
  </si>
  <si>
    <t>6630916831-505-39464</t>
  </si>
  <si>
    <t>6618425449-846-64754</t>
  </si>
  <si>
    <t>6613320230-868-93614</t>
  </si>
  <si>
    <t>6612971242-847-48726</t>
  </si>
  <si>
    <t>6611133967-596-47185</t>
  </si>
  <si>
    <t>6610804229-431-89410</t>
  </si>
  <si>
    <t>6604652941-797-68377</t>
  </si>
  <si>
    <t>6603485625-398-80246</t>
  </si>
  <si>
    <t>6598902556-689-49675</t>
  </si>
  <si>
    <t>6597677086-967-34928</t>
  </si>
  <si>
    <t>6596158198-397-77484</t>
  </si>
  <si>
    <t>6595826376-535-42870</t>
  </si>
  <si>
    <t>6585609903-978-87881</t>
  </si>
  <si>
    <t>6580615884-492-46053</t>
  </si>
  <si>
    <t>6566311274-654-57326</t>
  </si>
  <si>
    <t>6563384960-388-77120</t>
  </si>
  <si>
    <t>6556003224-927-52934</t>
  </si>
  <si>
    <t>6554310194-384-69022</t>
  </si>
  <si>
    <t>6550749993-794-82407</t>
  </si>
  <si>
    <t>6546570893-375-59213</t>
  </si>
  <si>
    <t>6544451119-863-91673</t>
  </si>
  <si>
    <t>6543151660-535-89934</t>
  </si>
  <si>
    <t>6543118932-755-53231</t>
  </si>
  <si>
    <t>6540813366-660-66309</t>
  </si>
  <si>
    <t>6536960750-392-61129</t>
  </si>
  <si>
    <t>6531536727-518-43364</t>
  </si>
  <si>
    <t>6525219728-621-87507</t>
  </si>
  <si>
    <t>6525062630-850-62425</t>
  </si>
  <si>
    <t>6521377716-668-36667</t>
  </si>
  <si>
    <t>6521363115-631-80295</t>
  </si>
  <si>
    <t>6520635379-658-64477</t>
  </si>
  <si>
    <t>6516956798-399-64316</t>
  </si>
  <si>
    <t>6505922768-859-56990</t>
  </si>
  <si>
    <t>6502309156-704-75580</t>
  </si>
  <si>
    <t>6502103451-369-92657</t>
  </si>
  <si>
    <t>6495337138-832-55195</t>
  </si>
  <si>
    <t>6486648799-930-69132</t>
  </si>
  <si>
    <t>6472139118-705-92262</t>
  </si>
  <si>
    <t>6471245197-466-36372</t>
  </si>
  <si>
    <t>6470710355-729-94619</t>
  </si>
  <si>
    <t>6465753088-777-85339</t>
  </si>
  <si>
    <t>6460428623-609-63620</t>
  </si>
  <si>
    <t>6459371953-745-55066</t>
  </si>
  <si>
    <t>6458899850-742-74094</t>
  </si>
  <si>
    <t>6458483861-651-67709</t>
  </si>
  <si>
    <t>6458222381-827-65111</t>
  </si>
  <si>
    <t>6447623039-845-59581</t>
  </si>
  <si>
    <t>6446890868-743-59008</t>
  </si>
  <si>
    <t>6444250110-477-51253</t>
  </si>
  <si>
    <t>6440616224-748-35355</t>
  </si>
  <si>
    <t>6436858889-860-38137</t>
  </si>
  <si>
    <t>6417669091-745-57792</t>
  </si>
  <si>
    <t>6417241646-887-89273</t>
  </si>
  <si>
    <t>6413802541-709-40398</t>
  </si>
  <si>
    <t>6410578707-824-83317</t>
  </si>
  <si>
    <t>6409257419-923-85047</t>
  </si>
  <si>
    <t>6408348398-879-43016</t>
  </si>
  <si>
    <t>6406968681-562-95750</t>
  </si>
  <si>
    <t>6405421661-918-55927</t>
  </si>
  <si>
    <t>6405164811-446-63126</t>
  </si>
  <si>
    <t>6403555119-549-46136</t>
  </si>
  <si>
    <t>6402494749-557-56088</t>
  </si>
  <si>
    <t>6400122113-371-48621</t>
  </si>
  <si>
    <t>6398500993-575-39468</t>
  </si>
  <si>
    <t>6392109149-475-63228</t>
  </si>
  <si>
    <t>6390830416-607-35626</t>
  </si>
  <si>
    <t>6390252929-856-55730</t>
  </si>
  <si>
    <t>6389329978-934-92485</t>
  </si>
  <si>
    <t>6380190777-493-92878</t>
  </si>
  <si>
    <t>6369929232-850-39571</t>
  </si>
  <si>
    <t>6363197755-702-74694</t>
  </si>
  <si>
    <t>6355581306-586-48391</t>
  </si>
  <si>
    <t>6354397339-358-42144</t>
  </si>
  <si>
    <t>6347174851-599-89507</t>
  </si>
  <si>
    <t>6344024395-526-61073</t>
  </si>
  <si>
    <t>6343339344-573-89702</t>
  </si>
  <si>
    <t>6339057791-661-42234</t>
  </si>
  <si>
    <t>6336515328-881-83157</t>
  </si>
  <si>
    <t>6328968149-981-65538</t>
  </si>
  <si>
    <t>6328108050-512-89558</t>
  </si>
  <si>
    <t>6326693383-746-61551</t>
  </si>
  <si>
    <t>6321693718-371-34655</t>
  </si>
  <si>
    <t>6317550593-470-79572</t>
  </si>
  <si>
    <t>6314609559-636-45733</t>
  </si>
  <si>
    <t>6308448834-470-42149</t>
  </si>
  <si>
    <t>6297007658-425-46750</t>
  </si>
  <si>
    <t>6296376422-507-90073</t>
  </si>
  <si>
    <t>6294078407-453-98202</t>
  </si>
  <si>
    <t>6287535317-397-60128</t>
  </si>
  <si>
    <t>6284045779-962-86623</t>
  </si>
  <si>
    <t>6278271622-646-66504</t>
  </si>
  <si>
    <t>6276380651-834-88135</t>
  </si>
  <si>
    <t>6269287414-566-40614</t>
  </si>
  <si>
    <t>6267005022-799-56332</t>
  </si>
  <si>
    <t>6265792618-438-57351</t>
  </si>
  <si>
    <t>6265545540-807-65456</t>
  </si>
  <si>
    <t>6259242001-690-38956</t>
  </si>
  <si>
    <t>6259240244-629-59010</t>
  </si>
  <si>
    <t>6256861022-719-46649</t>
  </si>
  <si>
    <t>6256489533-831-61587</t>
  </si>
  <si>
    <t>6251026902-976-76999</t>
  </si>
  <si>
    <t>6249993422-504-49229</t>
  </si>
  <si>
    <t>6249741487-425-39895</t>
  </si>
  <si>
    <t>6247541880-477-94157</t>
  </si>
  <si>
    <t>6239222103-369-95542</t>
  </si>
  <si>
    <t>6239210209-616-80820</t>
  </si>
  <si>
    <t>6221996627-462-42437</t>
  </si>
  <si>
    <t>6220862151-411-39499</t>
  </si>
  <si>
    <t>6220666019-695-58459</t>
  </si>
  <si>
    <t>6215959387-427-35096</t>
  </si>
  <si>
    <t>6212279861-666-43057</t>
  </si>
  <si>
    <t>6208458376-571-50455</t>
  </si>
  <si>
    <t>6205933771-579-95930</t>
  </si>
  <si>
    <t>6205629386-847-80028</t>
  </si>
  <si>
    <t>6205583618-976-52554</t>
  </si>
  <si>
    <t>6205075845-402-57248</t>
  </si>
  <si>
    <t>6204355420-878-74930</t>
  </si>
  <si>
    <t>6196109765-589-75791</t>
  </si>
  <si>
    <t>6191540609-502-78535</t>
  </si>
  <si>
    <t>6187812148-913-82713</t>
  </si>
  <si>
    <t>6183368889-443-81002</t>
  </si>
  <si>
    <t>6181199305-661-72016</t>
  </si>
  <si>
    <t>6178062037-914-87190</t>
  </si>
  <si>
    <t>6175625588-579-65464</t>
  </si>
  <si>
    <t>6174383675-560-85266</t>
  </si>
  <si>
    <t>6170662698-701-44608</t>
  </si>
  <si>
    <t>6167066406-451-65328</t>
  </si>
  <si>
    <t>6162680375-937-64896</t>
  </si>
  <si>
    <t>6160347787-914-72293</t>
  </si>
  <si>
    <t>6155936100-531-79606</t>
  </si>
  <si>
    <t>6154301540-940-76631</t>
  </si>
  <si>
    <t>6152445468-677-97548</t>
  </si>
  <si>
    <t>6149976911-467-78676</t>
  </si>
  <si>
    <t>6148235598-630-46506</t>
  </si>
  <si>
    <t>6133377471-936-88905</t>
  </si>
  <si>
    <t>6130728130-944-51229</t>
  </si>
  <si>
    <t>6126021824-605-58373</t>
  </si>
  <si>
    <t>6116184237-485-94965</t>
  </si>
  <si>
    <t>6115537537-601-74022</t>
  </si>
  <si>
    <t>6113611414-572-65672</t>
  </si>
  <si>
    <t>6107208979-786-72226</t>
  </si>
  <si>
    <t>6102369054-985-34927</t>
  </si>
  <si>
    <t>6100767495-867-77774</t>
  </si>
  <si>
    <t>6081340535-611-80306</t>
  </si>
  <si>
    <t>6079575540-927-50198</t>
  </si>
  <si>
    <t>6077548756-910-95075</t>
  </si>
  <si>
    <t>6075304705-434-50666</t>
  </si>
  <si>
    <t>6072471650-429-44492</t>
  </si>
  <si>
    <t>6062696234-740-36678</t>
  </si>
  <si>
    <t>6054497278-851-84767</t>
  </si>
  <si>
    <t>6052971380-425-83177</t>
  </si>
  <si>
    <t>6052944727-442-72809</t>
  </si>
  <si>
    <t>6052430499-425-93289</t>
  </si>
  <si>
    <t>6052345967-624-40246</t>
  </si>
  <si>
    <t>6041893923-866-71784</t>
  </si>
  <si>
    <t>6037854638-963-48243</t>
  </si>
  <si>
    <t>6026319233-956-80387</t>
  </si>
  <si>
    <t>6026116360-665-88598</t>
  </si>
  <si>
    <t>6023395405-525-84881</t>
  </si>
  <si>
    <t>6022366292-954-55012</t>
  </si>
  <si>
    <t>6019959985-353-83218</t>
  </si>
  <si>
    <t>6018329345-841-45577</t>
  </si>
  <si>
    <t>6013678728-580-52130</t>
  </si>
  <si>
    <t>6009273815-924-90350</t>
  </si>
  <si>
    <t>6002299380-655-70674</t>
  </si>
  <si>
    <t>6001992670-610-63686</t>
  </si>
  <si>
    <t>5998685683-691-38540</t>
  </si>
  <si>
    <t>5996082192-489-96063</t>
  </si>
  <si>
    <t>5995006669-461-37132</t>
  </si>
  <si>
    <t>5994100651-439-80499</t>
  </si>
  <si>
    <t>5992313397-617-90719</t>
  </si>
  <si>
    <t>5984408448-484-49074</t>
  </si>
  <si>
    <t>5983444048-656-64478</t>
  </si>
  <si>
    <t>5982285249-791-72824</t>
  </si>
  <si>
    <t>5978442391-867-63556</t>
  </si>
  <si>
    <t>5974741179-450-79260</t>
  </si>
  <si>
    <t>5974538570-842-82718</t>
  </si>
  <si>
    <t>5972672650-397-84248</t>
  </si>
  <si>
    <t>5970589538-599-68381</t>
  </si>
  <si>
    <t>5969215237-864-85941</t>
  </si>
  <si>
    <t>5965613943-352-92520</t>
  </si>
  <si>
    <t>5962548511-593-44830</t>
  </si>
  <si>
    <t>5959999293-496-75896</t>
  </si>
  <si>
    <t>5956586424-761-73860</t>
  </si>
  <si>
    <t>5946608311-980-40933</t>
  </si>
  <si>
    <t>5945182758-533-91997</t>
  </si>
  <si>
    <t>5944827200-857-95363</t>
  </si>
  <si>
    <t>5940654931-684-55071</t>
  </si>
  <si>
    <t>5936947032-681-75041</t>
  </si>
  <si>
    <t>5933754751-806-85046</t>
  </si>
  <si>
    <t>5930725004-835-48522</t>
  </si>
  <si>
    <t>5925581806-364-82816</t>
  </si>
  <si>
    <t>5923957172-515-47673</t>
  </si>
  <si>
    <t>5923842291-452-56108</t>
  </si>
  <si>
    <t>5922316734-506-51817</t>
  </si>
  <si>
    <t>5919318754-790-91548</t>
  </si>
  <si>
    <t>5913973025-900-86833</t>
  </si>
  <si>
    <t>5911335272-819-52578</t>
  </si>
  <si>
    <t>5899981104-640-79323</t>
  </si>
  <si>
    <t>5895071489-711-74134</t>
  </si>
  <si>
    <t>5872722287-853-53879</t>
  </si>
  <si>
    <t>5870275693-485-61545</t>
  </si>
  <si>
    <t>5869068064-389-88108</t>
  </si>
  <si>
    <t>5868308446-477-95270</t>
  </si>
  <si>
    <t>5861342552-550-45345</t>
  </si>
  <si>
    <t>5853468916-488-74296</t>
  </si>
  <si>
    <t>5851998802-598-86041</t>
  </si>
  <si>
    <t>5844540384-824-71508</t>
  </si>
  <si>
    <t>5840356573-729-57057</t>
  </si>
  <si>
    <t>5840336290-747-93919</t>
  </si>
  <si>
    <t>5829318270-430-85944</t>
  </si>
  <si>
    <t>5827207849-889-66730</t>
  </si>
  <si>
    <t>5825634426-429-41923</t>
  </si>
  <si>
    <t>5818380108-932-88574</t>
  </si>
  <si>
    <t>5814424967-550-40737</t>
  </si>
  <si>
    <t>5813213412-939-47399</t>
  </si>
  <si>
    <t>5810478565-937-97848</t>
  </si>
  <si>
    <t>5808234685-352-79339</t>
  </si>
  <si>
    <t>5796237244-714-95194</t>
  </si>
  <si>
    <t>5794449472-952-38443</t>
  </si>
  <si>
    <t>5794029481-557-52126</t>
  </si>
  <si>
    <t>5788032585-715-45665</t>
  </si>
  <si>
    <t>5786558191-554-58648</t>
  </si>
  <si>
    <t>5785238034-436-58030</t>
  </si>
  <si>
    <t>5780598689-554-59462</t>
  </si>
  <si>
    <t>5777263272-517-40138</t>
  </si>
  <si>
    <t>5766607200-448-44895</t>
  </si>
  <si>
    <t>5765191642-468-91366</t>
  </si>
  <si>
    <t>5764825638-851-38279</t>
  </si>
  <si>
    <t>5754724568-711-67781</t>
  </si>
  <si>
    <t>5753732316-807-53316</t>
  </si>
  <si>
    <t>5751758415-810-83530</t>
  </si>
  <si>
    <t>5750703272-942-77444</t>
  </si>
  <si>
    <t>5749962142-984-40400</t>
  </si>
  <si>
    <t>5748015250-655-68381</t>
  </si>
  <si>
    <t>5747159656-453-35695</t>
  </si>
  <si>
    <t>5742709176-592-50926</t>
  </si>
  <si>
    <t>5734442765-601-62141</t>
  </si>
  <si>
    <t>5732438382-638-84731</t>
  </si>
  <si>
    <t>5723615977-541-55733</t>
  </si>
  <si>
    <t>5718578476-644-86655</t>
  </si>
  <si>
    <t>5717096363-635-84824</t>
  </si>
  <si>
    <t>5710044305-969-90842</t>
  </si>
  <si>
    <t>5702325724-819-38191</t>
  </si>
  <si>
    <t>5701830783-574-64089</t>
  </si>
  <si>
    <t>5701129948-578-52485</t>
  </si>
  <si>
    <t>5699727679-360-41926</t>
  </si>
  <si>
    <t>5697942530-439-49990</t>
  </si>
  <si>
    <t>5694728627-645-52207</t>
  </si>
  <si>
    <t>5693866465-622-80091</t>
  </si>
  <si>
    <t>5684579752-763-52211</t>
  </si>
  <si>
    <t>5682360549-525-51951</t>
  </si>
  <si>
    <t>5677380193-784-94960</t>
  </si>
  <si>
    <t>5669227324-527-58112</t>
  </si>
  <si>
    <t>5668711629-620-68775</t>
  </si>
  <si>
    <t>5660340722-441-98246</t>
  </si>
  <si>
    <t>5658704500-704-41286</t>
  </si>
  <si>
    <t>5656163174-530-48197</t>
  </si>
  <si>
    <t>5652030877-951-69232</t>
  </si>
  <si>
    <t>5648075895-760-64454</t>
  </si>
  <si>
    <t>5647642436-773-47412</t>
  </si>
  <si>
    <t>5646934229-906-50319</t>
  </si>
  <si>
    <t>5644309688-449-91027</t>
  </si>
  <si>
    <t>5625899930-766-92078</t>
  </si>
  <si>
    <t>5625496297-610-88302</t>
  </si>
  <si>
    <t>5610255235-605-41222</t>
  </si>
  <si>
    <t>5609089142-943-54572</t>
  </si>
  <si>
    <t>5600248713-741-61531</t>
  </si>
  <si>
    <t>5589379489-902-36928</t>
  </si>
  <si>
    <t>5587610117-500-87154</t>
  </si>
  <si>
    <t>5585458396-874-82382</t>
  </si>
  <si>
    <t>5578452710-607-39289</t>
  </si>
  <si>
    <t>5568679135-772-82783</t>
  </si>
  <si>
    <t>5567241876-372-79078</t>
  </si>
  <si>
    <t>5561366746-624-65586</t>
  </si>
  <si>
    <t>5551397516-974-85379</t>
  </si>
  <si>
    <t>5549111987-842-79082</t>
  </si>
  <si>
    <t>5539138976-592-98002</t>
  </si>
  <si>
    <t>5536371411-714-69260</t>
  </si>
  <si>
    <t>5534078551-415-80535</t>
  </si>
  <si>
    <t>5529733911-595-60029</t>
  </si>
  <si>
    <t>5510250431-375-67724</t>
  </si>
  <si>
    <t>5509789344-558-68041</t>
  </si>
  <si>
    <t>5508576545-463-78174</t>
  </si>
  <si>
    <t>5494043471-587-69969</t>
  </si>
  <si>
    <t>5493633160-492-42098</t>
  </si>
  <si>
    <t>5491742334-855-66839</t>
  </si>
  <si>
    <t>5491623484-969-72986</t>
  </si>
  <si>
    <t>Days</t>
  </si>
  <si>
    <t>est_date_of_service</t>
  </si>
  <si>
    <t>auth_date</t>
  </si>
  <si>
    <t>record_number</t>
  </si>
  <si>
    <t>Authorization Data</t>
  </si>
  <si>
    <t>See answer in the solution sets.</t>
  </si>
  <si>
    <t>Medical/Surgical</t>
  </si>
  <si>
    <t>Assumed credibility of lag analyses:</t>
  </si>
  <si>
    <t>Cost per day estimates from lag analyses:</t>
  </si>
  <si>
    <t>Claims paid and incurred to date in ($000s):</t>
  </si>
  <si>
    <t>Missing Data %</t>
  </si>
  <si>
    <t>Percentage of authorization data missing:</t>
  </si>
  <si>
    <t>Month 12 contracted cost/day has a seasonality factor of 0.95.</t>
  </si>
  <si>
    <t>Month 11 contracted cost/day has a seasonality factor of 1.05.</t>
  </si>
  <si>
    <t>Months 1-10 contracted cost/day has a seasonality factor of 1.0.</t>
  </si>
  <si>
    <t>Average contracted cost/day for inpatient claims is $1,100 for months 1-10.</t>
  </si>
  <si>
    <t>Fall 2021 FV-A #3</t>
  </si>
  <si>
    <t>Dec-Year 4</t>
  </si>
  <si>
    <t>Nov-Year 4</t>
  </si>
  <si>
    <t>Oct-Year 4</t>
  </si>
  <si>
    <t>Sep-Year 4</t>
  </si>
  <si>
    <t>Aug-Year 4</t>
  </si>
  <si>
    <t>Jul-Year 4</t>
  </si>
  <si>
    <t>Jun-Year 4</t>
  </si>
  <si>
    <t>May-Year 4</t>
  </si>
  <si>
    <t>Apr-Year 4</t>
  </si>
  <si>
    <t>Mar-Year 4</t>
  </si>
  <si>
    <t>Feb-Year 4</t>
  </si>
  <si>
    <t>Jan-Year 4</t>
  </si>
  <si>
    <t>Dec-Year 3</t>
  </si>
  <si>
    <t>Nov-Year 3</t>
  </si>
  <si>
    <t>Oct-Year 3</t>
  </si>
  <si>
    <t>Sep-Year 3</t>
  </si>
  <si>
    <t>Aug-Year 3</t>
  </si>
  <si>
    <t>Jul-Year 3</t>
  </si>
  <si>
    <t>PPO (ACA -Compliant)</t>
  </si>
  <si>
    <t>HMO (ACA -Compliant)</t>
  </si>
  <si>
    <t>Quantum Legacy III</t>
  </si>
  <si>
    <t>Month</t>
  </si>
  <si>
    <t>Exhibit 3 - Enrollment - Individual</t>
  </si>
  <si>
    <t>Paid Month</t>
  </si>
  <si>
    <t>Quantum Legacy III - Individual</t>
  </si>
  <si>
    <t>Exhibit 1 - Monthly Claims Experience</t>
  </si>
  <si>
    <t/>
  </si>
  <si>
    <t>Members</t>
  </si>
  <si>
    <t>Month Lagged</t>
  </si>
  <si>
    <t>Cumulative Claims Paid By Month Incurred And Duration since Incurred</t>
  </si>
  <si>
    <t>PMPMs.</t>
  </si>
  <si>
    <t>• Use the January 2019-December 2020 experience period to develop the</t>
  </si>
  <si>
    <t>• Trend rate is 10% per annum.</t>
  </si>
  <si>
    <t>where the completion factors are less than 30%</t>
  </si>
  <si>
    <t>• Use the projection method to replace the incurred claim estimates for months</t>
  </si>
  <si>
    <t>complete after 12 months</t>
  </si>
  <si>
    <t>using the most recent six months of claims data and assuming all claims</t>
  </si>
  <si>
    <t>• Use the smoothed age-to-age factors by applying the averaging technique</t>
  </si>
  <si>
    <t>Spring 2022 FV #1c</t>
  </si>
  <si>
    <t>Earned Premium</t>
  </si>
  <si>
    <t>Mar 2021</t>
  </si>
  <si>
    <t>Feb 2021</t>
  </si>
  <si>
    <t>Jan 2021</t>
  </si>
  <si>
    <t>Dec 2020</t>
  </si>
  <si>
    <t>Nov 2020</t>
  </si>
  <si>
    <t>Oct 2020</t>
  </si>
  <si>
    <t>Sep 2020</t>
  </si>
  <si>
    <t>Aug 2020</t>
  </si>
  <si>
    <t>Jul 2020</t>
  </si>
  <si>
    <t>Jun 2020</t>
  </si>
  <si>
    <t>May 2020</t>
  </si>
  <si>
    <t>Apr 2020</t>
  </si>
  <si>
    <t>Mar 2020</t>
  </si>
  <si>
    <t>Feb 2020</t>
  </si>
  <si>
    <t>Jan 2020</t>
  </si>
  <si>
    <t>Incurred Month &amp; Year</t>
  </si>
  <si>
    <t>DENTAL CLAIMS PAID BY MONTH ($000s)</t>
  </si>
  <si>
    <t>Fall 2022 FV #4c</t>
  </si>
  <si>
    <t>Jun X2</t>
  </si>
  <si>
    <t>May X2</t>
  </si>
  <si>
    <t>Apr X2</t>
  </si>
  <si>
    <t>Mar X2</t>
  </si>
  <si>
    <t>Feb X2</t>
  </si>
  <si>
    <t>Jan X2</t>
  </si>
  <si>
    <t>Dec X1</t>
  </si>
  <si>
    <t>Nov X1</t>
  </si>
  <si>
    <t>Oct X1</t>
  </si>
  <si>
    <t>Sep X1</t>
  </si>
  <si>
    <t>Aug X1</t>
  </si>
  <si>
    <t>Jul X1</t>
  </si>
  <si>
    <t>Jun X1</t>
  </si>
  <si>
    <t>May X1</t>
  </si>
  <si>
    <t>Apr X1</t>
  </si>
  <si>
    <t>Mar X1</t>
  </si>
  <si>
    <t>Feb X1</t>
  </si>
  <si>
    <t>Jan X1</t>
  </si>
  <si>
    <t>Payment months</t>
  </si>
  <si>
    <t>part e</t>
  </si>
  <si>
    <t>Incurral months</t>
  </si>
  <si>
    <t>Prior</t>
  </si>
  <si>
    <t>Claim by payment months (In thousands)</t>
  </si>
  <si>
    <t>Spring 2023 VR #1c-e</t>
  </si>
  <si>
    <t>Assume all large claims have been reported and the discharge date for all members is December 31, 20X2.</t>
  </si>
  <si>
    <t>Additionally, there is a financial arrangement that caps insurer liability at $300,000 per member per year.</t>
  </si>
  <si>
    <t>$2,500 Average Cost Per Day</t>
  </si>
  <si>
    <t>D</t>
  </si>
  <si>
    <t>$4,000 Average Cost Per Day</t>
  </si>
  <si>
    <t>C</t>
  </si>
  <si>
    <t>40% Percent of Charges</t>
  </si>
  <si>
    <t>B</t>
  </si>
  <si>
    <t>60% Percent of Charges</t>
  </si>
  <si>
    <t>A</t>
  </si>
  <si>
    <t>Contract Terms</t>
  </si>
  <si>
    <t>Hospital</t>
  </si>
  <si>
    <t>*Member 4 transfers from Hospital B to Hospital D</t>
  </si>
  <si>
    <t>Hospital D</t>
  </si>
  <si>
    <t>Hospital C</t>
  </si>
  <si>
    <t>Hospital B</t>
  </si>
  <si>
    <t>Hospital A</t>
  </si>
  <si>
    <t>4*</t>
  </si>
  <si>
    <t>Admit Date in 20X2</t>
  </si>
  <si>
    <t>Billed Amount</t>
  </si>
  <si>
    <t>Member ID</t>
  </si>
  <si>
    <t>Reported and unpaid</t>
  </si>
  <si>
    <t>Exhibit 3</t>
  </si>
  <si>
    <t>part d</t>
  </si>
  <si>
    <t>Sep</t>
  </si>
  <si>
    <t>Jun</t>
  </si>
  <si>
    <t>Month
Lag</t>
  </si>
  <si>
    <t>20X2</t>
  </si>
  <si>
    <t>20X1</t>
  </si>
  <si>
    <t>Incurred</t>
  </si>
  <si>
    <t>Exhibit 2</t>
  </si>
  <si>
    <t>Table D</t>
  </si>
  <si>
    <t>Table C</t>
  </si>
  <si>
    <t>Table B</t>
  </si>
  <si>
    <t>Table A</t>
  </si>
  <si>
    <t>Exhibit 1</t>
  </si>
  <si>
    <t>Fall 2023 VR #1b-e</t>
  </si>
  <si>
    <t>Claims Incurred During Year</t>
  </si>
  <si>
    <t>Premiums Earned During Year</t>
  </si>
  <si>
    <t>Prior Period CSR</t>
  </si>
  <si>
    <t>Group D</t>
  </si>
  <si>
    <t>Group C</t>
  </si>
  <si>
    <t>Group B</t>
  </si>
  <si>
    <t>Group A</t>
  </si>
  <si>
    <t>Groups do not have to retroactively fund a minimum CSR.</t>
  </si>
  <si>
    <t>Interest (% of prior CSR).</t>
  </si>
  <si>
    <t>Risk charges (% of premium).</t>
  </si>
  <si>
    <t>The minimum CSR (% of premium).</t>
  </si>
  <si>
    <t>Assumptions/Inputs</t>
  </si>
  <si>
    <t>part g</t>
  </si>
  <si>
    <t>Provider Group D</t>
  </si>
  <si>
    <t>Provider Group C</t>
  </si>
  <si>
    <t>Provider Group B</t>
  </si>
  <si>
    <t>Provider Group A</t>
  </si>
  <si>
    <t>Claims (PMPM)</t>
  </si>
  <si>
    <t>Months</t>
  </si>
  <si>
    <t>Inpatient</t>
  </si>
  <si>
    <t>Physician</t>
  </si>
  <si>
    <t>Member</t>
  </si>
  <si>
    <t>Institutional Fund PMPM</t>
  </si>
  <si>
    <t>Physician Fund PMPM</t>
  </si>
  <si>
    <t>Budget PMPM Funding</t>
  </si>
  <si>
    <t>Hospital physicians surplus percent</t>
  </si>
  <si>
    <t>Professional withhold</t>
  </si>
  <si>
    <t>Fall 2023 VR #2c,g</t>
  </si>
  <si>
    <t>8/1/20X2</t>
  </si>
  <si>
    <t>7/1/20X2</t>
  </si>
  <si>
    <t>6/1/20X2</t>
  </si>
  <si>
    <t>5/1/20X2</t>
  </si>
  <si>
    <t>4/1/20X2</t>
  </si>
  <si>
    <t>3/1/20X2</t>
  </si>
  <si>
    <t>2/1/20X2</t>
  </si>
  <si>
    <t>1/1/20X2</t>
  </si>
  <si>
    <t>12/1/20X1</t>
  </si>
  <si>
    <t>11/1/20X1</t>
  </si>
  <si>
    <t>10/1/20X1</t>
  </si>
  <si>
    <t>9/1/20X1</t>
  </si>
  <si>
    <t>8/1/20X1</t>
  </si>
  <si>
    <t>7/1/20X1</t>
  </si>
  <si>
    <t>6/1/20X1</t>
  </si>
  <si>
    <t>5/1/20X1</t>
  </si>
  <si>
    <t>4/1/20X1</t>
  </si>
  <si>
    <t>3/1/20X1</t>
  </si>
  <si>
    <t>2/1/20X1</t>
  </si>
  <si>
    <t>1/1/20X1</t>
  </si>
  <si>
    <t>12/1/20X0</t>
  </si>
  <si>
    <t>11/1/20X0</t>
  </si>
  <si>
    <t>10/1/20X0</t>
  </si>
  <si>
    <t>9/1/20X0</t>
  </si>
  <si>
    <t>8/1/20X0</t>
  </si>
  <si>
    <t>7/1/20X0</t>
  </si>
  <si>
    <t>6/1/20X0</t>
  </si>
  <si>
    <t>5/1/20X0</t>
  </si>
  <si>
    <t>4/1/20X0</t>
  </si>
  <si>
    <t>3/1/20X0</t>
  </si>
  <si>
    <t>2/1/20X0</t>
  </si>
  <si>
    <t>1/1/20X0</t>
  </si>
  <si>
    <t>Enrollment</t>
  </si>
  <si>
    <t>Exhibit 1 - Claims by Payment Month</t>
  </si>
  <si>
    <t>Exhibit 2 - Enrollment by Incurral Month</t>
  </si>
  <si>
    <t>Hospital IBNR</t>
  </si>
  <si>
    <t>-Total Paid Claims</t>
  </si>
  <si>
    <t>Total Incurred Claims</t>
  </si>
  <si>
    <t>x Average Member Months</t>
  </si>
  <si>
    <t>Cost Per Admission</t>
  </si>
  <si>
    <t>Hospital Paid Claims</t>
  </si>
  <si>
    <t>Physician Paid Claims</t>
  </si>
  <si>
    <t>Revenue</t>
  </si>
  <si>
    <t>Pre-Authorized Admission</t>
  </si>
  <si>
    <t>Intern's estimate of small group hospital IBNR at 6/30/20X2</t>
  </si>
  <si>
    <t>part b(ii)</t>
  </si>
  <si>
    <t>Spring 2024 VR #1b-c</t>
  </si>
  <si>
    <t>Group Long Term Disability</t>
  </si>
  <si>
    <t>Major Medical Administrative Services Only (ASO)</t>
  </si>
  <si>
    <t>Hospital Indemnity</t>
  </si>
  <si>
    <t>Group Dental</t>
  </si>
  <si>
    <t xml:space="preserve">Group Vision </t>
  </si>
  <si>
    <t>Group Long Term Care</t>
  </si>
  <si>
    <t>Group Major Medical</t>
  </si>
  <si>
    <t>Individual Major Medical</t>
  </si>
  <si>
    <t>Claims/Expense/ Commission</t>
  </si>
  <si>
    <t>Premium</t>
  </si>
  <si>
    <t>Line of Business</t>
  </si>
  <si>
    <t>12/31/20X5 (Projected)</t>
  </si>
  <si>
    <t>12/31/20X4 (Projected)</t>
  </si>
  <si>
    <t>12/31/20X3 (Actual)</t>
  </si>
  <si>
    <t>Using the Health Reserves Guidance Manual (HRGM) grouping, your total PDR for 12/31/20X3 is $1,200,000</t>
  </si>
  <si>
    <t>• All reserve balances are $0 as of 12/31/20X2</t>
  </si>
  <si>
    <t>• Discount rate is 0%</t>
  </si>
  <si>
    <t>Spring 2024 VR #4c</t>
  </si>
  <si>
    <t>Premium PMPM</t>
  </si>
  <si>
    <t>Table 3:  Small group membership and premium – 20X2</t>
  </si>
  <si>
    <t>May 20X2</t>
  </si>
  <si>
    <t>Apr 20X2</t>
  </si>
  <si>
    <t>Mar 20X2</t>
  </si>
  <si>
    <t>Feb 20X2</t>
  </si>
  <si>
    <t>Jan 20X2</t>
  </si>
  <si>
    <t>Table 2:  Small group cumulative claims ($000s)</t>
  </si>
  <si>
    <t>Dec 20X1</t>
  </si>
  <si>
    <t>Nov 20X1</t>
  </si>
  <si>
    <t>Oct 20X1</t>
  </si>
  <si>
    <t>Sep 20X1</t>
  </si>
  <si>
    <t>Aug 20X1</t>
  </si>
  <si>
    <t>Jul 20X1</t>
  </si>
  <si>
    <t>Jun 20X1</t>
  </si>
  <si>
    <t>May 20X1</t>
  </si>
  <si>
    <t>Apr 20X1</t>
  </si>
  <si>
    <t>Mar 20X1</t>
  </si>
  <si>
    <t>Feb 20X1</t>
  </si>
  <si>
    <t>Jan 20X1</t>
  </si>
  <si>
    <t>Table 1:  Large group claims ($000s)</t>
  </si>
  <si>
    <t xml:space="preserve">Show your work. </t>
  </si>
  <si>
    <t>(b)             (3 points)  Calculate the incurred but not reported (IBNR) claims on the emerging small group block as of June 20X2.</t>
  </si>
  <si>
    <r>
      <t>·</t>
    </r>
    <r>
      <rPr>
        <sz val="7"/>
        <color theme="1"/>
        <rFont val="Times New Roman"/>
        <family val="1"/>
      </rPr>
      <t xml:space="preserve">       </t>
    </r>
    <r>
      <rPr>
        <sz val="12"/>
        <color theme="1"/>
        <rFont val="Times New Roman"/>
        <family val="1"/>
      </rPr>
      <t>The large group pricing loss ratio is 85%.</t>
    </r>
  </si>
  <si>
    <r>
      <t>·</t>
    </r>
    <r>
      <rPr>
        <sz val="7"/>
        <color theme="1"/>
        <rFont val="Times New Roman"/>
        <family val="1"/>
      </rPr>
      <t xml:space="preserve">       </t>
    </r>
    <r>
      <rPr>
        <sz val="12"/>
        <color theme="1"/>
        <rFont val="Times New Roman"/>
        <family val="1"/>
      </rPr>
      <t>The small group pricing loss ratio is 80%.</t>
    </r>
  </si>
  <si>
    <r>
      <t>·</t>
    </r>
    <r>
      <rPr>
        <sz val="7"/>
        <color theme="1"/>
        <rFont val="Times New Roman"/>
        <family val="1"/>
      </rPr>
      <t xml:space="preserve">       </t>
    </r>
    <r>
      <rPr>
        <sz val="12"/>
        <color theme="1"/>
        <rFont val="Times New Roman"/>
        <family val="1"/>
      </rPr>
      <t>Factors should be based on the arithmetic average of the large group development factors from claims incurred in calendar 20X1.</t>
    </r>
  </si>
  <si>
    <r>
      <t>·</t>
    </r>
    <r>
      <rPr>
        <sz val="7"/>
        <color theme="1"/>
        <rFont val="Times New Roman"/>
        <family val="1"/>
      </rPr>
      <t xml:space="preserve">       </t>
    </r>
    <r>
      <rPr>
        <sz val="12"/>
        <color theme="1"/>
        <rFont val="Times New Roman"/>
        <family val="1"/>
      </rPr>
      <t xml:space="preserve">Use the development method for payment for all other incurred months. </t>
    </r>
  </si>
  <si>
    <r>
      <t>·</t>
    </r>
    <r>
      <rPr>
        <sz val="7"/>
        <color theme="1"/>
        <rFont val="Times New Roman"/>
        <family val="1"/>
      </rPr>
      <t xml:space="preserve">       </t>
    </r>
    <r>
      <rPr>
        <sz val="12"/>
        <color theme="1"/>
        <rFont val="Times New Roman"/>
        <family val="1"/>
      </rPr>
      <t>Use the loss ratio method for the two most recent incurred months.</t>
    </r>
  </si>
  <si>
    <t>You are given the following methodology to calculate IBNR for the small group block:</t>
  </si>
  <si>
    <t>beginning January 20X2.</t>
  </si>
  <si>
    <t xml:space="preserve">EMC previously only sold large group major medical policies but has expanded its offerings to include small group major medical policies </t>
  </si>
  <si>
    <t>Excerpt from question:</t>
  </si>
  <si>
    <t>Question 1</t>
  </si>
  <si>
    <t>Group and Health Valuation and Regulation Exam</t>
  </si>
  <si>
    <t>Exam GHVRU: Fall 2024</t>
  </si>
  <si>
    <t>Fall 2024 VR #1</t>
  </si>
  <si>
    <t>Show your work.</t>
  </si>
  <si>
    <t>(d)             (2 points)  Calculate XYZ’s premium deficiency reserve at the end of 20X1 using the projected underwriting cash flows and a 5% discount rate.</t>
  </si>
  <si>
    <t>Individual LTC</t>
  </si>
  <si>
    <t>Group LTD</t>
  </si>
  <si>
    <t>Individual ACA Gold Plans</t>
  </si>
  <si>
    <t>Individual ACA Silver Plans</t>
  </si>
  <si>
    <t>20X6</t>
  </si>
  <si>
    <t>20X5</t>
  </si>
  <si>
    <t>20X4</t>
  </si>
  <si>
    <t>20X3</t>
  </si>
  <si>
    <t>In $ Millions</t>
  </si>
  <si>
    <t>Projected Underwriting Cash Flows</t>
  </si>
  <si>
    <t>its three lines of business.</t>
  </si>
  <si>
    <t>ABC is evaluating a strategic acquisition of XYZ, another health insurer.  You are given the following projection of the XYZ’s underwriting cash flows across</t>
  </si>
  <si>
    <t>Question 4</t>
  </si>
  <si>
    <t>Fall 2024 VR #4</t>
  </si>
  <si>
    <t>Reserve</t>
  </si>
  <si>
    <t>Ultimate Claims</t>
  </si>
  <si>
    <t>CF</t>
  </si>
  <si>
    <t>January Cumulative Claims</t>
  </si>
  <si>
    <t>IBNP</t>
  </si>
  <si>
    <t>Ultimate # of Claims</t>
  </si>
  <si>
    <t>Avg Claims Size</t>
  </si>
  <si>
    <t>CF's</t>
  </si>
  <si>
    <t>or</t>
  </si>
  <si>
    <t>average</t>
  </si>
  <si>
    <t>Age to age</t>
  </si>
  <si>
    <t>Cumulative Number of Claims Paid</t>
  </si>
  <si>
    <t>PMPM</t>
  </si>
  <si>
    <t>Months of trend</t>
  </si>
  <si>
    <t>Ultimate</t>
  </si>
  <si>
    <t>Inc. &amp; Paid</t>
  </si>
  <si>
    <t>Combined methods</t>
  </si>
  <si>
    <t>Projection method</t>
  </si>
  <si>
    <t>Development method</t>
  </si>
  <si>
    <t>&lt;------ set to 1.0 by assumption</t>
  </si>
  <si>
    <t>age-to-age</t>
  </si>
  <si>
    <t>&lt;----- assume lag 12 and beyond are complete</t>
  </si>
  <si>
    <t>Ult Inc</t>
  </si>
  <si>
    <t>Inc &amp; Paid</t>
  </si>
  <si>
    <t>Inc Mo</t>
  </si>
  <si>
    <t>Average</t>
  </si>
  <si>
    <t>&lt;--- I would have excluded all of these months due to office closure</t>
  </si>
  <si>
    <t>&lt;---- exclude these months because of late lag age-to-age factors increasing</t>
  </si>
  <si>
    <t xml:space="preserve">IBNP </t>
  </si>
  <si>
    <t>Inc. &amp; Paid as of Jun X2</t>
  </si>
  <si>
    <t>LR for X1</t>
  </si>
  <si>
    <t>Ultimate Inc claims</t>
  </si>
  <si>
    <t>to Dev method</t>
  </si>
  <si>
    <t>Incurred claims</t>
  </si>
  <si>
    <t>Prem</t>
  </si>
  <si>
    <t>Credibility blended</t>
  </si>
  <si>
    <t>Credibility</t>
  </si>
  <si>
    <t>Dev. Method</t>
  </si>
  <si>
    <t>LR projection</t>
  </si>
  <si>
    <t>as of Jun X2</t>
  </si>
  <si>
    <t>Age-to-age</t>
  </si>
  <si>
    <t>total</t>
  </si>
  <si>
    <t>Cumulative</t>
  </si>
  <si>
    <t>Total Case reserve</t>
  </si>
  <si>
    <t>Current amount paid</t>
  </si>
  <si>
    <r>
      <t>Ultimate expected incurred claims (</t>
    </r>
    <r>
      <rPr>
        <i/>
        <sz val="11"/>
        <color theme="1"/>
        <rFont val="Calibri"/>
        <family val="2"/>
        <scheme val="minor"/>
      </rPr>
      <t>ignoring member cost share</t>
    </r>
    <r>
      <rPr>
        <sz val="11"/>
        <color theme="1"/>
        <rFont val="Calibri"/>
        <family val="2"/>
        <scheme val="minor"/>
      </rPr>
      <t>)</t>
    </r>
  </si>
  <si>
    <t>Total allowed claims across hospitals</t>
  </si>
  <si>
    <t>Hosp</t>
  </si>
  <si>
    <t>LOS</t>
  </si>
  <si>
    <t>&lt;--- max liability</t>
  </si>
  <si>
    <t>&lt;--discharge date</t>
  </si>
  <si>
    <t>Lag applied</t>
  </si>
  <si>
    <t>I like this way</t>
  </si>
  <si>
    <t>works too</t>
  </si>
  <si>
    <t>Feb is in the middle most often for each age to age factor</t>
  </si>
  <si>
    <t>Feb has the most data</t>
  </si>
  <si>
    <t>Jan has odd large late payment</t>
  </si>
  <si>
    <t>only Jan - Apr have 10  or more months of claims</t>
  </si>
  <si>
    <t>Do not recommend using this lag triangle</t>
  </si>
  <si>
    <t>&lt;--- the lag pattern looks fine</t>
  </si>
  <si>
    <t>&lt;--- it appears that the line of business is growing very quickly so development method may not be the best method</t>
  </si>
  <si>
    <t>Age-to-age ratios by Incurred Month</t>
  </si>
  <si>
    <t>Cumulative Paid Claims by Incurred Month (000's)</t>
  </si>
  <si>
    <t>age-to-age factors do not get close to 1 fast enough in later lags</t>
  </si>
  <si>
    <t>We recommend using this lag triangle</t>
  </si>
  <si>
    <t>smooth decreasing age-to-age factors</t>
  </si>
  <si>
    <t>lag pattern looks pretty good</t>
  </si>
  <si>
    <t>&lt;-- lag 8 seems odd, age-to-age factors too high for late lags</t>
  </si>
  <si>
    <t>Easy things to check, min, max, range, average, seasonality or volume increases</t>
  </si>
  <si>
    <t>Looking at the results at all 4 at once will give you perspective as to which ones are "good" and which ones are "bad"</t>
  </si>
  <si>
    <t>You will probably see a pattern where some triangles are looking good and others are not</t>
  </si>
  <si>
    <t>Look at all the results in total before you answer.</t>
  </si>
  <si>
    <t>Do the work for the first table, and then copy the formulas down.</t>
  </si>
  <si>
    <t>Liab</t>
  </si>
  <si>
    <t>IP offset</t>
  </si>
  <si>
    <t>Fund Bal</t>
  </si>
  <si>
    <t>Target Claims</t>
  </si>
  <si>
    <t>Adj. Claims</t>
  </si>
  <si>
    <t>Withhold</t>
  </si>
  <si>
    <t>Claims</t>
  </si>
  <si>
    <t>Prof</t>
  </si>
  <si>
    <t>Fund charges</t>
  </si>
  <si>
    <t>Target</t>
  </si>
  <si>
    <t>IP</t>
  </si>
  <si>
    <t>Below is the original SOA answer  / formula.  The logic used fails to work in different cashflow scenarios so the above logic is intended to encompass other possible outcomes.</t>
  </si>
  <si>
    <t>Incentive liability (000's)</t>
  </si>
  <si>
    <t>Withhold liability (000's)</t>
  </si>
  <si>
    <t>&lt;---- zero out any negative  liabilities calculated above</t>
  </si>
  <si>
    <t>Final withhold liability</t>
  </si>
  <si>
    <t>&lt;---- cap liability with the max being the fund value</t>
  </si>
  <si>
    <t>Capping withhold liability</t>
  </si>
  <si>
    <t>&lt;---- Withhold combined with IP losses</t>
  </si>
  <si>
    <t>Withhold with offset</t>
  </si>
  <si>
    <t>&lt;---- these are the IP losses subject to the withhold offset</t>
  </si>
  <si>
    <t>Instit. losses subject to offset</t>
  </si>
  <si>
    <t>Steps for withhold liab. calc.</t>
  </si>
  <si>
    <t>for institutional this is the target less the claims costs for services</t>
  </si>
  <si>
    <t>&lt;---- for professional this is target funding less fund charges</t>
  </si>
  <si>
    <t>Fund balance</t>
  </si>
  <si>
    <t>&lt;---- reimbursements made to providers after funds are withheld</t>
  </si>
  <si>
    <t>&lt;---- claim total amounts for services provided</t>
  </si>
  <si>
    <t>Claims for services</t>
  </si>
  <si>
    <t>&lt;---- built from a budget setting process</t>
  </si>
  <si>
    <t>Target funding</t>
  </si>
  <si>
    <t>Instit.</t>
  </si>
  <si>
    <t>Prof.</t>
  </si>
  <si>
    <t>Amounts (000's)</t>
  </si>
  <si>
    <t>Member months</t>
  </si>
  <si>
    <t>Scenario D</t>
  </si>
  <si>
    <t>Scenario C</t>
  </si>
  <si>
    <t>Scenario B</t>
  </si>
  <si>
    <t>Scenario A</t>
  </si>
  <si>
    <t>Annual fund accounting</t>
  </si>
  <si>
    <t>Withhold and incentive accounting -- Outcome scenarios</t>
  </si>
  <si>
    <t>9 month avg</t>
  </si>
  <si>
    <t>6 month avg</t>
  </si>
  <si>
    <t>3 moth avg</t>
  </si>
  <si>
    <t>UCL for each method</t>
  </si>
  <si>
    <t>Inc &amp; paid</t>
  </si>
  <si>
    <t>Ultimate claims estimate via each method</t>
  </si>
  <si>
    <t>Run out</t>
  </si>
  <si>
    <t>Cumulative claims PEPM</t>
  </si>
  <si>
    <t>Recommended IBNR as of 6/20X2</t>
  </si>
  <si>
    <t>Margin</t>
  </si>
  <si>
    <t>&lt;----- a margin factor is recommended due to the potential volatility of this new line of business</t>
  </si>
  <si>
    <t>Hospital IBNR best estimate</t>
  </si>
  <si>
    <t>Estimate of ultimate claims</t>
  </si>
  <si>
    <t>Total hospital costs paid</t>
  </si>
  <si>
    <t>&lt;--- Our assumed estimate of the ultimate incurred cost per admit</t>
  </si>
  <si>
    <t>Estimated cost per admit</t>
  </si>
  <si>
    <t>Thus we will estimate the cost per admit from the claims in the early months of the year.</t>
  </si>
  <si>
    <t>The claims provided for those months (Jan. and Feb.) are pretty close to their ultimate amounts.</t>
  </si>
  <si>
    <t>Under that assumption the incurred claims for January would include 5 months of run out and the February incurred claims would include 4 months of run out.</t>
  </si>
  <si>
    <t xml:space="preserve">We will assume that what is listed as the "paid claims" provided in the table is actually the incurred claims for the month listed and paid as of 6/30/20X2 </t>
  </si>
  <si>
    <t>Total Gain / Loss net of impacts from reserves and PDR</t>
  </si>
  <si>
    <t>impact from the change in PDR w/o reserves held at EOY 20X3 and 20X2</t>
  </si>
  <si>
    <t>impact from the change in reserves held at EOY 20X3 and 20X2</t>
  </si>
  <si>
    <t>UW G/L before PDR and Reserve adjustment</t>
  </si>
  <si>
    <t>Gain / Loss at 12/31/20X3</t>
  </si>
  <si>
    <t>&lt;--- implied reserve held at 12/31/20X3</t>
  </si>
  <si>
    <t>Total PDR with out Reserves</t>
  </si>
  <si>
    <t>&lt;---- $0 due to positive projection</t>
  </si>
  <si>
    <t>MM</t>
  </si>
  <si>
    <t>PDR with out Reserves</t>
  </si>
  <si>
    <t>Grouped</t>
  </si>
  <si>
    <t>12/31/20X5</t>
  </si>
  <si>
    <t>12/31/20X4</t>
  </si>
  <si>
    <t>12/31/20X3</t>
  </si>
  <si>
    <t xml:space="preserve"> (Projected)</t>
  </si>
  <si>
    <t xml:space="preserve"> (Actual)</t>
  </si>
  <si>
    <t>P&amp;L</t>
  </si>
  <si>
    <t>Small Group IBNR Estimate as of June 20X2</t>
  </si>
  <si>
    <t>.</t>
  </si>
  <si>
    <t>Use the Loss Ratio Method. The ultimate claims expected equals Membership * Premium * Pricing Loss Ratio.</t>
  </si>
  <si>
    <t>Use the development method, using the Lag 3 calculation</t>
  </si>
  <si>
    <t>Use the development method, using the Lag 4 calculation</t>
  </si>
  <si>
    <t>LG experience shows 100% completion at lag 5</t>
  </si>
  <si>
    <t>Comment</t>
  </si>
  <si>
    <t>IBNR</t>
  </si>
  <si>
    <t>Completion Factor</t>
  </si>
  <si>
    <t>Total Paid</t>
  </si>
  <si>
    <t>Calculate the ultimate for each small group cell as of June 20X2. Then subtract the ultimate by the paid to calucate IBNR.</t>
  </si>
  <si>
    <t>Lag 5 Completion / Lag 4 Development</t>
  </si>
  <si>
    <t>Lag 4 Completion / Lag 3 Development</t>
  </si>
  <si>
    <t>Calculate the completion factors for lags 3 and 4,  since lag 5 is 100% complete</t>
  </si>
  <si>
    <t>Arithmetic Avg</t>
  </si>
  <si>
    <t>Calculate the arithmetic average of the lag 3 and 4 development factors</t>
  </si>
  <si>
    <t>Provide anwser here for part (b).  Show and lable all work</t>
  </si>
  <si>
    <t>Comprehensive (combine ACA)</t>
  </si>
  <si>
    <t>As of 20X1</t>
  </si>
  <si>
    <t>XYZ total PDR:</t>
  </si>
  <si>
    <t>Long Duration Products use total projection to evaluate PDR.</t>
  </si>
  <si>
    <t>APV Losses</t>
  </si>
  <si>
    <t>v(t)</t>
  </si>
  <si>
    <t>Year</t>
  </si>
  <si>
    <t xml:space="preserve">PDR is only calculated to end of contract period. </t>
  </si>
  <si>
    <t xml:space="preserve">** Since ACA is only sold in 12 month contracts, future projected losses will be re-evaluated after the policies are sold at the end of the following year. </t>
  </si>
  <si>
    <t>Discount Rate</t>
  </si>
  <si>
    <t>Major Medical (combine ACA)</t>
  </si>
  <si>
    <t>PDR Groupings:</t>
  </si>
  <si>
    <t>Oct-18 and prior</t>
  </si>
  <si>
    <t>Paid amounts in Millions</t>
  </si>
  <si>
    <t>Unpaid claim liability as of 12/31/2019 - current years services</t>
  </si>
  <si>
    <t>Unpaid claim liability as of 12/31/2019 - prior years services</t>
  </si>
  <si>
    <t>Unpaid claim liability as of 12/31/2018</t>
  </si>
  <si>
    <t>Millions</t>
  </si>
  <si>
    <t>Fall 2020 FV-C #6c</t>
  </si>
  <si>
    <t>Part d</t>
  </si>
  <si>
    <t>2Q'20</t>
  </si>
  <si>
    <t>1Q'20</t>
  </si>
  <si>
    <t>4Q'19</t>
  </si>
  <si>
    <t>3Q'19</t>
  </si>
  <si>
    <t>2Q'19</t>
  </si>
  <si>
    <t>1Q'19</t>
  </si>
  <si>
    <t>4Q'18</t>
  </si>
  <si>
    <t>3Q'18</t>
  </si>
  <si>
    <t>2Q'18</t>
  </si>
  <si>
    <t>1Q'18</t>
  </si>
  <si>
    <t>Claims:</t>
  </si>
  <si>
    <t>2020 Annual Earned Premium</t>
  </si>
  <si>
    <t>2019 Annual Earned Premium</t>
  </si>
  <si>
    <t>2018 Annual Earned Premium</t>
  </si>
  <si>
    <t>Contract Effective Date</t>
  </si>
  <si>
    <t>Client E</t>
  </si>
  <si>
    <t>Client D</t>
  </si>
  <si>
    <t>Client C</t>
  </si>
  <si>
    <t>Client B</t>
  </si>
  <si>
    <t>Client A</t>
  </si>
  <si>
    <t>($ in thousands)</t>
  </si>
  <si>
    <t>Exhibit 3 – Royale Health Shared Return Client Data</t>
  </si>
  <si>
    <t>Part b</t>
  </si>
  <si>
    <t>Loss Ratio Ceiling</t>
  </si>
  <si>
    <t>Loss Ratio Floor</t>
  </si>
  <si>
    <t>Insurer's Expected Annual Loss Ratio</t>
  </si>
  <si>
    <t>Spring 2021 FV-C #4b,d</t>
  </si>
  <si>
    <t>Jul</t>
  </si>
  <si>
    <t>UCL Estimate at Month End</t>
  </si>
  <si>
    <t>Unpaid Claim Liability</t>
  </si>
  <si>
    <t>Payment Month</t>
  </si>
  <si>
    <t>Paid Claims</t>
  </si>
  <si>
    <t>Statutory Policy Reserve</t>
  </si>
  <si>
    <t>Due Premium</t>
  </si>
  <si>
    <t>Advance Premium</t>
  </si>
  <si>
    <t>Collected Premium</t>
  </si>
  <si>
    <t>At month end </t>
  </si>
  <si>
    <t>100,000 in Acquisition Expense at Jan 1st that the company is planning to defer</t>
  </si>
  <si>
    <t>Spring 2021 FV-C #7a</t>
  </si>
  <si>
    <t>ABC ISL member months:</t>
  </si>
  <si>
    <t>ABC ISL expenses:</t>
  </si>
  <si>
    <t>ABC ISL claims in excess of $500,000:</t>
  </si>
  <si>
    <t>ABC ISL claims paid:</t>
  </si>
  <si>
    <t>ABC ISL pooling point:</t>
  </si>
  <si>
    <t>ABC ISL premium collected:</t>
  </si>
  <si>
    <t>ABC Individual Stop Loss (ISL) Data</t>
  </si>
  <si>
    <t>The price of this new coverage is 90% of XYZ’s premium for excess-of-loss above $500,000.</t>
  </si>
  <si>
    <t xml:space="preserve">XYZ introduces a new option in 2022   to their excess-of-loss reinsurance product whereby ABC would pay 10% of stop loss claims in excess of $500,000 and XYZ would pay the remaining 90%.  </t>
  </si>
  <si>
    <t>PMPM premium for $500,000 attachment point:</t>
  </si>
  <si>
    <t>Expense allowance (% of Ceded Premium):</t>
  </si>
  <si>
    <t>XYZ Reinsurer Data</t>
  </si>
  <si>
    <r>
      <t>·</t>
    </r>
    <r>
      <rPr>
        <sz val="11"/>
        <color theme="1"/>
        <rFont val="Calibri"/>
        <family val="2"/>
        <scheme val="minor"/>
      </rPr>
      <t>         Excess of Loss Reinsurance above $500,000</t>
    </r>
  </si>
  <si>
    <r>
      <t>·</t>
    </r>
    <r>
      <rPr>
        <sz val="11"/>
        <color theme="1"/>
        <rFont val="Calibri"/>
        <family val="2"/>
        <scheme val="minor"/>
      </rPr>
      <t>         50% Quota Share Reinsurance</t>
    </r>
  </si>
  <si>
    <t>Fall 2021 FV-C #2d-f</t>
  </si>
  <si>
    <t>* Excluding PfAD</t>
  </si>
  <si>
    <t>As Of</t>
  </si>
  <si>
    <t>6 Month After
Service Month</t>
  </si>
  <si>
    <t>5 Month After
Service Month</t>
  </si>
  <si>
    <t>4 Month After
Service Month</t>
  </si>
  <si>
    <t>3 Month After
Service Month</t>
  </si>
  <si>
    <t>2 Month After
Service Month</t>
  </si>
  <si>
    <t>1 Month After
Service Month</t>
  </si>
  <si>
    <t>Within
Service Month</t>
  </si>
  <si>
    <t>Service Month</t>
  </si>
  <si>
    <t>UNPAID CLAIMS
LIABILITY*</t>
  </si>
  <si>
    <t>A Provision for Adverse Deviation (PfAD) of 10% applies on unpaid claims liabilities.</t>
  </si>
  <si>
    <t>Fall 2021 FV-C #4</t>
  </si>
  <si>
    <t>Total Liabilities and Shareholder's Equity</t>
  </si>
  <si>
    <t>Total Shareholder's Equity</t>
  </si>
  <si>
    <t>Accumulated Income</t>
  </si>
  <si>
    <t>Retained Earnings</t>
  </si>
  <si>
    <t>Additional Paid-in Capital</t>
  </si>
  <si>
    <t>Common Stock</t>
  </si>
  <si>
    <t>Preferred Stock</t>
  </si>
  <si>
    <t>Shareholder's Equity</t>
  </si>
  <si>
    <t>Total Liabilities</t>
  </si>
  <si>
    <t>Other Liabilities</t>
  </si>
  <si>
    <t>Long-Term Debt</t>
  </si>
  <si>
    <t>Deferred Gains</t>
  </si>
  <si>
    <t>Amounts on deposit</t>
  </si>
  <si>
    <t>Actuarial and Policy Liabilities</t>
  </si>
  <si>
    <t>Liabilities</t>
  </si>
  <si>
    <t>Portwater</t>
  </si>
  <si>
    <t>Carabelle</t>
  </si>
  <si>
    <t>Liabilities and Shareholder's Equity</t>
  </si>
  <si>
    <t>Total Assets</t>
  </si>
  <si>
    <t>Long-Term Investments</t>
  </si>
  <si>
    <t>Total Current Assets</t>
  </si>
  <si>
    <t>Current Assets</t>
  </si>
  <si>
    <t>Assets</t>
  </si>
  <si>
    <t>Net Income</t>
  </si>
  <si>
    <t>Income Tax Expense</t>
  </si>
  <si>
    <t>Income Before Income Tax Expense</t>
  </si>
  <si>
    <t>Total Expenses</t>
  </si>
  <si>
    <t>Amortization of Other Intangible Assets</t>
  </si>
  <si>
    <t>Interest Expense</t>
  </si>
  <si>
    <t>Premium Taxes</t>
  </si>
  <si>
    <t>General and Administrative Expense</t>
  </si>
  <si>
    <t>Commissions</t>
  </si>
  <si>
    <t>Benefit Expenses</t>
  </si>
  <si>
    <t>Expenses</t>
  </si>
  <si>
    <t>Total Revenues</t>
  </si>
  <si>
    <t>Net Realized Gains (Lossess) on Investments</t>
  </si>
  <si>
    <t>Net Investment Income</t>
  </si>
  <si>
    <t>Total Operating Revenue</t>
  </si>
  <si>
    <t>Other revenue</t>
  </si>
  <si>
    <t>Administrative Fees Income</t>
  </si>
  <si>
    <t>Premium Income</t>
  </si>
  <si>
    <t>Ending December 31, 20X2</t>
  </si>
  <si>
    <t>(In thousands)</t>
  </si>
  <si>
    <t>Exhibit 1 - Financial Statements</t>
  </si>
  <si>
    <t>Spring 2024 VR #2c-d</t>
  </si>
  <si>
    <t>8/31/20X2</t>
  </si>
  <si>
    <t>7/31/20X2</t>
  </si>
  <si>
    <t>Necessary Accounting Entries</t>
  </si>
  <si>
    <t>Date of Entry</t>
  </si>
  <si>
    <t>On 8/31/20X2, the client cancels its contract effective 7/15/20X2.</t>
  </si>
  <si>
    <t>2/28/20X2</t>
  </si>
  <si>
    <t>1/31/20X2</t>
  </si>
  <si>
    <t>12/31/20X1</t>
  </si>
  <si>
    <t>• As of 7/31/20X2, the client has not yet paid the second semi-annual premium.</t>
  </si>
  <si>
    <t>• On 12/31/20X1, the client paid the first semi-annual premium.</t>
  </si>
  <si>
    <t>• The premium is payable in two semi-annual payments of $3,000 each due on 1/15/20X2 and 7/15/20X2.</t>
  </si>
  <si>
    <t>• An XYZ client has purchased a one-year fully-insured policy effective on 1/15/20X2.</t>
  </si>
  <si>
    <t>Spring 2024 VR #7b-c</t>
  </si>
  <si>
    <t>Income Taxes</t>
  </si>
  <si>
    <t>Pretax Income</t>
  </si>
  <si>
    <t>Total Non-Operating</t>
  </si>
  <si>
    <t>Investment Income</t>
  </si>
  <si>
    <t>Non-Operating</t>
  </si>
  <si>
    <t>Operating Profits</t>
  </si>
  <si>
    <t>Administrative Expenses</t>
  </si>
  <si>
    <t>Health Benefit Expenses - Pharmacy</t>
  </si>
  <si>
    <t>Health Benefit Expenses - Medical</t>
  </si>
  <si>
    <t>Premium Revenues</t>
  </si>
  <si>
    <t>Revenues</t>
  </si>
  <si>
    <t>Insured Revenues PMPM</t>
  </si>
  <si>
    <t>Member Months</t>
  </si>
  <si>
    <t>Insured</t>
  </si>
  <si>
    <t>Income Statement for Year Ending 20X1</t>
  </si>
  <si>
    <t>ABC Insurance Company</t>
  </si>
  <si>
    <t>Total Liabilities and Net Worth</t>
  </si>
  <si>
    <t>Equity (10,000,000 shares outstanding)</t>
  </si>
  <si>
    <t>Net Worth</t>
  </si>
  <si>
    <t>Total Current Liabilities</t>
  </si>
  <si>
    <t>Other Accounts Payable</t>
  </si>
  <si>
    <t>Claims Payable</t>
  </si>
  <si>
    <t>Fixed Assets</t>
  </si>
  <si>
    <t>Other Current Assets</t>
  </si>
  <si>
    <t>Accounts Receivable</t>
  </si>
  <si>
    <t>Invested Assets</t>
  </si>
  <si>
    <t>Projected Balance Sheet as of December 31, 20X1</t>
  </si>
  <si>
    <t>(ii)             Return on equity</t>
  </si>
  <si>
    <t>(i)             Return on assets</t>
  </si>
  <si>
    <t>(c)             (2 points)  Calculate the change in:</t>
  </si>
  <si>
    <t>expenses by 3%.  For this alternative plan:</t>
  </si>
  <si>
    <t xml:space="preserve">The CFO has presented an alternative plan where ABC invests in a claim management system. This would increase fixed assets by $75,000,000 and would decrease health benefit </t>
  </si>
  <si>
    <t>(b)             (2 points)  Calculate the change in return on equity if this plan is implemented.</t>
  </si>
  <si>
    <t>administrative expenses by 3%.</t>
  </si>
  <si>
    <t>The CFO has presented a plan to outsource some of ABC’s administrative functions. This would allow ABC to sell 50% of its fixed assets at book value and would increase</t>
  </si>
  <si>
    <t>(a)             (2 points)  Calculate the new stock price if the required rate of return for an equity investor increased from 10% to 12% using the Gordon Constant Growth Model.</t>
  </si>
  <si>
    <t>Question 2</t>
  </si>
  <si>
    <t>Fall 2024 VR #2</t>
  </si>
  <si>
    <t>All balance sheet items</t>
  </si>
  <si>
    <t>Net profit</t>
  </si>
  <si>
    <t>Total revenue</t>
  </si>
  <si>
    <t>Annual increase from 20X2</t>
  </si>
  <si>
    <t>Projected changes from 20X2 position:</t>
  </si>
  <si>
    <t>ASO business</t>
  </si>
  <si>
    <t>Fully-insured business</t>
  </si>
  <si>
    <t>Projected increase to 20X4 total assets</t>
  </si>
  <si>
    <t>Anticipated operating margin</t>
  </si>
  <si>
    <t>Projected increase to 20X4 Revenue</t>
  </si>
  <si>
    <t>Expansion initiative</t>
  </si>
  <si>
    <t>Expansion initiatives:</t>
  </si>
  <si>
    <t>XYZ has an effective income tax rate of 18%</t>
  </si>
  <si>
    <t>Other liabilities</t>
  </si>
  <si>
    <t>Long-term debt</t>
  </si>
  <si>
    <t>Current liabilities</t>
  </si>
  <si>
    <t>Other assets</t>
  </si>
  <si>
    <t>Fixed assets</t>
  </si>
  <si>
    <t>Current assets</t>
  </si>
  <si>
    <t>Balance sheet</t>
  </si>
  <si>
    <t>Total member months</t>
  </si>
  <si>
    <t>ASO admin expense PMPM</t>
  </si>
  <si>
    <t>ASO revenue PMPM</t>
  </si>
  <si>
    <t>Fully-insured enrollment as % of total</t>
  </si>
  <si>
    <t>Fully-insured expense ratio</t>
  </si>
  <si>
    <t>Fully-insured loss ratio</t>
  </si>
  <si>
    <t>Fully-insured revenue PMPM</t>
  </si>
  <si>
    <t>Operating metrics</t>
  </si>
  <si>
    <t>CY 20X2</t>
  </si>
  <si>
    <t>CY 20X1</t>
  </si>
  <si>
    <t>(d)  'Calculate the impact of each expansion initiative on XYZ's Net Profit Margin and Return on Assets in 20X4. Show your work.</t>
  </si>
  <si>
    <t>XYZ projects the following changes from its 20X2 position:</t>
  </si>
  <si>
    <t>XYZ is considering two expansion initiatives in 20X4, one for its fully-insured business and one for its ASO business.</t>
  </si>
  <si>
    <t>(iii) Return on equity</t>
  </si>
  <si>
    <t>(ii) Return on assets</t>
  </si>
  <si>
    <t>(i) Net profit margin</t>
  </si>
  <si>
    <t>(2 points) Calculate the following metrics for XYZ in CY 20X1 and CY 20X2.  Show your work.</t>
  </si>
  <si>
    <t>(b)</t>
  </si>
  <si>
    <t>and XYZ’s projected changes from its CY 20X2 position.</t>
  </si>
  <si>
    <t>In the Excel spreadsheet, you are provided excerpts from XYZ's financial statements, details of the 20X4 expansion initiatives is considering,</t>
  </si>
  <si>
    <t>Question 3</t>
  </si>
  <si>
    <t>Fall 2024 VR #3</t>
  </si>
  <si>
    <t>Client Cost - Pharmacy Cost</t>
  </si>
  <si>
    <t xml:space="preserve">Profit for QS = </t>
  </si>
  <si>
    <t>AWP x (1 - Client Discount)</t>
  </si>
  <si>
    <t xml:space="preserve">Client Cost = </t>
  </si>
  <si>
    <t>AWP x (1 - Pharmacy Discount)</t>
  </si>
  <si>
    <t xml:space="preserve">Pharmacy Cost = </t>
  </si>
  <si>
    <t>Other Definitions</t>
  </si>
  <si>
    <t>% Discount off AWP at which QS sells the drug to client</t>
  </si>
  <si>
    <t xml:space="preserve">Client Discount = </t>
  </si>
  <si>
    <t>% Discount off AWP at which QS purchases the drug from Pharmaceutical Manufacturer</t>
  </si>
  <si>
    <t xml:space="preserve">Pharmacy Discount = </t>
  </si>
  <si>
    <t>Wholesale Acquisition Cost of drug per unit</t>
  </si>
  <si>
    <t xml:space="preserve">WAC = </t>
  </si>
  <si>
    <t>Average Wholesale Price of drug per unit</t>
  </si>
  <si>
    <t xml:space="preserve">AWP = </t>
  </si>
  <si>
    <t>The number of units of that drug purchased on that claim</t>
  </si>
  <si>
    <t>Drug Units =</t>
  </si>
  <si>
    <t>The date the drug was received by the customer</t>
  </si>
  <si>
    <t>Receive Date =</t>
  </si>
  <si>
    <t>The date the drug was shipped out from the Pharmacy to the customer</t>
  </si>
  <si>
    <t xml:space="preserve">Ship Date = </t>
  </si>
  <si>
    <t>The date the drug was ordered by the customer</t>
  </si>
  <si>
    <t xml:space="preserve">Fill Date = </t>
  </si>
  <si>
    <t>5-character unique identifier for each drug (there are 10 total drugs in the dataset)</t>
  </si>
  <si>
    <t xml:space="preserve">Drug Code = </t>
  </si>
  <si>
    <t>3-character unique identifier for each client (there are 8 total clients in the dataset)</t>
  </si>
  <si>
    <t xml:space="preserve">Client ID = </t>
  </si>
  <si>
    <t>Data Definitions</t>
  </si>
  <si>
    <t>J3312</t>
  </si>
  <si>
    <t>GHI</t>
  </si>
  <si>
    <t>Q2143</t>
  </si>
  <si>
    <t>PQR</t>
  </si>
  <si>
    <t>Q5557</t>
  </si>
  <si>
    <t>ABC</t>
  </si>
  <si>
    <t>Q7675</t>
  </si>
  <si>
    <t>MNO</t>
  </si>
  <si>
    <t>Q0954</t>
  </si>
  <si>
    <t>STU</t>
  </si>
  <si>
    <t>Q9009</t>
  </si>
  <si>
    <t>DEF</t>
  </si>
  <si>
    <t>VWX</t>
  </si>
  <si>
    <t>J1083</t>
  </si>
  <si>
    <t>J0004</t>
  </si>
  <si>
    <t>JKL</t>
  </si>
  <si>
    <t>J3381</t>
  </si>
  <si>
    <t>J4455</t>
  </si>
  <si>
    <t>Drug Units</t>
  </si>
  <si>
    <t>Receive Date</t>
  </si>
  <si>
    <t>Ship Date</t>
  </si>
  <si>
    <t>Fill Date</t>
  </si>
  <si>
    <t>Drug Code</t>
  </si>
  <si>
    <t>Client ID</t>
  </si>
  <si>
    <t>Claim ID</t>
  </si>
  <si>
    <t>Client Discount</t>
  </si>
  <si>
    <t>Rx Discount</t>
  </si>
  <si>
    <t>WAC</t>
  </si>
  <si>
    <t>AWP</t>
  </si>
  <si>
    <t>TOTAL</t>
  </si>
  <si>
    <t>SHIP     DATE</t>
  </si>
  <si>
    <t>FILL    DATE</t>
  </si>
  <si>
    <t>claims expense for 2019 for annual GAAP reporting</t>
  </si>
  <si>
    <t>Change in reserve</t>
  </si>
  <si>
    <t>total 2019 paid</t>
  </si>
  <si>
    <t>paid in 2019 and incurred prior to 1/1/2019</t>
  </si>
  <si>
    <t>2019 paid and incurred</t>
  </si>
  <si>
    <t>&lt;--- Prorated Refund Reserve held by Royal at mid year</t>
  </si>
  <si>
    <t>&lt;---- Any prior year deficit is applied to this years surplus before a refund is paid</t>
  </si>
  <si>
    <t>Prorated Refund Reserve</t>
  </si>
  <si>
    <t>2019 Deficit</t>
  </si>
  <si>
    <t>Surplus</t>
  </si>
  <si>
    <t>Deficit</t>
  </si>
  <si>
    <t>&lt;---- Blend of actual and expected, the LR calculation is really what is treated differently under the prorated method</t>
  </si>
  <si>
    <t>LR</t>
  </si>
  <si>
    <t>2020 Prorated Method</t>
  </si>
  <si>
    <t>&lt;--- YTD Refund Reserve held by Royal at mid year</t>
  </si>
  <si>
    <t>YTD Refund Reserve</t>
  </si>
  <si>
    <t>2020 YTD Method</t>
  </si>
  <si>
    <t>&lt;----- Only half the premium is earned at mid year</t>
  </si>
  <si>
    <t>LR at mid year</t>
  </si>
  <si>
    <t>Expected LR</t>
  </si>
  <si>
    <t>Group</t>
  </si>
  <si>
    <t>&lt;--- Refund that Royal owes to clients</t>
  </si>
  <si>
    <t>Refund</t>
  </si>
  <si>
    <t>&lt;---- Use formula if LR is below Floor, if not cell is equal to Zero</t>
  </si>
  <si>
    <t>&lt;---- Use formula if LR is above Ceiling, if not cell is equal to Zero</t>
  </si>
  <si>
    <t>&lt;----- Favorable experience and Royale loses money from refunding  money to employer groups</t>
  </si>
  <si>
    <t>&lt;---- Unfavorable experience and Royale loses money from high claims</t>
  </si>
  <si>
    <t>Pre tax income</t>
  </si>
  <si>
    <t>E.O.P. Policy reserve</t>
  </si>
  <si>
    <t>&lt;----- because this is a Statutory Statement, DAC is not included</t>
  </si>
  <si>
    <t>DAC</t>
  </si>
  <si>
    <t>B.O.P. Policy reserve</t>
  </si>
  <si>
    <t xml:space="preserve">&lt;----- the "Change in policy reserve" is treated as an expense account </t>
  </si>
  <si>
    <t>Change in Policy reserve</t>
  </si>
  <si>
    <t>E.O.P. UCL</t>
  </si>
  <si>
    <t>Change in UCL</t>
  </si>
  <si>
    <t>B.O.P. UCL</t>
  </si>
  <si>
    <t>Paid claims</t>
  </si>
  <si>
    <t>E.O.P. Adv premium</t>
  </si>
  <si>
    <t>Earned premium</t>
  </si>
  <si>
    <t>B.O.P. Adv premium</t>
  </si>
  <si>
    <t>(less) Change in Adv. premium</t>
  </si>
  <si>
    <t>Change in Due premium</t>
  </si>
  <si>
    <t>E.O.P. Due premium</t>
  </si>
  <si>
    <t>Collected premium</t>
  </si>
  <si>
    <t>B.O.P. Due premium</t>
  </si>
  <si>
    <t>Q3</t>
  </si>
  <si>
    <t>Q2</t>
  </si>
  <si>
    <t>Q1</t>
  </si>
  <si>
    <t>&lt;----- total UCL held at each payment month</t>
  </si>
  <si>
    <t>&lt;------ unpaid claims, also commonly called IBNP, liability account</t>
  </si>
  <si>
    <t>&lt;----- total paid claims for each payment month</t>
  </si>
  <si>
    <t>&lt;----- paid claims, expense account</t>
  </si>
  <si>
    <t>&lt;----- due and unpaid premium, asset account</t>
  </si>
  <si>
    <t>&lt;----- premiums paid in advance, liability account</t>
  </si>
  <si>
    <t>&lt;----- Paid premiums,  cash, asset account</t>
  </si>
  <si>
    <t>ABC gain / Loss</t>
  </si>
  <si>
    <t>SL premium</t>
  </si>
  <si>
    <t>Net claims</t>
  </si>
  <si>
    <t>Coinsurance retained claims</t>
  </si>
  <si>
    <t>Excess Loss Only</t>
  </si>
  <si>
    <t>No reinsurance</t>
  </si>
  <si>
    <t>Expense allowance</t>
  </si>
  <si>
    <t>Net Premiums</t>
  </si>
  <si>
    <t>Ceded premiums</t>
  </si>
  <si>
    <t>Quota share only</t>
  </si>
  <si>
    <t>Q4</t>
  </si>
  <si>
    <t>Paid + Change in UCL + PfAD</t>
  </si>
  <si>
    <t>PfAD</t>
  </si>
  <si>
    <t>Change IBNR</t>
  </si>
  <si>
    <t>Paids</t>
  </si>
  <si>
    <t>Actuarial view</t>
  </si>
  <si>
    <t>Accounting view</t>
  </si>
  <si>
    <t>Incurred with runout</t>
  </si>
  <si>
    <t>Operating Profit Margin</t>
  </si>
  <si>
    <t>Net Profit Margin</t>
  </si>
  <si>
    <t>Part (d)</t>
  </si>
  <si>
    <t>Operating profits</t>
  </si>
  <si>
    <t>Operating revenues</t>
  </si>
  <si>
    <t>Shareholder Equity</t>
  </si>
  <si>
    <t>Net income</t>
  </si>
  <si>
    <t>Portwater Health</t>
  </si>
  <si>
    <t>Return on Equity</t>
  </si>
  <si>
    <t>Total Leverage Ratio</t>
  </si>
  <si>
    <t>Return on Assets</t>
  </si>
  <si>
    <t>Total Asset Turnover</t>
  </si>
  <si>
    <t>Part (c)</t>
  </si>
  <si>
    <t>Cr Due &amp; Unpaid Premium</t>
  </si>
  <si>
    <t>Undoing the entries made in the prior month for the coverage after the second modal premium was due</t>
  </si>
  <si>
    <t>Dr Earned Premium</t>
  </si>
  <si>
    <t>Dr Unearned Premium</t>
  </si>
  <si>
    <t>On 8/31/20X2</t>
  </si>
  <si>
    <t>Cr Earned Premium</t>
  </si>
  <si>
    <t>We earn a half month worth of the premium, and the remainder modal premium is unearned</t>
  </si>
  <si>
    <t>Cr Unearned Premium</t>
  </si>
  <si>
    <t>As of 7/31/20X2, the client has not yet paid the second modal premium, but we still believe the member wishes to continue coverage</t>
  </si>
  <si>
    <t>Dr Due &amp; Unpaid Premium</t>
  </si>
  <si>
    <t>the first half of the month you earn the remaining of the first modal premium</t>
  </si>
  <si>
    <t>On 7/31/20X2</t>
  </si>
  <si>
    <t>Comments</t>
  </si>
  <si>
    <t>Credits</t>
  </si>
  <si>
    <t xml:space="preserve">Debits </t>
  </si>
  <si>
    <t>Earn a months worth of premium</t>
  </si>
  <si>
    <t>On 2/28/20X2</t>
  </si>
  <si>
    <t>Start earning the premium (only earning a half month for this first month)</t>
  </si>
  <si>
    <t>The advanced premium is moved to unearned (this technically could happen at mid month, but we will assume the necessary entry is recorded at month's end)</t>
  </si>
  <si>
    <t>Dr Premium paid in advance</t>
  </si>
  <si>
    <t>On 1/31/20X2</t>
  </si>
  <si>
    <t>Cr Premium paid in advance</t>
  </si>
  <si>
    <t>On 12/31/20X1, the client pays the first annual premium before it is due</t>
  </si>
  <si>
    <t>Dr Cash</t>
  </si>
  <si>
    <t>On 12/31/20X1</t>
  </si>
  <si>
    <t>Premium earned in a half month</t>
  </si>
  <si>
    <t>Premium earned in a full month</t>
  </si>
  <si>
    <t>Semi annual modal premium</t>
  </si>
  <si>
    <t>in percentage points</t>
  </si>
  <si>
    <t>a decrease of</t>
  </si>
  <si>
    <t>Return on Equity would decrease from 18.1% to 17.3%</t>
  </si>
  <si>
    <t>Total Equity/Net Worth</t>
  </si>
  <si>
    <t>After Change</t>
  </si>
  <si>
    <t>Current</t>
  </si>
  <si>
    <t>Total Leverage Ratio = Total Assets / Total Liabilities</t>
  </si>
  <si>
    <t>ROE = ROA * Total Leverage Ratio</t>
  </si>
  <si>
    <t>ROE = Net Income / Shareholder Equity</t>
  </si>
  <si>
    <t>Formulas:</t>
  </si>
  <si>
    <t>an increase of</t>
  </si>
  <si>
    <t>Return on Assets would increase from 12.6% to 13.4%</t>
  </si>
  <si>
    <t>Total Asset Turnover = Revenue / Total Assets</t>
  </si>
  <si>
    <t>ROA = Profit Margin / Total Asset Turnover</t>
  </si>
  <si>
    <t>Return on Assets = Net Income / Total Assets</t>
  </si>
  <si>
    <t>Return on Equity would increase from 18.1% to 18.4%</t>
  </si>
  <si>
    <t>Change in Admin Expenses</t>
  </si>
  <si>
    <t>Change in Total Assets</t>
  </si>
  <si>
    <t>This change means fixed assets are reduced from 20,000,000 to 10,000,000 and increases administrative expenses by 3%</t>
  </si>
  <si>
    <t>Stock Price</t>
  </si>
  <si>
    <t>k = required rate of return</t>
  </si>
  <si>
    <t>g = growth rate in dividend</t>
  </si>
  <si>
    <t>Dividend/Share</t>
  </si>
  <si>
    <t>Price if required rate of return increased from 10% to 12%</t>
  </si>
  <si>
    <t>&lt;- solve for growth rate in dividend given all other information</t>
  </si>
  <si>
    <t xml:space="preserve">Net income divided by 10 million shares </t>
  </si>
  <si>
    <t>Current Price</t>
  </si>
  <si>
    <t>P/d = 1/(k-g)</t>
  </si>
  <si>
    <t>All earnings are thus paid out in dividends, so total dividends for all shares are equal to net income</t>
  </si>
  <si>
    <t>Earnings Retention Rate = 0%</t>
  </si>
  <si>
    <t>Note</t>
  </si>
  <si>
    <t>Impact on Return on Assets</t>
  </si>
  <si>
    <t>Return on Assets (net inc / assets)</t>
  </si>
  <si>
    <t xml:space="preserve">Assets </t>
  </si>
  <si>
    <t>Impact on Net Profit Margin</t>
  </si>
  <si>
    <t>Net Profit Margin w Initiative (net inc / total rev)</t>
  </si>
  <si>
    <t>Net Income (Op Inc - Tax)</t>
  </si>
  <si>
    <t>Taxes ( 18% * Op Income)</t>
  </si>
  <si>
    <t>Operating Income (8 % Op Margin * Revenue)</t>
  </si>
  <si>
    <t>Total Revenue</t>
  </si>
  <si>
    <t>20X4 Total w ASO Initiative</t>
  </si>
  <si>
    <t>ASO Initiative 20X4</t>
  </si>
  <si>
    <t>ASO Initiative</t>
  </si>
  <si>
    <t>Operating Income (12 % Op Margin * Revenue)</t>
  </si>
  <si>
    <t>20X4 Total w FI Initiative</t>
  </si>
  <si>
    <t>FI Initiative 20X4</t>
  </si>
  <si>
    <t>Fully-Insured Initiative</t>
  </si>
  <si>
    <t>ROA Before Initiative (net inc / assets)</t>
  </si>
  <si>
    <t>Net Profit Margin Before Initiative (net profit / total rev)</t>
  </si>
  <si>
    <t>1.025 ^ 2</t>
  </si>
  <si>
    <t>Total assets</t>
  </si>
  <si>
    <t>1.06 ^ 2</t>
  </si>
  <si>
    <t>1.04 ^ 2</t>
  </si>
  <si>
    <t>CY 20X4 = X2 * trend factor</t>
  </si>
  <si>
    <t>Trend Factor (2 years)</t>
  </si>
  <si>
    <t>CY 20X2 from ques b)</t>
  </si>
  <si>
    <t>Baseline projections to CY 20X4</t>
  </si>
  <si>
    <t>20X4 before Initiative</t>
  </si>
  <si>
    <t>w / y</t>
  </si>
  <si>
    <t>ROE</t>
  </si>
  <si>
    <t>y) =  h + i +j - k - l -m</t>
  </si>
  <si>
    <t>Total Equity</t>
  </si>
  <si>
    <t xml:space="preserve"> w / x</t>
  </si>
  <si>
    <t>ROA</t>
  </si>
  <si>
    <t>x) = h + i + j</t>
  </si>
  <si>
    <t>w / p</t>
  </si>
  <si>
    <t>w) = u - v</t>
  </si>
  <si>
    <t>v) = 0.18 * u</t>
  </si>
  <si>
    <t>Taxes</t>
  </si>
  <si>
    <t>u) = p - t</t>
  </si>
  <si>
    <t>Operating Income</t>
  </si>
  <si>
    <t xml:space="preserve">t) = q + r + s </t>
  </si>
  <si>
    <t>Total Claims &amp; Expenses</t>
  </si>
  <si>
    <t>s) = f x (1 - d) x g</t>
  </si>
  <si>
    <t>ASO expenses</t>
  </si>
  <si>
    <t>r) = c x n</t>
  </si>
  <si>
    <t>Fully insured expenses</t>
  </si>
  <si>
    <t>q) = b x n</t>
  </si>
  <si>
    <t>Fully insured Claims</t>
  </si>
  <si>
    <t>p) = n + o</t>
  </si>
  <si>
    <t>o) =  e x (1 - d)  x g</t>
  </si>
  <si>
    <t>ASO revenue</t>
  </si>
  <si>
    <t>n) = a x d x g</t>
  </si>
  <si>
    <t xml:space="preserve">Fully insured Revenue </t>
  </si>
  <si>
    <t>m)</t>
  </si>
  <si>
    <t>l)</t>
  </si>
  <si>
    <t>k)</t>
  </si>
  <si>
    <t>j)</t>
  </si>
  <si>
    <t>i)</t>
  </si>
  <si>
    <t>h)</t>
  </si>
  <si>
    <t>g)</t>
  </si>
  <si>
    <t>f)</t>
  </si>
  <si>
    <t>e)</t>
  </si>
  <si>
    <t>d)</t>
  </si>
  <si>
    <t>c)</t>
  </si>
  <si>
    <t>b)</t>
  </si>
  <si>
    <t>a)</t>
  </si>
  <si>
    <t>Cancelable Long Term Care</t>
  </si>
  <si>
    <t>Non-Cancelable Long Term Care</t>
  </si>
  <si>
    <t>Long Term Care Total</t>
  </si>
  <si>
    <t>Dental</t>
  </si>
  <si>
    <t>Medicare Supplement</t>
  </si>
  <si>
    <t>AD&amp;D</t>
  </si>
  <si>
    <t>Hospital Indemnity &amp; Specified Disease</t>
  </si>
  <si>
    <t>Category 3 Total</t>
  </si>
  <si>
    <t>Category 0 - WITH 24 month Rate Guarantees</t>
  </si>
  <si>
    <t>Category 0 - no Rate Guarantees</t>
  </si>
  <si>
    <t>Category 0 Total</t>
  </si>
  <si>
    <t>Comprehensive Medical and Managed Care Total</t>
  </si>
  <si>
    <t>Reserves</t>
  </si>
  <si>
    <t>Incurred Claims</t>
  </si>
  <si>
    <t>Premiums</t>
  </si>
  <si>
    <t>Coverage</t>
  </si>
  <si>
    <t>H(4) Administrative Risk</t>
  </si>
  <si>
    <t>H(3) Credit Risk</t>
  </si>
  <si>
    <t>Various All Other Investments</t>
  </si>
  <si>
    <t>Security 10 - Common Stock</t>
  </si>
  <si>
    <t>Security 9 - US Government Bond</t>
  </si>
  <si>
    <t>Security 8 - Corporate Bonds</t>
  </si>
  <si>
    <t>Security 7 - Common Stock</t>
  </si>
  <si>
    <t>Security 6 - Cash</t>
  </si>
  <si>
    <t>Security 5 - Common Stock</t>
  </si>
  <si>
    <t>Security 4 - Common Stock</t>
  </si>
  <si>
    <t>Security 3 - Common Stock</t>
  </si>
  <si>
    <t>Security 2 - Common Stock</t>
  </si>
  <si>
    <t>Security 1 - Common Stock</t>
  </si>
  <si>
    <t>Discount percentage</t>
  </si>
  <si>
    <t>Book Value</t>
  </si>
  <si>
    <t>Investments</t>
  </si>
  <si>
    <t>Subsidiary - Insurance RU Owned</t>
  </si>
  <si>
    <t>Owned percentage</t>
  </si>
  <si>
    <t>Affiliated Investments</t>
  </si>
  <si>
    <t>5% of premium</t>
  </si>
  <si>
    <t>Other Accident</t>
  </si>
  <si>
    <t xml:space="preserve"> </t>
  </si>
  <si>
    <t>5.5% of premium &lt;$10,000,000, plus 1.5% above $10,000,000, plus max of (3 times the retained risk or $300,000)</t>
  </si>
  <si>
    <t>3.5% of premium +$50,000</t>
  </si>
  <si>
    <t>50% of incurred claims</t>
  </si>
  <si>
    <t>Supplemental Benefits within Standalone Medicare Part D</t>
  </si>
  <si>
    <t>35% to first $25,000,000 in premium, 25% to remaining premium</t>
  </si>
  <si>
    <t>Stop Loss and Minimum Premium</t>
  </si>
  <si>
    <t>2% of Incurred Claims</t>
  </si>
  <si>
    <t>FEHB &amp; TRICARE</t>
  </si>
  <si>
    <t>RBC Requirements for Miscellaneous Coverage Types</t>
  </si>
  <si>
    <t>Long Term Care Reserves</t>
  </si>
  <si>
    <t>Risk Factor</t>
  </si>
  <si>
    <t>Long Term Care Claims with Negative Earned Premium</t>
  </si>
  <si>
    <t>Long Term Care Claims with Positive Earned Premium</t>
  </si>
  <si>
    <t>$35+ Million</t>
  </si>
  <si>
    <t>$0 - $35 Million</t>
  </si>
  <si>
    <t>Additional for Non-Cancellable</t>
  </si>
  <si>
    <t>Long Term Care Premium</t>
  </si>
  <si>
    <t>$50+ Million</t>
  </si>
  <si>
    <t>$0 - $50 Million</t>
  </si>
  <si>
    <t>Group Short-Term</t>
  </si>
  <si>
    <t>Group Long-Term</t>
  </si>
  <si>
    <t>Other Individual</t>
  </si>
  <si>
    <t>Non Cancellable Individual</t>
  </si>
  <si>
    <t>RBC Factors for DI by Earned Premium Tier</t>
  </si>
  <si>
    <t>Non-contingent Expenses</t>
  </si>
  <si>
    <t>Category 4</t>
  </si>
  <si>
    <t>Capitation</t>
  </si>
  <si>
    <t>Category 3</t>
  </si>
  <si>
    <t>up to 25%</t>
  </si>
  <si>
    <t>Bonus/withhold Arrangements</t>
  </si>
  <si>
    <t>Category 2</t>
  </si>
  <si>
    <t>Contractual Fee Payments</t>
  </si>
  <si>
    <t>Category 1</t>
  </si>
  <si>
    <t>Arrangements not below</t>
  </si>
  <si>
    <t>Category 0</t>
  </si>
  <si>
    <t>Discount Factor</t>
  </si>
  <si>
    <t>Description</t>
  </si>
  <si>
    <t>Category</t>
  </si>
  <si>
    <t>Managed Care Risk Adjustment Factor</t>
  </si>
  <si>
    <t>Other Non-Health</t>
  </si>
  <si>
    <t>Other Health</t>
  </si>
  <si>
    <t>Medicare Part D</t>
  </si>
  <si>
    <t>Dental and Vision</t>
  </si>
  <si>
    <t>Medicare Supp.</t>
  </si>
  <si>
    <t>Comprehensive</t>
  </si>
  <si>
    <t>$25+ Million</t>
  </si>
  <si>
    <t>$3 - $25 Million</t>
  </si>
  <si>
    <t>$0 - $3 Million</t>
  </si>
  <si>
    <t>Underwriting Risk Factors by Underwriting Revenue Tier</t>
  </si>
  <si>
    <t>37+ Month Guarantees</t>
  </si>
  <si>
    <t>15 - 36 month Guarantees</t>
  </si>
  <si>
    <t>Risk Charge</t>
  </si>
  <si>
    <t>Rate Guarantees Risk Charges</t>
  </si>
  <si>
    <t>Given</t>
  </si>
  <si>
    <t>Spring 2023 VR #8a-b</t>
  </si>
  <si>
    <t>Dependent</t>
  </si>
  <si>
    <t>Employee</t>
  </si>
  <si>
    <t>Employee portion</t>
  </si>
  <si>
    <t>Employer portion</t>
  </si>
  <si>
    <t>Status</t>
  </si>
  <si>
    <t>Health Insurance Monthly Premium</t>
  </si>
  <si>
    <t>April 1, 20X1</t>
  </si>
  <si>
    <t>January 1, 20X1</t>
  </si>
  <si>
    <t>Job Elimination</t>
  </si>
  <si>
    <t>E</t>
  </si>
  <si>
    <t>February 1, 20X1</t>
  </si>
  <si>
    <t>Gross Misconduct</t>
  </si>
  <si>
    <t>February 1, 20X2</t>
  </si>
  <si>
    <t>January 1, 20X2</t>
  </si>
  <si>
    <t>NA</t>
  </si>
  <si>
    <t>NA (Dependent)</t>
  </si>
  <si>
    <t>Dependent (Child of A)</t>
  </si>
  <si>
    <t>Coverage Election Date</t>
  </si>
  <si>
    <t>COBRA Notification Date</t>
  </si>
  <si>
    <t>Termination Date</t>
  </si>
  <si>
    <t>Reason for Termination</t>
  </si>
  <si>
    <t>Relationship</t>
  </si>
  <si>
    <t>o     Assume premiums increase by 8% annually</t>
  </si>
  <si>
    <t>Spring 2024 VR #9d</t>
  </si>
  <si>
    <t>bonds</t>
  </si>
  <si>
    <t>cash</t>
  </si>
  <si>
    <t>(ii)            85% cash/15% bonds</t>
  </si>
  <si>
    <t>equities</t>
  </si>
  <si>
    <t>(i)              85% cash/15% equities</t>
  </si>
  <si>
    <t>·       Equities RBC Factor is 0.20, aligning with common stock</t>
  </si>
  <si>
    <t>·       Bonds RBC Factor is 0.01, aligning with subclass NAIC 2</t>
  </si>
  <si>
    <t>·       Cash RBC Factor is 0.003</t>
  </si>
  <si>
    <t>·       Current RBC ratio is 325%</t>
  </si>
  <si>
    <t>·       (H1)^2 = 3.2(H2)^2</t>
  </si>
  <si>
    <t>Spring 2021 SPC #6a-b</t>
  </si>
  <si>
    <t>H4</t>
  </si>
  <si>
    <t>H3</t>
  </si>
  <si>
    <t>H2</t>
  </si>
  <si>
    <t>H1</t>
  </si>
  <si>
    <t>Relative Risk (indexed to H2 = 100)</t>
  </si>
  <si>
    <t>Risk Category</t>
  </si>
  <si>
    <t>There is no Insurance Affiliates and Miscellaneous Other Amounts</t>
  </si>
  <si>
    <t>Spring 2022 SPC #2d</t>
  </si>
  <si>
    <t>Company 4</t>
  </si>
  <si>
    <t>Company 3</t>
  </si>
  <si>
    <t>Company 2</t>
  </si>
  <si>
    <t>Company 1</t>
  </si>
  <si>
    <t>TAC</t>
  </si>
  <si>
    <t>H0</t>
  </si>
  <si>
    <t>Fall 2022 SPC #6b</t>
  </si>
  <si>
    <t>(e)             (3 points)  Calculate the total revenue for Panacea over its exclusivity window if the secondary patent is approved.</t>
  </si>
  <si>
    <t xml:space="preserve">     •     Brand X will be able to increase the price of Panacea by 10% starting in 2030 and every year thereafter thru the end of the exclusivity period</t>
  </si>
  <si>
    <t xml:space="preserve">     •     50,000 more patients will be eligible for the treatment, of which 20% will elect to take the drug</t>
  </si>
  <si>
    <t xml:space="preserve">     •     Shady Pharmaceutical and FollowAlong will not be allowed to sell generic Panacea and have no plans to pursue future entry</t>
  </si>
  <si>
    <t>If the patent is approved:</t>
  </si>
  <si>
    <t>There is a chance a secondary patent will be approved for Panacea in 2030 for a new indication.</t>
  </si>
  <si>
    <t>(d)             (2 points)  Calculate Brand X’s estimated revenue from the end of exclusivity through 2060.</t>
  </si>
  <si>
    <t xml:space="preserve">     •     Brand X matches the lowest competitor’s pricing upon entry</t>
  </si>
  <si>
    <t xml:space="preserve">     •     All drugs achieve equal market share upon entry</t>
  </si>
  <si>
    <t xml:space="preserve">     •     No additional generic entrants</t>
  </si>
  <si>
    <t>You are given the following:</t>
  </si>
  <si>
    <t>5 years after expiration of exclusivity window</t>
  </si>
  <si>
    <t>FollowAlong</t>
  </si>
  <si>
    <t>Upon expiration of exclusivity window</t>
  </si>
  <si>
    <t>Shady Pharmaceutical</t>
  </si>
  <si>
    <t>Discount off Panacea’s original price</t>
  </si>
  <si>
    <t>Readiness to Sell</t>
  </si>
  <si>
    <t>Competitor</t>
  </si>
  <si>
    <t>Two competitors plan on selling a generic version of Panacea after the exclusivity window ends. The competitors’ plans are summarized below:</t>
  </si>
  <si>
    <t>(c)             (1 point)  Calculate Brand X’s estimated revenue for Panacea over its exclusivity window.</t>
  </si>
  <si>
    <t xml:space="preserve">     •     The interest rate is 0%.</t>
  </si>
  <si>
    <t xml:space="preserve">     •     No patent continuations are expected.</t>
  </si>
  <si>
    <t xml:space="preserve">          o     No change in population or utilization is expected.</t>
  </si>
  <si>
    <t xml:space="preserve">          o     They will continue to take the drug annually.</t>
  </si>
  <si>
    <t xml:space="preserve">          o     20% will elect to take the drug.</t>
  </si>
  <si>
    <t xml:space="preserve">     •     100,000 patients will be eligible for the treatment: </t>
  </si>
  <si>
    <t xml:space="preserve">     •      The price will remain $20,000 per year. </t>
  </si>
  <si>
    <t>You are given the following assumptions:</t>
  </si>
  <si>
    <t xml:space="preserve">Panacea is approved by the FDA for use starting in 2025. A patent for Panacea was granted in 2020. </t>
  </si>
  <si>
    <t>Question 5</t>
  </si>
  <si>
    <t>Fall 2024 VR #5</t>
  </si>
  <si>
    <t>Assume no Managed Care Risk Adjustment Factors</t>
  </si>
  <si>
    <t>Dental &amp; Vision</t>
  </si>
  <si>
    <t>$3-$25 Million</t>
  </si>
  <si>
    <t>$0-$3 Million</t>
  </si>
  <si>
    <t>Underwriting Risk Factors by Annual Earned Revenue Tier</t>
  </si>
  <si>
    <t>2) Dental &amp; Vision Incurred Claims decreased by 10%  due to a mis-applied reserve factor in the original reporting.</t>
  </si>
  <si>
    <t>1) Comprehensive Annual Earned Revenue increased by $5,000,000 to reflect a premium receivable that was missed in the original reporting.</t>
  </si>
  <si>
    <t>Material errors:</t>
  </si>
  <si>
    <t>Business Risk:</t>
  </si>
  <si>
    <t>Credit Risk:</t>
  </si>
  <si>
    <t>Asset Risk for Other Assets:</t>
  </si>
  <si>
    <t>Insurance Affiates and Misc. Other Amounts:</t>
  </si>
  <si>
    <t>Annual Earned Revenue</t>
  </si>
  <si>
    <t>Revised</t>
  </si>
  <si>
    <t>Original</t>
  </si>
  <si>
    <t>(b)             (7 points)  Calculate the change in the ACL capital requirement.</t>
  </si>
  <si>
    <t>In the Excel spreadsheet, you are given the company’s financial information.</t>
  </si>
  <si>
    <t>During your company’s review of the Authorized Control Level (ACL) calculation, you discover two material errors.</t>
  </si>
  <si>
    <t>Question 6</t>
  </si>
  <si>
    <t>Fall 2024 VR #6</t>
  </si>
  <si>
    <t>ACL</t>
  </si>
  <si>
    <t>RBCAC after OR</t>
  </si>
  <si>
    <t>RBCAC before OR</t>
  </si>
  <si>
    <t>H2 Grand total</t>
  </si>
  <si>
    <t>&lt;------- 5% of claim reserves</t>
  </si>
  <si>
    <t>LTC</t>
  </si>
  <si>
    <t>&lt;------- for incurred claims, one factor (usually 25%) is applied to the first $35 million, and another factor (usually 8%) is applied to the excess</t>
  </si>
  <si>
    <t>$35 +</t>
  </si>
  <si>
    <t>$35+ M.</t>
  </si>
  <si>
    <t>$0 - $35 M.</t>
  </si>
  <si>
    <t>&lt;----- an additional 10% is applied to non-cancelable premiums</t>
  </si>
  <si>
    <t>Non-cancel extra 10% charge</t>
  </si>
  <si>
    <t>&lt;------ for earned premium, 10% is applied to the first $50 million, 3% is applied to the excess</t>
  </si>
  <si>
    <t>H2 component</t>
  </si>
  <si>
    <t>Factor</t>
  </si>
  <si>
    <t>$50 +</t>
  </si>
  <si>
    <t>$50+ M.</t>
  </si>
  <si>
    <t>$0 - $50 M.</t>
  </si>
  <si>
    <t>Risk factor</t>
  </si>
  <si>
    <t>Add. Risks</t>
  </si>
  <si>
    <t>of H2</t>
  </si>
  <si>
    <t>$10 +</t>
  </si>
  <si>
    <t xml:space="preserve">Development </t>
  </si>
  <si>
    <t>$10+ M.</t>
  </si>
  <si>
    <t>$0 - $10 M.</t>
  </si>
  <si>
    <t>Category 0 - w/ 24 mon. RG</t>
  </si>
  <si>
    <t>Category 0 - no RG.</t>
  </si>
  <si>
    <t>MC factor</t>
  </si>
  <si>
    <t>UW factor</t>
  </si>
  <si>
    <t>Comp. MM and MC</t>
  </si>
  <si>
    <t>&lt;----  assuming MC cat. 0 since no information was given about MC for dental</t>
  </si>
  <si>
    <t>0 - Dental</t>
  </si>
  <si>
    <t>&lt;----  Med Supp insurers use Medicare providers and they do not have MC contracts</t>
  </si>
  <si>
    <t>0 - Med Supp</t>
  </si>
  <si>
    <t>3 - Total</t>
  </si>
  <si>
    <t>0 - 24mo RG</t>
  </si>
  <si>
    <t>0 - no RG</t>
  </si>
  <si>
    <t>&lt;---- this is driven by the amount of claims in each category</t>
  </si>
  <si>
    <t>MC risk fac.</t>
  </si>
  <si>
    <t>Dental &amp; Vis</t>
  </si>
  <si>
    <t>Med Supp</t>
  </si>
  <si>
    <t>Comp Med</t>
  </si>
  <si>
    <t>UW risk factor</t>
  </si>
  <si>
    <t>$25 +</t>
  </si>
  <si>
    <t>$25+ M.</t>
  </si>
  <si>
    <t>$3 - $25 M.</t>
  </si>
  <si>
    <t>$0 - $3 M.</t>
  </si>
  <si>
    <t>Major medical and dental</t>
  </si>
  <si>
    <t>H1 component</t>
  </si>
  <si>
    <t>factor</t>
  </si>
  <si>
    <t>BV * Disc.</t>
  </si>
  <si>
    <t>&lt;------------------- making the assumption that all 10 of these securities get the 2 times factor</t>
  </si>
  <si>
    <t>Add.</t>
  </si>
  <si>
    <t>H0 component</t>
  </si>
  <si>
    <t>&lt;----- less than 95%</t>
  </si>
  <si>
    <t>Res</t>
  </si>
  <si>
    <t>If the ratio of health premiums and reserves are greater than 95% for both the current and prior year, an insurer must file the Health blank (Orange blank) and be subject to the Health RBC formula</t>
  </si>
  <si>
    <t>Health Blank Test ----&gt;</t>
  </si>
  <si>
    <t>Part a</t>
  </si>
  <si>
    <t>Not Eligible due to late election of COBRA (post 60 days)</t>
  </si>
  <si>
    <t>Not Eligible due to gross misconduct</t>
  </si>
  <si>
    <t>Eligible</t>
  </si>
  <si>
    <t>Cost of Coverage</t>
  </si>
  <si>
    <t>Eligible Months</t>
  </si>
  <si>
    <t>Coverage Period (months)</t>
  </si>
  <si>
    <t>2% COBRA Admin Fee</t>
  </si>
  <si>
    <t>ER + EE Rate</t>
  </si>
  <si>
    <t>Employee Portion</t>
  </si>
  <si>
    <t>Employer Portion</t>
  </si>
  <si>
    <t>There was no need to adjust the cash and bonds mix since the RBC was above 200%</t>
  </si>
  <si>
    <t>RBC New</t>
  </si>
  <si>
    <t>&lt;------ ACL with the operational risk adjustment</t>
  </si>
  <si>
    <t>ACL New</t>
  </si>
  <si>
    <t>ACL Old</t>
  </si>
  <si>
    <t>H1 New</t>
  </si>
  <si>
    <t>H1 Old</t>
  </si>
  <si>
    <t>Target a proportion of cash that will get you an RBC greater than 200%</t>
  </si>
  <si>
    <t>Simplified method</t>
  </si>
  <si>
    <t>&lt;--- Solve for H2</t>
  </si>
  <si>
    <t>&lt;---- Pick any number since it will be divided out of the equation for the New RBC Ratio</t>
  </si>
  <si>
    <t>Amount of assets invested subject to H1</t>
  </si>
  <si>
    <t>part ii</t>
  </si>
  <si>
    <t>&lt;--- Triggers the mandatory control level</t>
  </si>
  <si>
    <t>part i</t>
  </si>
  <si>
    <t>Operational risk factor</t>
  </si>
  <si>
    <t>Increase in RBC</t>
  </si>
  <si>
    <t>The $800 marginal impact is a multiplicative factor of 8 (800/100) on the RBC components added to the original component amount</t>
  </si>
  <si>
    <t>RBC After Covariance Before Operational Risk = H0 + {H1^2 + H2^2 + H3^2 + H4^2 }^1/2</t>
  </si>
  <si>
    <t>Regulatory Action Level (ratio between 100% and 150%) – allows the commissioner to examine the company and issue an order specifying corrective actions</t>
  </si>
  <si>
    <t>RBC is large enough such that no regulatory action is needed</t>
  </si>
  <si>
    <t>Authorized Control Level (ratio between 70% and 100%) – allows the commissioner to place the company under regulatory control if deemed to be in the best interests of policyholders and creditors</t>
  </si>
  <si>
    <t>Mandatory Control Level (ratio less than 70%) – requires the commissioner to take regulatory control of the company</t>
  </si>
  <si>
    <t>Regulatory Action</t>
  </si>
  <si>
    <t>RBC ratio</t>
  </si>
  <si>
    <t>Opp Risk.</t>
  </si>
  <si>
    <t>Total Revenue (1-25)</t>
  </si>
  <si>
    <t>Total Revenue (6-25)</t>
  </si>
  <si>
    <t>Newly Eligible + Original</t>
  </si>
  <si>
    <t>Drug Cost</t>
  </si>
  <si>
    <t>Years (6-25)</t>
  </si>
  <si>
    <t>Years (1-5)</t>
  </si>
  <si>
    <t>Years of Exclusivity on Market</t>
  </si>
  <si>
    <t>New Exclusivity End Date</t>
  </si>
  <si>
    <t>Calculation</t>
  </si>
  <si>
    <t>Answer</t>
  </si>
  <si>
    <t>Annual Price Increase</t>
  </si>
  <si>
    <t>Secondary Electing</t>
  </si>
  <si>
    <t>Secondary Population</t>
  </si>
  <si>
    <t>Initial Electing</t>
  </si>
  <si>
    <t>Initial Eligible Population</t>
  </si>
  <si>
    <t>Initial Price</t>
  </si>
  <si>
    <t>Secondary Patent Granted</t>
  </si>
  <si>
    <t>Current Year</t>
  </si>
  <si>
    <t>Initial Patent Granted</t>
  </si>
  <si>
    <t>Given in Question</t>
  </si>
  <si>
    <t>Total Revenue thru 2060</t>
  </si>
  <si>
    <t>Revenue Jan 2045- Dec 2060</t>
  </si>
  <si>
    <t>Revenue Jan 2040- Dec 2044</t>
  </si>
  <si>
    <t>New Panacea Market Share</t>
  </si>
  <si>
    <t>New Panacea Price</t>
  </si>
  <si>
    <t>Jan 2045- Dec 2060</t>
  </si>
  <si>
    <t>Jan 2040 - Dec 2044</t>
  </si>
  <si>
    <t>FollowAlong Discount</t>
  </si>
  <si>
    <t>Shady Pharmaceutical Discount</t>
  </si>
  <si>
    <t>FollowAlong Entry</t>
  </si>
  <si>
    <t>Shady Pharmaceutical Entry</t>
  </si>
  <si>
    <t>Electing</t>
  </si>
  <si>
    <t>Eligible Pop</t>
  </si>
  <si>
    <t>Price</t>
  </si>
  <si>
    <t>End Year</t>
  </si>
  <si>
    <t>Patent Granted</t>
  </si>
  <si>
    <t>Eligible and Electing</t>
  </si>
  <si>
    <t>Exclusivity End</t>
  </si>
  <si>
    <t>Change in ACL</t>
  </si>
  <si>
    <t>RBCAC w/ Operational Risk</t>
  </si>
  <si>
    <t>RBCAC</t>
  </si>
  <si>
    <t>Other RBCAC Components</t>
  </si>
  <si>
    <t>Risk Factors</t>
  </si>
  <si>
    <t>New</t>
  </si>
  <si>
    <t>H2 Calculation</t>
  </si>
  <si>
    <t>Brand</t>
  </si>
  <si>
    <t>December 16</t>
  </si>
  <si>
    <t>Generic</t>
  </si>
  <si>
    <t>December 2</t>
  </si>
  <si>
    <t>November 16</t>
  </si>
  <si>
    <t>November 2</t>
  </si>
  <si>
    <t>October 16</t>
  </si>
  <si>
    <t>October 2</t>
  </si>
  <si>
    <t>September 16</t>
  </si>
  <si>
    <t>September 2</t>
  </si>
  <si>
    <t>August 16</t>
  </si>
  <si>
    <t>August 2</t>
  </si>
  <si>
    <t>July 16</t>
  </si>
  <si>
    <t>July 2</t>
  </si>
  <si>
    <t>June 16</t>
  </si>
  <si>
    <t>June 2</t>
  </si>
  <si>
    <t>May 16</t>
  </si>
  <si>
    <t>May 2</t>
  </si>
  <si>
    <t>April 16</t>
  </si>
  <si>
    <t>April 2</t>
  </si>
  <si>
    <t>March 16</t>
  </si>
  <si>
    <t>March 2</t>
  </si>
  <si>
    <t>February 16</t>
  </si>
  <si>
    <t>February 2</t>
  </si>
  <si>
    <t>January 16</t>
  </si>
  <si>
    <t>January 2</t>
  </si>
  <si>
    <t>Retail Cost</t>
  </si>
  <si>
    <t>Script Count</t>
  </si>
  <si>
    <t>Drug Type</t>
  </si>
  <si>
    <t>Incurred Date</t>
  </si>
  <si>
    <t xml:space="preserve">    Other Drugs</t>
  </si>
  <si>
    <t xml:space="preserve">    Generic or Preferred multi-source</t>
  </si>
  <si>
    <t>Catastrophic benefit (max 5% or copay below)</t>
  </si>
  <si>
    <t>Estimated Covered Rx Costs</t>
  </si>
  <si>
    <t>TrOOP</t>
  </si>
  <si>
    <t>Donut Hole Generic Discount (Plan coins)</t>
  </si>
  <si>
    <t xml:space="preserve">    Member cost share</t>
  </si>
  <si>
    <t xml:space="preserve">    Plan cost share</t>
  </si>
  <si>
    <t xml:space="preserve">    Manufacturer cost share</t>
  </si>
  <si>
    <t>Donut Hole Brand Discount</t>
  </si>
  <si>
    <t>Initial Coverage Limit</t>
  </si>
  <si>
    <t>Annual Deductible</t>
  </si>
  <si>
    <t>Spring 2023 DP #4b-c</t>
  </si>
  <si>
    <t>Drug Costs – Generic</t>
  </si>
  <si>
    <t>Drug Costs – Brand</t>
  </si>
  <si>
    <t>Anticipated 2025 Drug Claims for Member B</t>
  </si>
  <si>
    <t>Catastrophic</t>
  </si>
  <si>
    <t>Donut Hole – Generic</t>
  </si>
  <si>
    <t>Donut Hole – Brand</t>
  </si>
  <si>
    <t>Deductible to ICL</t>
  </si>
  <si>
    <t>Deductible</t>
  </si>
  <si>
    <t>Phase / Drug Type</t>
  </si>
  <si>
    <t>Expected Allowed Claims by Phase for Member A</t>
  </si>
  <si>
    <t>N/A</t>
  </si>
  <si>
    <t xml:space="preserve">    Manuf Cost Share</t>
  </si>
  <si>
    <t xml:space="preserve">    Gov’t Reinsurance</t>
  </si>
  <si>
    <t xml:space="preserve">    Plan Cost Share</t>
  </si>
  <si>
    <t xml:space="preserve">    Member Cost Share</t>
  </si>
  <si>
    <t>Catastrophic Phase</t>
  </si>
  <si>
    <t>Coverage Gap</t>
  </si>
  <si>
    <t>Pre-Inflation Reduction Act (IRA) and Post-IRA Part D Benefit Design</t>
  </si>
  <si>
    <t>part a</t>
  </si>
  <si>
    <t>Spring 2024 DP #1a-b</t>
  </si>
  <si>
    <t>Brand/Generic</t>
  </si>
  <si>
    <t>Date</t>
  </si>
  <si>
    <t>Member #</t>
  </si>
  <si>
    <t>Member Premium = 2023 Bid - Direct Subsidy</t>
  </si>
  <si>
    <t>Direct Subsidy = 2023 National Average Bid - 2023 Base Beneficiary Premium</t>
  </si>
  <si>
    <t>The formula for the member premium has been removed from the syllabus and it is needed as the last step in this problem, use the formula below:</t>
  </si>
  <si>
    <t>ABC’s 2021 claims experience data is 100% credible for pricing in 2023</t>
  </si>
  <si>
    <t>No rebates expected in 2023</t>
  </si>
  <si>
    <t>All members are expected to be enrolled for the full year in 2023</t>
  </si>
  <si>
    <t>ABC has 10 members in 2023</t>
  </si>
  <si>
    <t>2023 Margin (% of revenue)</t>
  </si>
  <si>
    <t>2023 Administrative Expenses (% of revenue)</t>
  </si>
  <si>
    <t>2023 True Out of Pocket Cost (TrOOP) threshold</t>
  </si>
  <si>
    <t>2023 Initial Coverage Limit</t>
  </si>
  <si>
    <t>2023 Defined Standard Annual Deductible</t>
  </si>
  <si>
    <t>2023 Expected Risk Score</t>
  </si>
  <si>
    <t>2023 Base Beneficiary Premium</t>
  </si>
  <si>
    <t>2023 National Average Bid</t>
  </si>
  <si>
    <t>Drug Cost Trend (2 year factor, not annual)</t>
  </si>
  <si>
    <t>&lt;---- assuming also given as a  2 year trend</t>
  </si>
  <si>
    <t>Utilization Trend</t>
  </si>
  <si>
    <t>Fall 2022 FV #9b</t>
  </si>
  <si>
    <t>n/a</t>
  </si>
  <si>
    <t>Gold</t>
  </si>
  <si>
    <t>up to 150%</t>
  </si>
  <si>
    <t>Silver - CSR</t>
  </si>
  <si>
    <t>151-200%</t>
  </si>
  <si>
    <t>201-250%</t>
  </si>
  <si>
    <t>Silver</t>
  </si>
  <si>
    <t>Bronze</t>
  </si>
  <si>
    <t>Actual Enrollment</t>
  </si>
  <si>
    <t xml:space="preserve">% of Federal Poverty Level </t>
  </si>
  <si>
    <t>Metal Levels</t>
  </si>
  <si>
    <t>Premium Rate PMPM</t>
  </si>
  <si>
    <t>Expected Enrollment</t>
  </si>
  <si>
    <t>Actuarial Value</t>
  </si>
  <si>
    <t>% of Federal Poverty Level</t>
  </si>
  <si>
    <t xml:space="preserve">·        Assume 0% corporate income tax </t>
  </si>
  <si>
    <t xml:space="preserve">·        Expected profit margin is 2.5% for all metal levels </t>
  </si>
  <si>
    <t xml:space="preserve">·        All plans sold are on-Exchange </t>
  </si>
  <si>
    <t>Fall 2020 FV-C #5</t>
  </si>
  <si>
    <t>Snowy State’s actuary is pricing to a 90% medical loss ratio (MLR).</t>
  </si>
  <si>
    <t>EPSDT costs are uniform for 16 to 20 year olds</t>
  </si>
  <si>
    <t>Medical costs PMPM excluding EPSDT for 16 to 18 year olds average $172.35.</t>
  </si>
  <si>
    <t xml:space="preserve">           -   </t>
  </si>
  <si>
    <t xml:space="preserve">21-25 </t>
  </si>
  <si>
    <t xml:space="preserve">16-20 </t>
  </si>
  <si>
    <t>EPSDT portion</t>
  </si>
  <si>
    <t>Medical (excluding EPSDT)</t>
  </si>
  <si>
    <t> Age range</t>
  </si>
  <si>
    <t>Projected statewide medical costs per member per month (PMPM) are distributed by cohort as follows:</t>
  </si>
  <si>
    <t>21-25</t>
  </si>
  <si>
    <t>19-20</t>
  </si>
  <si>
    <t>16-18</t>
  </si>
  <si>
    <t>Your MCO share of member months</t>
  </si>
  <si>
    <t>Statewide member months</t>
  </si>
  <si>
    <t>Age range</t>
  </si>
  <si>
    <t>Spring 2021 FV-C #5c-e</t>
  </si>
  <si>
    <t>Platinum</t>
  </si>
  <si>
    <t>Monthly Premium Rate</t>
  </si>
  <si>
    <t>Metal Tier</t>
  </si>
  <si>
    <t xml:space="preserve">The following plans were available to this member on the Exchange: </t>
  </si>
  <si>
    <t>300 – 400%</t>
  </si>
  <si>
    <t>100 – 133%</t>
  </si>
  <si>
    <t>Maximum % of Income</t>
  </si>
  <si>
    <t>FPL Level</t>
  </si>
  <si>
    <t xml:space="preserve">Maximum premium contribution by Federal Poverty Level (FPL) was defined as below: </t>
  </si>
  <si>
    <t>·         No Coverage was offered through their employer</t>
  </si>
  <si>
    <t>·         Individual’s Projected 2014 Income:  $35,010</t>
  </si>
  <si>
    <t>·         Individual’s 2013 Income:  $31,597</t>
  </si>
  <si>
    <t>·         2014 Federal Poverty Level:  $11,670</t>
  </si>
  <si>
    <t>·         2013 Federal Poverty Level (FPL):  $11,490</t>
  </si>
  <si>
    <t>·         Individual’s age:  44</t>
  </si>
  <si>
    <t xml:space="preserve">An individual was looking for coverage on the Exchange in 2014. The following information is provided: </t>
  </si>
  <si>
    <t>Spring 2021 FV-C #6c</t>
  </si>
  <si>
    <t>CityPlan Silver</t>
  </si>
  <si>
    <t>SteelPlan Silver</t>
  </si>
  <si>
    <t>NewHealth Silver</t>
  </si>
  <si>
    <t>Age</t>
  </si>
  <si>
    <t>o     40 Year Old:</t>
  </si>
  <si>
    <t>o     30 Year Old:</t>
  </si>
  <si>
    <t>After reviewing the pricing, the actuary determines that an incorrect trend was used and the projected PMPM claim costs should have been:</t>
  </si>
  <si>
    <t>BestPrice projected the following PMPM claim costs for their Silver plan when they developed their premiums:</t>
  </si>
  <si>
    <t>ValueNow Silver</t>
  </si>
  <si>
    <t>ValueNow Bronze</t>
  </si>
  <si>
    <t>QualityXR Silver</t>
  </si>
  <si>
    <t>QualityXR Bronze</t>
  </si>
  <si>
    <t>BestPrice Silver</t>
  </si>
  <si>
    <t>BestPrice Bronze</t>
  </si>
  <si>
    <t>Through your research, you find out that the maximum contribution percentage for individuals making $35,000 per year is 7.5%.</t>
  </si>
  <si>
    <t xml:space="preserve">Chris and James are both making $35,000 per year.  Chris just turned 30 and James just turned 40.  </t>
  </si>
  <si>
    <t>Spring 2024 VR #11b-d</t>
  </si>
  <si>
    <t>Tiger</t>
  </si>
  <si>
    <t>Lion</t>
  </si>
  <si>
    <t>Average Age</t>
  </si>
  <si>
    <t>Plan Actuarial Value (AV)</t>
  </si>
  <si>
    <t>Average Number of Members</t>
  </si>
  <si>
    <t>Allowed Rx Costs</t>
  </si>
  <si>
    <t>Allowed Medical Costs</t>
  </si>
  <si>
    <t>Exchange Plan</t>
  </si>
  <si>
    <t>Company</t>
  </si>
  <si>
    <t>Experience Year</t>
  </si>
  <si>
    <t>300% up to 400%</t>
  </si>
  <si>
    <t>250% up to 300%</t>
  </si>
  <si>
    <t>200% up to 250%</t>
  </si>
  <si>
    <t>150% up to 200%</t>
  </si>
  <si>
    <t>133% up to 150%</t>
  </si>
  <si>
    <t>Up to 133%</t>
  </si>
  <si>
    <t>Mandated Age Factor</t>
  </si>
  <si>
    <t>Maximum Premium as % of Household Income</t>
  </si>
  <si>
    <t>Household Income as Percent of FPL</t>
  </si>
  <si>
    <t>Federal Poverty Level (FPL)</t>
  </si>
  <si>
    <t>Number of People in Household</t>
  </si>
  <si>
    <t>Note, the state expects insurers to use only the most recent complete year of data to develop Individual ACA rates.</t>
  </si>
  <si>
    <t xml:space="preserve">	Carole is the only member of her household applying for coverage and a premium tax credit._x000D_
</t>
  </si>
  <si>
    <t>Carole is a 30-year-old woman with a husband and one child, and their household income is also $35,000.</t>
  </si>
  <si>
    <t xml:space="preserve">	Joe is a single 50-year-old man with an income of $35,000._x000D_
</t>
  </si>
  <si>
    <t>Both companies price with an expected 80% loss ratio on all plan levels.</t>
  </si>
  <si>
    <t xml:space="preserve">	AVs for 2022 for each plan are equal to 2019._x000D_
</t>
  </si>
  <si>
    <t>Pharmacy Trend for both companies is 13% annually from 2018 to 2022</t>
  </si>
  <si>
    <t xml:space="preserve">	Medical trend for both companies is 7% annually from 2018 to 2022_x000D_
</t>
  </si>
  <si>
    <t>Spring 2022 FV #10a-b</t>
  </si>
  <si>
    <t>&lt;--- manufacturers only share in the cost of brand drugs</t>
  </si>
  <si>
    <t>&lt;--- cross ICL</t>
  </si>
  <si>
    <t>&lt;--- ded has been met</t>
  </si>
  <si>
    <t>Plan</t>
  </si>
  <si>
    <t>Acc. TrOOP</t>
  </si>
  <si>
    <t>Manufac.</t>
  </si>
  <si>
    <t>Acc. Mem</t>
  </si>
  <si>
    <t>Cat</t>
  </si>
  <si>
    <t>Do. Hole</t>
  </si>
  <si>
    <t>ICL</t>
  </si>
  <si>
    <t>Ded</t>
  </si>
  <si>
    <t>Acc. Cost</t>
  </si>
  <si>
    <t>Cost</t>
  </si>
  <si>
    <t>Spit of the member cost share</t>
  </si>
  <si>
    <t>&lt;--- cross TrOOP and use the 5%</t>
  </si>
  <si>
    <t>&lt;--- meets ded</t>
  </si>
  <si>
    <t>Member coins</t>
  </si>
  <si>
    <t>&lt;---- checking that amounts paid by all parties in total matches back to the total allowed drug cost</t>
  </si>
  <si>
    <t>&lt;---- checking that the member paid the full OOPM</t>
  </si>
  <si>
    <t>Totals</t>
  </si>
  <si>
    <t>OOPM</t>
  </si>
  <si>
    <t>&lt;----- making the assumption that the members final payment towards the OOPM (the $.50) is paid towards the generic drug cost in July</t>
  </si>
  <si>
    <t>Coins/OOPM</t>
  </si>
  <si>
    <t>Coins</t>
  </si>
  <si>
    <t>Phase</t>
  </si>
  <si>
    <t>Cumm. Mem.</t>
  </si>
  <si>
    <t xml:space="preserve">    Gov’t Rein.</t>
  </si>
  <si>
    <t>Manuf</t>
  </si>
  <si>
    <t>Mem</t>
  </si>
  <si>
    <t>Accum total claims</t>
  </si>
  <si>
    <t>Total claims</t>
  </si>
  <si>
    <t>For 2025</t>
  </si>
  <si>
    <t>&lt;------ 2025 OOPM</t>
  </si>
  <si>
    <t>Donut Hole</t>
  </si>
  <si>
    <t>Ded to OOPM</t>
  </si>
  <si>
    <t>Accum OOPM</t>
  </si>
  <si>
    <t>Cumm. Allowed</t>
  </si>
  <si>
    <t>Starting in 2025 the cost share structure changes and the TrOOP is replaced with the more traditional OOPM design.</t>
  </si>
  <si>
    <t>Accum TrOOP</t>
  </si>
  <si>
    <t>For 2023</t>
  </si>
  <si>
    <t>Member Premium</t>
  </si>
  <si>
    <t>Direct Subsidy</t>
  </si>
  <si>
    <t>2023 Bid</t>
  </si>
  <si>
    <t>Risk Score</t>
  </si>
  <si>
    <t>2023 Admin cost (retention)</t>
  </si>
  <si>
    <t>2023 Clam Cost PMPM</t>
  </si>
  <si>
    <t>Total 2023 Drug cost under Part D Standard Plan Design</t>
  </si>
  <si>
    <t>all of the claims costs are below the TrOOP so there is no need to split out costs that would be covered by CMS with reinsurance</t>
  </si>
  <si>
    <t>&lt;---- TrOOP is not hit</t>
  </si>
  <si>
    <t>cost are above the ICL and costs are brand drugs thus the manu. Covers 70%</t>
  </si>
  <si>
    <t>all costs under the TrOOP so no copays</t>
  </si>
  <si>
    <t>all cost under the ICL so no manu. Costs</t>
  </si>
  <si>
    <t>Manu.</t>
  </si>
  <si>
    <t>2023 Total</t>
  </si>
  <si>
    <t>2021 Total</t>
  </si>
  <si>
    <t>Data below summarized from a pivot table</t>
  </si>
  <si>
    <t>Member cost share under ICL above Ded</t>
  </si>
  <si>
    <t>Member Cost % after ICL before TrOOP</t>
  </si>
  <si>
    <t>Plan Cost % after ICL before TrOOP</t>
  </si>
  <si>
    <t>Manu. Cost % after ICL before TrOOP</t>
  </si>
  <si>
    <t>2 yr Trend factor</t>
  </si>
  <si>
    <t>reduction in profit due to enrollment being different than expected</t>
  </si>
  <si>
    <t>Actual gain / loss on the LOB</t>
  </si>
  <si>
    <t>Actual claim cost</t>
  </si>
  <si>
    <t>Actual premium collected</t>
  </si>
  <si>
    <t>Projected profit</t>
  </si>
  <si>
    <t>Projected premium</t>
  </si>
  <si>
    <t>&lt;----- assuming claims come in as predicted from the AV relativities by plan and backing out the profit component of the premium (assuming there are no other retention components)</t>
  </si>
  <si>
    <t>Claim cost</t>
  </si>
  <si>
    <t>Actual</t>
  </si>
  <si>
    <t>Projected</t>
  </si>
  <si>
    <t xml:space="preserve">Enrollment </t>
  </si>
  <si>
    <t>Under silver loading:</t>
  </si>
  <si>
    <t>Load on all plans</t>
  </si>
  <si>
    <t>Needed Prem</t>
  </si>
  <si>
    <t>Enroll %</t>
  </si>
  <si>
    <t>AV</t>
  </si>
  <si>
    <t>Spread CSR across all the plans:</t>
  </si>
  <si>
    <t>Load on the silver premiums</t>
  </si>
  <si>
    <t>New Prem</t>
  </si>
  <si>
    <t>Silver loading:</t>
  </si>
  <si>
    <t>19-25</t>
  </si>
  <si>
    <t>Cost w/ EPSDT</t>
  </si>
  <si>
    <t>after waiver</t>
  </si>
  <si>
    <t>before waiver</t>
  </si>
  <si>
    <t>MCO state wide</t>
  </si>
  <si>
    <t>Part e</t>
  </si>
  <si>
    <t>State wide</t>
  </si>
  <si>
    <t>Total $$</t>
  </si>
  <si>
    <t>Statewide MM</t>
  </si>
  <si>
    <t>(c) (2 points) Calculate the projected 19-25 year old statewide medical cost without EPSDT. Show your work.</t>
  </si>
  <si>
    <t>Net Prem</t>
  </si>
  <si>
    <t>Metal</t>
  </si>
  <si>
    <t>&lt;---- Net prem = Gross prem less prem subsidy</t>
  </si>
  <si>
    <t>Third Lowest</t>
  </si>
  <si>
    <t>Second lowest</t>
  </si>
  <si>
    <t>Lowest Costs</t>
  </si>
  <si>
    <t>Net Monthly Premium</t>
  </si>
  <si>
    <t>&lt;---- Prem subsidy = Benchmark less Maximum $$ contribution</t>
  </si>
  <si>
    <t>Prem
 Subsidy</t>
  </si>
  <si>
    <t>Max 
$$ Cont.</t>
  </si>
  <si>
    <t>Max 
Cont. %</t>
  </si>
  <si>
    <t>Income</t>
  </si>
  <si>
    <t>Premium Subsidy Calculation</t>
  </si>
  <si>
    <t>&lt;----  rounded</t>
  </si>
  <si>
    <t>Max $$ Cont.</t>
  </si>
  <si>
    <t xml:space="preserve">&lt;--- Weighted average </t>
  </si>
  <si>
    <t>Max Cont. %</t>
  </si>
  <si>
    <t>&lt;--- Weight for 300% Level</t>
  </si>
  <si>
    <t>interpolation</t>
  </si>
  <si>
    <t>&lt;--- Weight for 250% Level</t>
  </si>
  <si>
    <t>Linear</t>
  </si>
  <si>
    <t>&lt;---- In between 250% and 300%</t>
  </si>
  <si>
    <t>&lt;---- Given value</t>
  </si>
  <si>
    <t>FPL</t>
  </si>
  <si>
    <t>100 - 133%</t>
  </si>
  <si>
    <t>Max. cont. %</t>
  </si>
  <si>
    <t>FPL level</t>
  </si>
  <si>
    <t>Premium subsidy calculation detail</t>
  </si>
  <si>
    <t>Insurer</t>
  </si>
  <si>
    <t>Gross Monthly Premium</t>
  </si>
  <si>
    <t>Benchmark plan: Second lowest silver premium</t>
  </si>
  <si>
    <t>James / 40</t>
  </si>
  <si>
    <t>Chris / 30</t>
  </si>
  <si>
    <t>Individual/Age</t>
  </si>
  <si>
    <t>Net Premium</t>
  </si>
  <si>
    <t>Subsidy</t>
  </si>
  <si>
    <t>All silver plans by age sorted lowest to highest</t>
  </si>
  <si>
    <t>New Benchmark</t>
  </si>
  <si>
    <t>Maximum Contribution $</t>
  </si>
  <si>
    <t>Maximum Contribution %</t>
  </si>
  <si>
    <t>Updated subsidy</t>
  </si>
  <si>
    <t>New Gross Premium</t>
  </si>
  <si>
    <t>New Claims</t>
  </si>
  <si>
    <t>Original MLR</t>
  </si>
  <si>
    <t>Original Claims</t>
  </si>
  <si>
    <t>Original Gross Premium</t>
  </si>
  <si>
    <t>Updated market premiums</t>
  </si>
  <si>
    <t>&lt;----- Subsidy for each plan for James</t>
  </si>
  <si>
    <t>&lt;----- Subsidy for each plan for Chris</t>
  </si>
  <si>
    <t>Benchmark</t>
  </si>
  <si>
    <t>Benchmark plan</t>
  </si>
  <si>
    <t>Decrease</t>
  </si>
  <si>
    <t>No change</t>
  </si>
  <si>
    <t>Change to net premiums</t>
  </si>
  <si>
    <t>&lt;---- max of prem - APTC and $0</t>
  </si>
  <si>
    <t>Net premiums (net of subsidy)</t>
  </si>
  <si>
    <t>APTC</t>
  </si>
  <si>
    <t>&lt;----- monthly amount</t>
  </si>
  <si>
    <t>&lt;----- on past exams it has been expected to use lin. Interp. here</t>
  </si>
  <si>
    <t>&lt;----- Second lowest cost Silver plan</t>
  </si>
  <si>
    <t>&lt;------ results in also a fixed $$ amount added to silver plan, elaborate calculation above probably not needed</t>
  </si>
  <si>
    <t>&lt;---- fixed $$ increase to Silver plan</t>
  </si>
  <si>
    <t>Joe age 50</t>
  </si>
  <si>
    <t>&lt;----- apply the current age 30 factor</t>
  </si>
  <si>
    <t>&lt;----- apply the current age 50 factor</t>
  </si>
  <si>
    <t>&lt;----- back out the age 25 factor</t>
  </si>
  <si>
    <t>&lt;----- add in the new assumed fixed cost</t>
  </si>
  <si>
    <t>&lt;----- apply age 25 factor</t>
  </si>
  <si>
    <t>&lt;----- back out the current age</t>
  </si>
  <si>
    <t>New Silver plan calculation</t>
  </si>
  <si>
    <t>Calculation for Carole</t>
  </si>
  <si>
    <t>Calculation for Joe</t>
  </si>
  <si>
    <t>fixed $$PMPM increase assumption to base (age 25) silver plan</t>
  </si>
  <si>
    <t>Carole age 30</t>
  </si>
  <si>
    <t>2022 Projection</t>
  </si>
  <si>
    <t>Projected claims</t>
  </si>
  <si>
    <t>Trend factor</t>
  </si>
  <si>
    <t>Normalized for age</t>
  </si>
  <si>
    <t>Allowed</t>
  </si>
  <si>
    <t>RX</t>
  </si>
  <si>
    <t>Medical</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</si>
  <si>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</si>
  <si>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</si>
  <si>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</si>
  <si>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</si>
  <si>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</si>
  <si>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</si>
  <si>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</si>
  <si>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</si>
  <si>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</si>
  <si>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</si>
  <si>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GH 201-U, Valuation and Regulation,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</si>
</sst>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409]mmm\-yy;@"/>
    <numFmt numFmtId="167" formatCode="[$-409]mmm\-yyyy;@"/>
    <numFmt numFmtId="168" formatCode="_(* #,##0.0000_);_(* \(#,##0.0000\);_(* &quot;-&quot;??_);_(@_)"/>
    <numFmt numFmtId="169" formatCode="_(* #,##0_);_(* \(#,##0\);_(* &quot;-&quot;??_);_(@_)"/>
    <numFmt numFmtId="170" formatCode="&quot;$&quot;#,##0;\(&quot;$&quot;#,##0\)"/>
    <numFmt numFmtId="171" formatCode="#,##0;[Red]\(#,##0\)"/>
    <numFmt numFmtId="172" formatCode="mmm\ yyyy"/>
    <numFmt numFmtId="173" formatCode="m/d"/>
    <numFmt numFmtId="174" formatCode="_(&quot;$&quot;* #,##0_);_(&quot;$&quot;* \(#,##0\);_(&quot;$&quot;* &quot;-&quot;??_);_(@_)"/>
    <numFmt numFmtId="175" formatCode="#,##0_);\(#,##0\);\-_)"/>
    <numFmt numFmtId="176" formatCode="0.0"/>
    <numFmt numFmtId="177" formatCode="0.0%"/>
    <numFmt numFmtId="178" formatCode="0.0000"/>
    <numFmt numFmtId="179" formatCode="_(* #,##0.0000_);_(* \(#,##0.0000\);_(* &quot;-&quot;????_);_(@_)"/>
    <numFmt numFmtId="180" formatCode="&quot;$&quot;#,##0.00;\(&quot;$&quot;#,##0.00\)"/>
    <numFmt numFmtId="181" formatCode="_(* #,##0.000_);_(* \(#,##0.000\);_(* &quot;-&quot;???_);_(@_)"/>
    <numFmt numFmtId="182" formatCode="_(* #,##0.000_);_(* \(#,##0.000\);_(* &quot;-&quot;??_);_(@_)"/>
    <numFmt numFmtId="183" formatCode="0.000"/>
    <numFmt numFmtId="184" formatCode="0.0000000000"/>
    <numFmt numFmtId="185" formatCode="_(* #,##0.0000000000_);_(* \(#,##0.0000000000\);_(* &quot;-&quot;??_);_(@_)"/>
    <numFmt numFmtId="186" formatCode="#,##0.0000"/>
    <numFmt numFmtId="187" formatCode="[$-409]d\-mmm;@"/>
    <numFmt numFmtId="188" formatCode="#,##0.000"/>
    <numFmt numFmtId="189" formatCode="0.000%"/>
    <numFmt numFmtId="190" formatCode="&quot;$&quot;#,##0.000"/>
    <numFmt numFmtId="191" formatCode="&quot;$&quot;#,##0.0"/>
    <numFmt numFmtId="192" formatCode="0.0000%"/>
  </numFmts>
  <fonts count="57"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1"/>
      <name val="Calibri"/>
      <family val="2"/>
    </font>
    <font>
      <sz val="11"/>
      <name val="Times New Roman"/>
      <family val="1"/>
    </font>
    <font>
      <b/>
      <u val="singleAccounting"/>
      <sz val="11"/>
      <name val="Times New Roman"/>
      <family val="1"/>
    </font>
    <font>
      <sz val="11"/>
      <color theme="1"/>
      <name val="Times New Roman"/>
      <family val="1"/>
    </font>
    <font>
      <b/>
      <u/>
      <sz val="11"/>
      <color theme="1"/>
      <name val="Times New Roman"/>
      <family val="1"/>
    </font>
    <font>
      <sz val="10"/>
      <color theme="1"/>
      <name val="Times New Roman"/>
      <family val="1"/>
    </font>
    <font>
      <b/>
      <sz val="10"/>
      <color theme="1"/>
      <name val="Times New Roman"/>
      <family val="1"/>
    </font>
    <font>
      <u/>
      <sz val="10"/>
      <color theme="1"/>
      <name val="Times New Roman"/>
      <family val="1"/>
    </font>
    <font>
      <sz val="10"/>
      <color theme="1"/>
      <name val="Calibri Light"/>
      <family val="2"/>
      <scheme val="major"/>
    </font>
    <font>
      <sz val="11"/>
      <color theme="1"/>
      <name val="Calibri Light"/>
      <family val="2"/>
      <scheme val="major"/>
    </font>
    <font>
      <b/>
      <sz val="10"/>
      <color theme="1"/>
      <name val="Calibri Light"/>
      <family val="2"/>
      <scheme val="major"/>
    </font>
    <font>
      <b/>
      <sz val="11"/>
      <color theme="1"/>
      <name val="Calibri Light"/>
      <family val="2"/>
      <scheme val="major"/>
    </font>
    <font>
      <sz val="11"/>
      <name val="Calibri"/>
      <family val="2"/>
      <scheme val="minor"/>
    </font>
    <font>
      <b/>
      <u/>
      <sz val="11"/>
      <color theme="1"/>
      <name val="Calibri"/>
      <family val="2"/>
      <scheme val="minor"/>
    </font>
    <font>
      <i/>
      <u/>
      <sz val="11"/>
      <color theme="1"/>
      <name val="Calibri"/>
      <family val="2"/>
      <scheme val="minor"/>
    </font>
    <font>
      <u/>
      <sz val="11"/>
      <color theme="10"/>
      <name val="Calibri"/>
      <family val="2"/>
      <scheme val="minor"/>
    </font>
    <font>
      <sz val="12"/>
      <color theme="1"/>
      <name val="Calibri"/>
      <family val="2"/>
      <scheme val="minor"/>
    </font>
    <font>
      <i/>
      <sz val="11"/>
      <color theme="1"/>
      <name val="Calibri"/>
      <family val="2"/>
      <scheme val="minor"/>
    </font>
    <font>
      <sz val="11"/>
      <name val="Arial"/>
      <family val="2"/>
    </font>
    <font>
      <b/>
      <sz val="11"/>
      <color theme="1"/>
      <name val="Calibri"/>
      <family val="2"/>
    </font>
    <font>
      <sz val="12"/>
      <color theme="1"/>
      <name val="Times New Roman"/>
      <family val="1"/>
    </font>
    <font>
      <sz val="7"/>
      <color theme="1"/>
      <name val="Times New Roman"/>
      <family val="1"/>
    </font>
    <font>
      <b/>
      <sz val="18"/>
      <color theme="1"/>
      <name val="Times New Roman"/>
      <family val="1"/>
    </font>
    <font>
      <b/>
      <i/>
      <sz val="12"/>
      <color theme="1"/>
      <name val="Times New Roman"/>
      <family val="1"/>
    </font>
    <font>
      <b/>
      <sz val="12"/>
      <color theme="1"/>
      <name val="Times New Roman"/>
      <family val="1"/>
    </font>
    <font>
      <i/>
      <sz val="12"/>
      <color theme="1"/>
      <name val="Times New Roman"/>
      <family val="1"/>
    </font>
    <font>
      <b/>
      <sz val="9"/>
      <color indexed="81"/>
      <name val="Tahoma"/>
      <family val="2"/>
    </font>
    <font>
      <sz val="9"/>
      <color indexed="81"/>
      <name val="Tahoma"/>
      <family val="2"/>
    </font>
    <font>
      <u/>
      <sz val="11"/>
      <color theme="1"/>
      <name val="Calibri"/>
      <family val="2"/>
      <scheme val="minor"/>
    </font>
    <font>
      <sz val="10"/>
      <color rgb="FF000000"/>
      <name val="Times New Roman"/>
      <family val="1"/>
    </font>
    <font>
      <b/>
      <sz val="12"/>
      <color rgb="FF00B050"/>
      <name val="Times New Roman"/>
      <family val="1"/>
    </font>
    <font>
      <sz val="12"/>
      <color rgb="FF00B050"/>
      <name val="Times New Roman"/>
      <family val="1"/>
    </font>
    <font>
      <sz val="12"/>
      <name val="Times New Roman"/>
      <family val="1"/>
    </font>
    <font>
      <sz val="10"/>
      <color theme="1"/>
      <name val="Arial"/>
      <family val="2"/>
    </font>
    <font>
      <b/>
      <sz val="10"/>
      <color theme="1"/>
      <name val="Arial"/>
      <family val="2"/>
    </font>
    <font>
      <b/>
      <u/>
      <sz val="10"/>
      <color theme="1"/>
      <name val="Arial"/>
      <family val="2"/>
    </font>
    <font>
      <b/>
      <sz val="16"/>
      <color theme="1"/>
      <name val="Arial"/>
      <family val="2"/>
    </font>
    <font>
      <b/>
      <sz val="12"/>
      <name val="Times New Roman"/>
      <family val="1"/>
    </font>
    <font>
      <i/>
      <sz val="10"/>
      <color theme="1"/>
      <name val="Calibri"/>
      <family val="2"/>
      <scheme val="minor"/>
    </font>
    <font>
      <b/>
      <sz val="11"/>
      <color theme="1"/>
      <name val="Times New Roman"/>
      <family val="1"/>
    </font>
    <font>
      <sz val="11"/>
      <color rgb="FF000000"/>
      <name val="Calibri"/>
      <family val="2"/>
    </font>
    <font>
      <sz val="12"/>
      <color rgb="FF000000"/>
      <name val="Calibri"/>
      <family val="2"/>
    </font>
    <font>
      <i/>
      <sz val="11"/>
      <color rgb="FF000000"/>
      <name val="Calibri"/>
      <family val="2"/>
    </font>
    <font>
      <b/>
      <sz val="11"/>
      <color rgb="FF000000"/>
      <name val="Calibri"/>
      <family val="2"/>
    </font>
    <font>
      <b/>
      <u/>
      <sz val="11"/>
      <color rgb="FF000000"/>
      <name val="Calibri"/>
      <family val="2"/>
    </font>
    <font>
      <sz val="11"/>
      <color rgb="FF000000"/>
      <name val="Calibri"/>
      <family val="2"/>
      <scheme val="minor"/>
    </font>
    <font>
      <b/>
      <sz val="11"/>
      <name val="Calibri"/>
      <family val="2"/>
      <scheme val="minor"/>
    </font>
    <font>
      <b/>
      <sz val="26"/>
      <color theme="4"/>
      <name val="Calibri Light"/>
      <family val="2"/>
    </font>
    <font>
      <sz val="11"/>
      <color theme="4"/>
      <name val="Calibri"/>
      <family val="2"/>
      <scheme val="minor"/>
    </font>
    <font>
      <sz val="16"/>
      <color theme="4"/>
      <name val="Calibri Light"/>
      <family val="2"/>
      <scheme val="major"/>
    </font>
    <font>
      <sz val="11"/>
      <name val="Aptos Narrow"/>
      <family val="2"/>
    </font>
    <font>
      <sz val="10"/>
      <color theme="1"/>
      <name val="Calibri"/>
      <family val="2"/>
      <scheme val="minor"/>
    </font>
  </fonts>
  <fills count="23">
    <fill>
      <patternFill patternType="none"/>
    </fill>
    <fill>
      <patternFill patternType="gray125"/>
    </fill>
    <fill>
      <patternFill patternType="solid">
        <fgColor rgb="FFF2F2F2"/>
      </patternFill>
    </fill>
    <fill>
      <patternFill patternType="solid">
        <fgColor rgb="FFA5A5A5"/>
      </patternFill>
    </fill>
    <fill>
      <patternFill patternType="solid">
        <fgColor rgb="FFFFFFCC"/>
      </patternFill>
    </fill>
    <fill>
      <patternFill patternType="solid">
        <fgColor rgb="FF92D050"/>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1"/>
        <bgColor indexed="64"/>
      </patternFill>
    </fill>
    <fill>
      <patternFill patternType="solid">
        <fgColor rgb="FFFF9966"/>
        <bgColor indexed="64"/>
      </patternFill>
    </fill>
    <fill>
      <patternFill patternType="solid">
        <fgColor rgb="FFFF00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s>
  <borders count="6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rgb="FFB2B2B2"/>
      </left>
      <right style="thin">
        <color rgb="FFB2B2B2"/>
      </right>
      <top/>
      <bottom style="thin">
        <color rgb="FFB2B2B2"/>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indexed="64"/>
      </bottom>
      <diagonal/>
    </border>
    <border>
      <left/>
      <right/>
      <top style="medium">
        <color indexed="64"/>
      </top>
      <bottom style="thin">
        <color indexed="64"/>
      </bottom>
      <diagonal/>
    </border>
    <border>
      <left style="thin">
        <color rgb="FFB2B2B2"/>
      </left>
      <right style="thin">
        <color rgb="FFB2B2B2"/>
      </right>
      <top/>
      <bottom/>
      <diagonal/>
    </border>
    <border>
      <left/>
      <right style="thin">
        <color rgb="FFB2B2B2"/>
      </right>
      <top/>
      <bottom/>
      <diagonal/>
    </border>
    <border>
      <left/>
      <right style="thin">
        <color rgb="FFB2B2B2"/>
      </right>
      <top/>
      <bottom style="thin">
        <color rgb="FFB2B2B2"/>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1" fillId="4" borderId="3" applyNumberFormat="0" applyFont="0" applyAlignment="0" applyProtection="0"/>
    <xf numFmtId="0" fontId="20" fillId="0" borderId="0" applyNumberFormat="0" applyFill="0" applyBorder="0" applyAlignment="0" applyProtection="0"/>
    <xf numFmtId="0" fontId="23" fillId="0" borderId="0"/>
    <xf numFmtId="0" fontId="34" fillId="0" borderId="0"/>
    <xf numFmtId="0" fontId="38" fillId="0" borderId="0"/>
    <xf numFmtId="9" fontId="38" fillId="0" borderId="0" applyFont="0" applyFill="0" applyBorder="0" applyAlignment="0" applyProtection="0"/>
    <xf numFmtId="43" fontId="38" fillId="0" borderId="0" applyFont="0" applyFill="0" applyBorder="0" applyAlignment="0" applyProtection="0"/>
  </cellStyleXfs>
  <cellXfs count="716">
    <xf numFmtId="0" fontId="0" fillId="0" borderId="0" xfId="0"/>
    <xf numFmtId="6" fontId="0" fillId="0" borderId="4" xfId="0" applyNumberFormat="1" applyBorder="1"/>
    <xf numFmtId="0" fontId="0" fillId="0" borderId="4" xfId="0" applyBorder="1"/>
    <xf numFmtId="0" fontId="4" fillId="0" borderId="4" xfId="0" applyFont="1" applyBorder="1"/>
    <xf numFmtId="0" fontId="0" fillId="0" borderId="4" xfId="0" applyBorder="1" applyAlignment="1">
      <alignment horizontal="right"/>
    </xf>
    <xf numFmtId="0" fontId="0" fillId="0" borderId="0" xfId="0" applyAlignment="1">
      <alignment horizontal="center"/>
    </xf>
    <xf numFmtId="0" fontId="0" fillId="0" borderId="0" xfId="0" applyAlignment="1">
      <alignment horizontal="left"/>
    </xf>
    <xf numFmtId="0" fontId="0" fillId="0" borderId="8" xfId="0" applyBorder="1"/>
    <xf numFmtId="0" fontId="0" fillId="0" borderId="8" xfId="0" applyBorder="1" applyAlignment="1">
      <alignment horizontal="center"/>
    </xf>
    <xf numFmtId="0" fontId="0" fillId="0" borderId="8" xfId="0" applyBorder="1" applyAlignment="1">
      <alignment horizontal="left"/>
    </xf>
    <xf numFmtId="6" fontId="0" fillId="0" borderId="0" xfId="0" applyNumberFormat="1" applyAlignment="1">
      <alignment horizontal="center"/>
    </xf>
    <xf numFmtId="6" fontId="0" fillId="0" borderId="0" xfId="0" applyNumberFormat="1" applyAlignment="1">
      <alignment horizontal="left"/>
    </xf>
    <xf numFmtId="6" fontId="0" fillId="0" borderId="0" xfId="0" applyNumberFormat="1"/>
    <xf numFmtId="0" fontId="4" fillId="0" borderId="0" xfId="0" applyFont="1" applyAlignment="1">
      <alignment horizontal="center"/>
    </xf>
    <xf numFmtId="164" fontId="0" fillId="5" borderId="4" xfId="0" applyNumberFormat="1" applyFill="1" applyBorder="1"/>
    <xf numFmtId="0" fontId="0" fillId="5" borderId="4" xfId="0" applyFill="1" applyBorder="1"/>
    <xf numFmtId="0" fontId="3" fillId="3" borderId="2" xfId="5"/>
    <xf numFmtId="0" fontId="2" fillId="2" borderId="1" xfId="4"/>
    <xf numFmtId="0" fontId="0" fillId="4" borderId="9" xfId="6" applyFont="1" applyBorder="1"/>
    <xf numFmtId="0" fontId="0" fillId="0" borderId="5" xfId="0" applyBorder="1"/>
    <xf numFmtId="0" fontId="4" fillId="0" borderId="7" xfId="0" applyFont="1" applyBorder="1"/>
    <xf numFmtId="165" fontId="0" fillId="0" borderId="4" xfId="0" applyNumberFormat="1" applyBorder="1"/>
    <xf numFmtId="166" fontId="0" fillId="0" borderId="4" xfId="0" applyNumberFormat="1" applyBorder="1"/>
    <xf numFmtId="0" fontId="0" fillId="0" borderId="0" xfId="0" applyAlignment="1">
      <alignment horizontal="right"/>
    </xf>
    <xf numFmtId="0" fontId="4" fillId="0" borderId="10" xfId="0" applyFont="1" applyBorder="1" applyAlignment="1">
      <alignment horizontal="center"/>
    </xf>
    <xf numFmtId="37" fontId="6" fillId="0" borderId="0" xfId="0" applyNumberFormat="1" applyFont="1"/>
    <xf numFmtId="14" fontId="6" fillId="0" borderId="0" xfId="0" applyNumberFormat="1" applyFont="1"/>
    <xf numFmtId="0" fontId="6" fillId="0" borderId="0" xfId="0" applyFont="1"/>
    <xf numFmtId="0" fontId="7" fillId="0" borderId="0" xfId="0" applyFont="1" applyAlignment="1">
      <alignment horizontal="center" wrapText="1"/>
    </xf>
    <xf numFmtId="0" fontId="8" fillId="0" borderId="0" xfId="0" applyFont="1"/>
    <xf numFmtId="0" fontId="9" fillId="0" borderId="0" xfId="0" applyFont="1"/>
    <xf numFmtId="37" fontId="10" fillId="0" borderId="11" xfId="0" applyNumberFormat="1" applyFont="1" applyBorder="1"/>
    <xf numFmtId="37" fontId="10" fillId="0" borderId="12" xfId="0" applyNumberFormat="1" applyFont="1" applyBorder="1"/>
    <xf numFmtId="37" fontId="10" fillId="0" borderId="13" xfId="0" applyNumberFormat="1" applyFont="1" applyBorder="1"/>
    <xf numFmtId="167" fontId="10" fillId="0" borderId="14" xfId="0" applyNumberFormat="1" applyFont="1" applyBorder="1" applyAlignment="1">
      <alignment horizontal="right"/>
    </xf>
    <xf numFmtId="37" fontId="10" fillId="0" borderId="15" xfId="0" applyNumberFormat="1" applyFont="1" applyBorder="1"/>
    <xf numFmtId="37" fontId="10" fillId="0" borderId="0" xfId="0" applyNumberFormat="1" applyFont="1"/>
    <xf numFmtId="37" fontId="10" fillId="0" borderId="16" xfId="0" applyNumberFormat="1" applyFont="1" applyBorder="1"/>
    <xf numFmtId="167" fontId="10" fillId="0" borderId="17" xfId="0" applyNumberFormat="1" applyFont="1" applyBorder="1" applyAlignment="1">
      <alignment horizontal="right"/>
    </xf>
    <xf numFmtId="37" fontId="10" fillId="0" borderId="18" xfId="0" applyNumberFormat="1" applyFont="1" applyBorder="1"/>
    <xf numFmtId="37" fontId="10" fillId="0" borderId="19" xfId="0" applyNumberFormat="1" applyFont="1" applyBorder="1"/>
    <xf numFmtId="37" fontId="10" fillId="0" borderId="20" xfId="0" applyNumberFormat="1" applyFont="1" applyBorder="1"/>
    <xf numFmtId="167" fontId="10" fillId="0" borderId="21" xfId="0" applyNumberFormat="1" applyFont="1" applyBorder="1" applyAlignment="1">
      <alignment horizontal="right"/>
    </xf>
    <xf numFmtId="0" fontId="10" fillId="0" borderId="22" xfId="0" applyFont="1" applyBorder="1" applyAlignment="1">
      <alignment horizontal="center" wrapText="1"/>
    </xf>
    <xf numFmtId="0" fontId="10" fillId="0" borderId="8" xfId="0" applyFont="1" applyBorder="1" applyAlignment="1">
      <alignment horizontal="center" wrapText="1"/>
    </xf>
    <xf numFmtId="0" fontId="10" fillId="0" borderId="23" xfId="0" applyFont="1" applyBorder="1" applyAlignment="1">
      <alignment horizontal="center" wrapText="1"/>
    </xf>
    <xf numFmtId="0" fontId="10" fillId="0" borderId="24" xfId="0" applyFont="1" applyBorder="1" applyAlignment="1">
      <alignment horizontal="right"/>
    </xf>
    <xf numFmtId="0" fontId="11" fillId="6" borderId="5" xfId="0" applyFont="1" applyFill="1" applyBorder="1" applyAlignment="1">
      <alignment horizontal="centerContinuous" vertical="center"/>
    </xf>
    <xf numFmtId="0" fontId="11" fillId="6" borderId="6" xfId="0" applyFont="1" applyFill="1" applyBorder="1" applyAlignment="1">
      <alignment horizontal="centerContinuous" vertical="center"/>
    </xf>
    <xf numFmtId="0" fontId="11" fillId="6" borderId="7" xfId="0" applyFont="1" applyFill="1" applyBorder="1" applyAlignment="1">
      <alignment horizontal="centerContinuous" vertical="center"/>
    </xf>
    <xf numFmtId="37" fontId="10" fillId="0" borderId="25" xfId="0" applyNumberFormat="1" applyFont="1" applyBorder="1"/>
    <xf numFmtId="0" fontId="10" fillId="0" borderId="26" xfId="0" applyFont="1" applyBorder="1" applyAlignment="1">
      <alignment horizontal="right"/>
    </xf>
    <xf numFmtId="0" fontId="10" fillId="0" borderId="27" xfId="0" applyFont="1" applyBorder="1"/>
    <xf numFmtId="37" fontId="10" fillId="0" borderId="28" xfId="0" applyNumberFormat="1" applyFont="1" applyBorder="1"/>
    <xf numFmtId="37" fontId="10" fillId="0" borderId="8" xfId="0" applyNumberFormat="1" applyFont="1" applyBorder="1"/>
    <xf numFmtId="37" fontId="10" fillId="0" borderId="23" xfId="0" applyNumberFormat="1" applyFont="1" applyBorder="1"/>
    <xf numFmtId="167" fontId="10" fillId="0" borderId="28" xfId="0" applyNumberFormat="1" applyFont="1" applyBorder="1" applyAlignment="1">
      <alignment horizontal="right"/>
    </xf>
    <xf numFmtId="37" fontId="10" fillId="0" borderId="30" xfId="0" applyNumberFormat="1" applyFont="1" applyBorder="1"/>
    <xf numFmtId="167" fontId="10" fillId="0" borderId="30" xfId="0" applyNumberFormat="1" applyFont="1" applyBorder="1" applyAlignment="1">
      <alignment horizontal="right"/>
    </xf>
    <xf numFmtId="167" fontId="10" fillId="0" borderId="30" xfId="0" quotePrefix="1" applyNumberFormat="1" applyFont="1" applyBorder="1" applyAlignment="1">
      <alignment horizontal="right"/>
    </xf>
    <xf numFmtId="167" fontId="10" fillId="0" borderId="31" xfId="0" quotePrefix="1" applyNumberFormat="1" applyFont="1" applyBorder="1" applyAlignment="1">
      <alignment horizontal="right"/>
    </xf>
    <xf numFmtId="0" fontId="10" fillId="0" borderId="32" xfId="0" applyFont="1" applyBorder="1" applyAlignment="1">
      <alignment horizontal="right"/>
    </xf>
    <xf numFmtId="167" fontId="10" fillId="0" borderId="8" xfId="0" applyNumberFormat="1" applyFont="1" applyBorder="1" applyAlignment="1">
      <alignment horizontal="right"/>
    </xf>
    <xf numFmtId="167" fontId="10" fillId="0" borderId="23" xfId="0" applyNumberFormat="1" applyFont="1" applyBorder="1" applyAlignment="1">
      <alignment horizontal="right"/>
    </xf>
    <xf numFmtId="0" fontId="10" fillId="0" borderId="0" xfId="0" applyFont="1"/>
    <xf numFmtId="0" fontId="10" fillId="0" borderId="24" xfId="0" applyFont="1" applyBorder="1"/>
    <xf numFmtId="0" fontId="10" fillId="0" borderId="15" xfId="0" applyFont="1" applyBorder="1"/>
    <xf numFmtId="0" fontId="12" fillId="0" borderId="28" xfId="0" applyFont="1" applyBorder="1" applyAlignment="1">
      <alignment horizontal="centerContinuous" vertical="center"/>
    </xf>
    <xf numFmtId="0" fontId="12" fillId="0" borderId="8" xfId="0" applyFont="1" applyBorder="1" applyAlignment="1">
      <alignment horizontal="centerContinuous" vertical="center"/>
    </xf>
    <xf numFmtId="0" fontId="12" fillId="0" borderId="23" xfId="0" applyFont="1" applyBorder="1" applyAlignment="1">
      <alignment horizontal="centerContinuous" vertical="center"/>
    </xf>
    <xf numFmtId="0" fontId="10" fillId="6" borderId="36" xfId="0" applyFont="1" applyFill="1" applyBorder="1" applyAlignment="1">
      <alignment horizontal="centerContinuous" vertical="center"/>
    </xf>
    <xf numFmtId="0" fontId="10" fillId="6" borderId="10" xfId="0" applyFont="1" applyFill="1" applyBorder="1" applyAlignment="1">
      <alignment horizontal="centerContinuous" vertical="center"/>
    </xf>
    <xf numFmtId="0" fontId="11" fillId="6" borderId="36" xfId="0" applyFont="1" applyFill="1" applyBorder="1" applyAlignment="1">
      <alignment horizontal="centerContinuous" vertical="center"/>
    </xf>
    <xf numFmtId="0" fontId="11" fillId="6" borderId="10" xfId="0" applyFont="1" applyFill="1" applyBorder="1" applyAlignment="1">
      <alignment horizontal="centerContinuous" vertical="center"/>
    </xf>
    <xf numFmtId="0" fontId="11" fillId="6" borderId="37" xfId="0" applyFont="1" applyFill="1" applyBorder="1" applyAlignment="1">
      <alignment horizontal="centerContinuous" vertical="center"/>
    </xf>
    <xf numFmtId="168" fontId="0" fillId="0" borderId="0" xfId="1" applyNumberFormat="1" applyFont="1"/>
    <xf numFmtId="169" fontId="0" fillId="0" borderId="0" xfId="1" applyNumberFormat="1" applyFont="1"/>
    <xf numFmtId="14" fontId="0" fillId="0" borderId="0" xfId="0" applyNumberFormat="1"/>
    <xf numFmtId="170" fontId="13" fillId="0" borderId="4" xfId="1" applyNumberFormat="1" applyFont="1" applyBorder="1" applyAlignment="1">
      <alignment horizontal="center" vertical="center"/>
    </xf>
    <xf numFmtId="171" fontId="13" fillId="0" borderId="4" xfId="1" applyNumberFormat="1" applyFont="1" applyBorder="1" applyAlignment="1">
      <alignment horizontal="center" vertical="center"/>
    </xf>
    <xf numFmtId="0" fontId="14" fillId="0" borderId="0" xfId="0" applyFont="1" applyAlignment="1">
      <alignment horizontal="center" vertical="center"/>
    </xf>
    <xf numFmtId="170" fontId="15" fillId="0" borderId="4" xfId="2" applyNumberFormat="1" applyFont="1" applyBorder="1" applyAlignment="1">
      <alignment horizontal="center" vertical="center"/>
    </xf>
    <xf numFmtId="170" fontId="13" fillId="0" borderId="4" xfId="2" applyNumberFormat="1" applyFont="1" applyBorder="1" applyAlignment="1">
      <alignment horizontal="center" vertical="center"/>
    </xf>
    <xf numFmtId="172" fontId="15" fillId="0" borderId="4" xfId="0" applyNumberFormat="1" applyFont="1" applyBorder="1" applyAlignment="1">
      <alignment horizontal="center" vertical="center"/>
    </xf>
    <xf numFmtId="0" fontId="15" fillId="0" borderId="4" xfId="0" applyFont="1" applyBorder="1" applyAlignment="1">
      <alignment horizontal="center" vertical="center" wrapText="1"/>
    </xf>
    <xf numFmtId="0" fontId="15" fillId="0" borderId="4" xfId="0" applyFont="1" applyBorder="1" applyAlignment="1">
      <alignment horizontal="center" vertical="center"/>
    </xf>
    <xf numFmtId="0" fontId="14" fillId="0" borderId="0" xfId="0" applyFont="1"/>
    <xf numFmtId="172" fontId="15" fillId="0" borderId="4" xfId="0" quotePrefix="1" applyNumberFormat="1" applyFont="1" applyBorder="1" applyAlignment="1">
      <alignment horizontal="center" vertical="center" wrapText="1"/>
    </xf>
    <xf numFmtId="0" fontId="14" fillId="0" borderId="4" xfId="0" applyFont="1" applyBorder="1"/>
    <xf numFmtId="165" fontId="0" fillId="0" borderId="0" xfId="0" applyNumberFormat="1"/>
    <xf numFmtId="169" fontId="0" fillId="0" borderId="0" xfId="0" applyNumberFormat="1"/>
    <xf numFmtId="173" fontId="17" fillId="0" borderId="0" xfId="0" applyNumberFormat="1" applyFont="1" applyAlignment="1">
      <alignment horizontal="left"/>
    </xf>
    <xf numFmtId="170" fontId="0" fillId="0" borderId="0" xfId="0" applyNumberFormat="1" applyAlignment="1">
      <alignment horizontal="left"/>
    </xf>
    <xf numFmtId="164" fontId="0" fillId="0" borderId="0" xfId="0" applyNumberFormat="1"/>
    <xf numFmtId="5" fontId="0" fillId="0" borderId="0" xfId="2" applyNumberFormat="1" applyFont="1"/>
    <xf numFmtId="174" fontId="0" fillId="0" borderId="0" xfId="2" applyNumberFormat="1" applyFont="1"/>
    <xf numFmtId="5" fontId="0" fillId="0" borderId="0" xfId="2" applyNumberFormat="1" applyFont="1" applyFill="1"/>
    <xf numFmtId="174" fontId="0" fillId="0" borderId="0" xfId="2" applyNumberFormat="1" applyFont="1" applyFill="1"/>
    <xf numFmtId="0" fontId="18" fillId="0" borderId="0" xfId="0" applyFont="1"/>
    <xf numFmtId="0" fontId="0" fillId="0" borderId="0" xfId="0" applyAlignment="1">
      <alignment vertical="top" wrapText="1"/>
    </xf>
    <xf numFmtId="9" fontId="0" fillId="0" borderId="0" xfId="3" applyFont="1"/>
    <xf numFmtId="0" fontId="19" fillId="0" borderId="0" xfId="0" applyFont="1"/>
    <xf numFmtId="3" fontId="0" fillId="0" borderId="0" xfId="0" applyNumberFormat="1"/>
    <xf numFmtId="8" fontId="0" fillId="0" borderId="8" xfId="0" applyNumberFormat="1" applyBorder="1"/>
    <xf numFmtId="8" fontId="0" fillId="0" borderId="0" xfId="0" applyNumberFormat="1"/>
    <xf numFmtId="0" fontId="4" fillId="0" borderId="0" xfId="0" applyFont="1"/>
    <xf numFmtId="0" fontId="20" fillId="0" borderId="0" xfId="7"/>
    <xf numFmtId="0" fontId="0" fillId="7" borderId="0" xfId="0" applyFill="1"/>
    <xf numFmtId="0" fontId="0" fillId="8" borderId="0" xfId="0" applyFill="1"/>
    <xf numFmtId="175" fontId="21" fillId="8" borderId="0" xfId="0" applyNumberFormat="1" applyFont="1" applyFill="1"/>
    <xf numFmtId="0" fontId="21" fillId="8" borderId="0" xfId="0" applyFont="1" applyFill="1"/>
    <xf numFmtId="175" fontId="0" fillId="8" borderId="0" xfId="0" applyNumberFormat="1" applyFill="1"/>
    <xf numFmtId="0" fontId="0" fillId="8" borderId="0" xfId="0" applyFill="1" applyAlignment="1">
      <alignment horizontal="left"/>
    </xf>
    <xf numFmtId="0" fontId="22" fillId="8" borderId="0" xfId="0" applyFont="1" applyFill="1"/>
    <xf numFmtId="0" fontId="5" fillId="8" borderId="0" xfId="8" applyFont="1" applyFill="1"/>
    <xf numFmtId="6" fontId="5" fillId="8" borderId="4" xfId="8" applyNumberFormat="1" applyFont="1" applyFill="1" applyBorder="1" applyAlignment="1">
      <alignment horizontal="center"/>
    </xf>
    <xf numFmtId="0" fontId="24" fillId="8" borderId="4" xfId="8" applyFont="1" applyFill="1" applyBorder="1" applyAlignment="1">
      <alignment horizontal="center"/>
    </xf>
    <xf numFmtId="3" fontId="5" fillId="8" borderId="4" xfId="8" applyNumberFormat="1" applyFont="1" applyFill="1" applyBorder="1" applyAlignment="1">
      <alignment horizontal="center"/>
    </xf>
    <xf numFmtId="0" fontId="24" fillId="8" borderId="40" xfId="8" applyFont="1" applyFill="1" applyBorder="1" applyAlignment="1">
      <alignment horizontal="center"/>
    </xf>
    <xf numFmtId="0" fontId="5" fillId="8" borderId="0" xfId="8" applyFont="1" applyFill="1" applyAlignment="1">
      <alignment horizontal="center"/>
    </xf>
    <xf numFmtId="0" fontId="24" fillId="8" borderId="0" xfId="8" applyFont="1" applyFill="1"/>
    <xf numFmtId="0" fontId="5" fillId="8" borderId="4" xfId="8" applyFont="1" applyFill="1" applyBorder="1" applyAlignment="1">
      <alignment horizontal="right" indent="1"/>
    </xf>
    <xf numFmtId="0" fontId="5" fillId="8" borderId="4" xfId="8" applyFont="1" applyFill="1" applyBorder="1" applyAlignment="1">
      <alignment horizontal="center"/>
    </xf>
    <xf numFmtId="0" fontId="5" fillId="9" borderId="4" xfId="8" applyFont="1" applyFill="1" applyBorder="1" applyAlignment="1">
      <alignment horizontal="right" indent="1"/>
    </xf>
    <xf numFmtId="0" fontId="25" fillId="8" borderId="0" xfId="0" quotePrefix="1" applyFont="1" applyFill="1" applyAlignment="1">
      <alignment horizontal="left" vertical="center"/>
    </xf>
    <xf numFmtId="0" fontId="25" fillId="8" borderId="0" xfId="0" applyFont="1" applyFill="1" applyAlignment="1">
      <alignment horizontal="left" vertical="center" indent="5"/>
    </xf>
    <xf numFmtId="0" fontId="25" fillId="8" borderId="0" xfId="0" applyFont="1" applyFill="1" applyAlignment="1">
      <alignment vertical="center"/>
    </xf>
    <xf numFmtId="0" fontId="26" fillId="8" borderId="0" xfId="0" applyFont="1" applyFill="1" applyAlignment="1">
      <alignment horizontal="left" vertical="center" indent="8"/>
    </xf>
    <xf numFmtId="0" fontId="27" fillId="8" borderId="0" xfId="0" quotePrefix="1" applyFont="1" applyFill="1" applyAlignment="1">
      <alignment horizontal="left"/>
    </xf>
    <xf numFmtId="0" fontId="28" fillId="8" borderId="0" xfId="0" quotePrefix="1" applyFont="1" applyFill="1" applyAlignment="1">
      <alignment horizontal="left"/>
    </xf>
    <xf numFmtId="0" fontId="29" fillId="8" borderId="0" xfId="0" quotePrefix="1" applyFont="1" applyFill="1" applyAlignment="1">
      <alignment horizontal="left"/>
    </xf>
    <xf numFmtId="0" fontId="29" fillId="8" borderId="0" xfId="0" applyFont="1" applyFill="1"/>
    <xf numFmtId="176" fontId="29" fillId="8" borderId="41" xfId="0" applyNumberFormat="1" applyFont="1" applyFill="1" applyBorder="1" applyAlignment="1">
      <alignment horizontal="right" vertical="center"/>
    </xf>
    <xf numFmtId="0" fontId="29" fillId="8" borderId="41" xfId="0" applyFont="1" applyFill="1" applyBorder="1" applyAlignment="1">
      <alignment vertical="center"/>
    </xf>
    <xf numFmtId="176" fontId="25" fillId="8" borderId="41" xfId="0" applyNumberFormat="1" applyFont="1" applyFill="1" applyBorder="1" applyAlignment="1">
      <alignment horizontal="right" vertical="center"/>
    </xf>
    <xf numFmtId="176" fontId="25" fillId="8" borderId="8" xfId="0" applyNumberFormat="1" applyFont="1" applyFill="1" applyBorder="1" applyAlignment="1">
      <alignment horizontal="right" vertical="center"/>
    </xf>
    <xf numFmtId="0" fontId="25" fillId="8" borderId="23" xfId="0" applyFont="1" applyFill="1" applyBorder="1" applyAlignment="1">
      <alignment vertical="center"/>
    </xf>
    <xf numFmtId="176" fontId="25" fillId="8" borderId="42" xfId="0" applyNumberFormat="1" applyFont="1" applyFill="1" applyBorder="1" applyAlignment="1">
      <alignment horizontal="right" vertical="center"/>
    </xf>
    <xf numFmtId="176" fontId="25" fillId="8" borderId="0" xfId="0" applyNumberFormat="1" applyFont="1" applyFill="1" applyAlignment="1">
      <alignment horizontal="right" vertical="center"/>
    </xf>
    <xf numFmtId="0" fontId="25" fillId="8" borderId="16" xfId="0" applyFont="1" applyFill="1" applyBorder="1" applyAlignment="1">
      <alignment vertical="center"/>
    </xf>
    <xf numFmtId="0" fontId="25" fillId="8" borderId="4" xfId="0" applyFont="1" applyFill="1" applyBorder="1" applyAlignment="1">
      <alignment horizontal="center" vertical="center"/>
    </xf>
    <xf numFmtId="0" fontId="25" fillId="8" borderId="34" xfId="0" applyFont="1" applyFill="1" applyBorder="1" applyAlignment="1">
      <alignment horizontal="center" vertical="center"/>
    </xf>
    <xf numFmtId="0" fontId="30" fillId="8" borderId="39" xfId="0" applyFont="1" applyFill="1" applyBorder="1" applyAlignment="1">
      <alignment vertical="center"/>
    </xf>
    <xf numFmtId="0" fontId="25" fillId="8" borderId="0" xfId="8" applyFont="1" applyFill="1" applyAlignment="1">
      <alignment vertical="center"/>
    </xf>
    <xf numFmtId="177" fontId="0" fillId="0" borderId="4" xfId="3" applyNumberFormat="1" applyFont="1" applyBorder="1"/>
    <xf numFmtId="168" fontId="0" fillId="5" borderId="4" xfId="1" applyNumberFormat="1" applyFont="1" applyFill="1" applyBorder="1"/>
    <xf numFmtId="176" fontId="0" fillId="0" borderId="0" xfId="0" applyNumberFormat="1"/>
    <xf numFmtId="178" fontId="0" fillId="0" borderId="0" xfId="0" applyNumberFormat="1"/>
    <xf numFmtId="178" fontId="0" fillId="5" borderId="4" xfId="0" applyNumberFormat="1" applyFill="1" applyBorder="1"/>
    <xf numFmtId="0" fontId="0" fillId="0" borderId="0" xfId="0" applyAlignment="1">
      <alignment vertical="center"/>
    </xf>
    <xf numFmtId="178" fontId="0" fillId="5" borderId="41" xfId="0" applyNumberFormat="1" applyFill="1" applyBorder="1"/>
    <xf numFmtId="0" fontId="0" fillId="0" borderId="8" xfId="0" applyBorder="1" applyAlignment="1">
      <alignment horizontal="center" vertical="center"/>
    </xf>
    <xf numFmtId="169" fontId="0" fillId="0" borderId="4" xfId="1" applyNumberFormat="1" applyFont="1" applyBorder="1"/>
    <xf numFmtId="43" fontId="0" fillId="0" borderId="0" xfId="0" applyNumberFormat="1"/>
    <xf numFmtId="177" fontId="0" fillId="0" borderId="0" xfId="0" applyNumberFormat="1"/>
    <xf numFmtId="0" fontId="0" fillId="0" borderId="38" xfId="0" applyBorder="1" applyAlignment="1">
      <alignment horizontal="center"/>
    </xf>
    <xf numFmtId="179" fontId="0" fillId="0" borderId="0" xfId="0" applyNumberFormat="1"/>
    <xf numFmtId="177" fontId="0" fillId="0" borderId="0" xfId="3" applyNumberFormat="1" applyFont="1"/>
    <xf numFmtId="168" fontId="0" fillId="0" borderId="0" xfId="0" applyNumberFormat="1"/>
    <xf numFmtId="180" fontId="0" fillId="0" borderId="0" xfId="0" applyNumberFormat="1"/>
    <xf numFmtId="170" fontId="0" fillId="0" borderId="0" xfId="0" applyNumberFormat="1"/>
    <xf numFmtId="172" fontId="0" fillId="0" borderId="4" xfId="0" applyNumberFormat="1" applyBorder="1"/>
    <xf numFmtId="0" fontId="0" fillId="0" borderId="4" xfId="0" applyBorder="1" applyAlignment="1">
      <alignment horizontal="center"/>
    </xf>
    <xf numFmtId="181" fontId="0" fillId="0" borderId="0" xfId="0" applyNumberFormat="1"/>
    <xf numFmtId="182" fontId="0" fillId="0" borderId="0" xfId="0" applyNumberFormat="1"/>
    <xf numFmtId="0" fontId="0" fillId="0" borderId="28" xfId="0" applyBorder="1"/>
    <xf numFmtId="0" fontId="0" fillId="0" borderId="23" xfId="0" applyBorder="1"/>
    <xf numFmtId="0" fontId="0" fillId="0" borderId="30" xfId="0" applyBorder="1"/>
    <xf numFmtId="182" fontId="0" fillId="0" borderId="16" xfId="0" applyNumberFormat="1" applyBorder="1"/>
    <xf numFmtId="182" fontId="0" fillId="0" borderId="30" xfId="0" applyNumberFormat="1" applyBorder="1"/>
    <xf numFmtId="182" fontId="0" fillId="10" borderId="30" xfId="0" applyNumberFormat="1" applyFill="1" applyBorder="1"/>
    <xf numFmtId="182" fontId="0" fillId="10" borderId="0" xfId="0" applyNumberFormat="1" applyFill="1"/>
    <xf numFmtId="182" fontId="0" fillId="10" borderId="31" xfId="0" applyNumberFormat="1" applyFill="1" applyBorder="1"/>
    <xf numFmtId="182" fontId="0" fillId="10" borderId="19" xfId="0" applyNumberFormat="1" applyFill="1" applyBorder="1"/>
    <xf numFmtId="182" fontId="0" fillId="0" borderId="19" xfId="0" applyNumberFormat="1" applyBorder="1"/>
    <xf numFmtId="182" fontId="0" fillId="0" borderId="20" xfId="0" applyNumberFormat="1" applyBorder="1"/>
    <xf numFmtId="182" fontId="13" fillId="0" borderId="4" xfId="1" applyNumberFormat="1" applyFont="1" applyBorder="1" applyAlignment="1">
      <alignment horizontal="center" vertical="center"/>
    </xf>
    <xf numFmtId="182" fontId="13" fillId="10" borderId="4" xfId="1" applyNumberFormat="1" applyFont="1" applyFill="1" applyBorder="1" applyAlignment="1">
      <alignment horizontal="center" vertical="center"/>
    </xf>
    <xf numFmtId="170" fontId="13" fillId="10" borderId="4" xfId="2" applyNumberFormat="1" applyFont="1" applyFill="1" applyBorder="1" applyAlignment="1">
      <alignment horizontal="center" vertical="center"/>
    </xf>
    <xf numFmtId="172" fontId="15" fillId="10" borderId="4" xfId="0" applyNumberFormat="1" applyFont="1" applyFill="1" applyBorder="1" applyAlignment="1">
      <alignment horizontal="center" vertical="center"/>
    </xf>
    <xf numFmtId="183" fontId="0" fillId="0" borderId="0" xfId="0" applyNumberFormat="1"/>
    <xf numFmtId="165" fontId="0" fillId="5" borderId="4" xfId="0" applyNumberFormat="1" applyFill="1" applyBorder="1"/>
    <xf numFmtId="165" fontId="0" fillId="0" borderId="8" xfId="0" applyNumberFormat="1" applyBorder="1"/>
    <xf numFmtId="43" fontId="0" fillId="0" borderId="0" xfId="1" applyFont="1"/>
    <xf numFmtId="169" fontId="0" fillId="0" borderId="8" xfId="0" applyNumberFormat="1" applyBorder="1"/>
    <xf numFmtId="169" fontId="0" fillId="0" borderId="8" xfId="1" applyNumberFormat="1" applyFont="1" applyBorder="1"/>
    <xf numFmtId="182" fontId="0" fillId="0" borderId="0" xfId="1" applyNumberFormat="1" applyFont="1"/>
    <xf numFmtId="182" fontId="0" fillId="0" borderId="28" xfId="1" applyNumberFormat="1" applyFont="1" applyBorder="1"/>
    <xf numFmtId="182" fontId="0" fillId="0" borderId="8" xfId="1" applyNumberFormat="1" applyFont="1" applyBorder="1"/>
    <xf numFmtId="182" fontId="0" fillId="5" borderId="8" xfId="1" applyNumberFormat="1" applyFont="1" applyFill="1" applyBorder="1"/>
    <xf numFmtId="182" fontId="0" fillId="0" borderId="23" xfId="1" applyNumberFormat="1" applyFont="1" applyFill="1" applyBorder="1"/>
    <xf numFmtId="182" fontId="0" fillId="0" borderId="30" xfId="1" applyNumberFormat="1" applyFont="1" applyBorder="1"/>
    <xf numFmtId="182" fontId="0" fillId="0" borderId="0" xfId="1" applyNumberFormat="1" applyFont="1" applyBorder="1"/>
    <xf numFmtId="182" fontId="0" fillId="5" borderId="0" xfId="1" applyNumberFormat="1" applyFont="1" applyFill="1" applyBorder="1"/>
    <xf numFmtId="182" fontId="0" fillId="11" borderId="16" xfId="1" applyNumberFormat="1" applyFont="1" applyFill="1" applyBorder="1"/>
    <xf numFmtId="182" fontId="0" fillId="0" borderId="16" xfId="1" applyNumberFormat="1" applyFont="1" applyBorder="1"/>
    <xf numFmtId="182" fontId="0" fillId="0" borderId="31" xfId="1" applyNumberFormat="1" applyFont="1" applyBorder="1"/>
    <xf numFmtId="182" fontId="0" fillId="0" borderId="19" xfId="1" applyNumberFormat="1" applyFont="1" applyBorder="1"/>
    <xf numFmtId="182" fontId="0" fillId="5" borderId="19" xfId="1" applyNumberFormat="1" applyFont="1" applyFill="1" applyBorder="1"/>
    <xf numFmtId="182" fontId="0" fillId="0" borderId="20" xfId="1" applyNumberFormat="1" applyFont="1" applyBorder="1"/>
    <xf numFmtId="182" fontId="0" fillId="12" borderId="0" xfId="1" applyNumberFormat="1" applyFont="1" applyFill="1"/>
    <xf numFmtId="182" fontId="0" fillId="13" borderId="0" xfId="1" applyNumberFormat="1" applyFont="1" applyFill="1"/>
    <xf numFmtId="169" fontId="0" fillId="0" borderId="0" xfId="1" applyNumberFormat="1" applyFont="1" applyFill="1"/>
    <xf numFmtId="0" fontId="4" fillId="0" borderId="0" xfId="0" applyFont="1" applyAlignment="1">
      <alignment horizontal="left"/>
    </xf>
    <xf numFmtId="165" fontId="0" fillId="0" borderId="23" xfId="0" applyNumberFormat="1" applyBorder="1"/>
    <xf numFmtId="165" fontId="0" fillId="0" borderId="31" xfId="0" applyNumberFormat="1" applyBorder="1"/>
    <xf numFmtId="0" fontId="0" fillId="0" borderId="19" xfId="0" applyBorder="1"/>
    <xf numFmtId="0" fontId="0" fillId="0" borderId="20" xfId="0" applyBorder="1"/>
    <xf numFmtId="0" fontId="0" fillId="0" borderId="0" xfId="0" applyAlignment="1">
      <alignment horizontal="left" indent="2"/>
    </xf>
    <xf numFmtId="165" fontId="0" fillId="0" borderId="30" xfId="0" applyNumberFormat="1" applyBorder="1"/>
    <xf numFmtId="165" fontId="0" fillId="0" borderId="16" xfId="0" applyNumberFormat="1" applyBorder="1"/>
    <xf numFmtId="0" fontId="33" fillId="0" borderId="0" xfId="0" applyFont="1"/>
    <xf numFmtId="0" fontId="0" fillId="4" borderId="9" xfId="6" applyFont="1" applyBorder="1" applyAlignment="1">
      <alignment horizontal="left" indent="2"/>
    </xf>
    <xf numFmtId="165" fontId="0" fillId="0" borderId="38" xfId="0" applyNumberFormat="1" applyBorder="1"/>
    <xf numFmtId="165" fontId="0" fillId="0" borderId="39" xfId="0" applyNumberFormat="1" applyBorder="1"/>
    <xf numFmtId="0" fontId="0" fillId="0" borderId="34" xfId="0" applyBorder="1"/>
    <xf numFmtId="0" fontId="0" fillId="0" borderId="39" xfId="0" applyBorder="1"/>
    <xf numFmtId="165" fontId="0" fillId="0" borderId="28" xfId="0" applyNumberFormat="1" applyBorder="1"/>
    <xf numFmtId="0" fontId="0" fillId="0" borderId="23" xfId="0" applyBorder="1" applyAlignment="1">
      <alignment horizontal="left" indent="1"/>
    </xf>
    <xf numFmtId="0" fontId="0" fillId="0" borderId="16" xfId="0" applyBorder="1" applyAlignment="1">
      <alignment horizontal="left" indent="1"/>
    </xf>
    <xf numFmtId="165" fontId="0" fillId="0" borderId="20" xfId="0" applyNumberFormat="1" applyBorder="1"/>
    <xf numFmtId="0" fontId="0" fillId="0" borderId="16" xfId="0" applyBorder="1"/>
    <xf numFmtId="169" fontId="0" fillId="0" borderId="20" xfId="0" applyNumberFormat="1" applyBorder="1" applyAlignment="1">
      <alignment horizontal="center"/>
    </xf>
    <xf numFmtId="184" fontId="0" fillId="0" borderId="0" xfId="0" applyNumberFormat="1"/>
    <xf numFmtId="0" fontId="0" fillId="0" borderId="38" xfId="0" applyBorder="1"/>
    <xf numFmtId="185" fontId="0" fillId="0" borderId="0" xfId="0" applyNumberFormat="1"/>
    <xf numFmtId="43" fontId="0" fillId="0" borderId="28" xfId="0" applyNumberFormat="1" applyBorder="1"/>
    <xf numFmtId="43" fontId="0" fillId="0" borderId="8" xfId="0" applyNumberFormat="1" applyBorder="1"/>
    <xf numFmtId="43" fontId="0" fillId="0" borderId="23" xfId="0" applyNumberFormat="1" applyBorder="1"/>
    <xf numFmtId="43" fontId="0" fillId="0" borderId="30" xfId="0" applyNumberFormat="1" applyBorder="1"/>
    <xf numFmtId="43" fontId="0" fillId="0" borderId="16" xfId="0" applyNumberFormat="1" applyBorder="1"/>
    <xf numFmtId="43" fontId="0" fillId="0" borderId="31" xfId="0" applyNumberFormat="1" applyBorder="1"/>
    <xf numFmtId="43" fontId="0" fillId="0" borderId="19" xfId="0" applyNumberFormat="1" applyBorder="1"/>
    <xf numFmtId="43" fontId="0" fillId="0" borderId="20" xfId="0" applyNumberFormat="1" applyBorder="1"/>
    <xf numFmtId="0" fontId="0" fillId="0" borderId="0" xfId="0" applyAlignment="1">
      <alignment horizontal="left" indent="1"/>
    </xf>
    <xf numFmtId="0" fontId="25" fillId="0" borderId="0" xfId="9" applyFont="1"/>
    <xf numFmtId="165" fontId="35" fillId="0" borderId="43" xfId="9" applyNumberFormat="1" applyFont="1" applyBorder="1" applyAlignment="1">
      <alignment horizontal="center"/>
    </xf>
    <xf numFmtId="0" fontId="25" fillId="0" borderId="44" xfId="9" applyFont="1" applyBorder="1"/>
    <xf numFmtId="0" fontId="25" fillId="0" borderId="6" xfId="9" applyFont="1" applyBorder="1"/>
    <xf numFmtId="0" fontId="35" fillId="0" borderId="7" xfId="9" applyFont="1" applyBorder="1" applyAlignment="1">
      <alignment horizontal="left"/>
    </xf>
    <xf numFmtId="0" fontId="36" fillId="0" borderId="0" xfId="9" applyFont="1"/>
    <xf numFmtId="164" fontId="36" fillId="14" borderId="4" xfId="9" applyNumberFormat="1" applyFont="1" applyFill="1" applyBorder="1" applyAlignment="1">
      <alignment horizontal="center"/>
    </xf>
    <xf numFmtId="165" fontId="36" fillId="0" borderId="4" xfId="9" applyNumberFormat="1" applyFont="1" applyBorder="1" applyAlignment="1">
      <alignment horizontal="center"/>
    </xf>
    <xf numFmtId="178" fontId="36" fillId="0" borderId="4" xfId="9" applyNumberFormat="1" applyFont="1" applyBorder="1" applyAlignment="1">
      <alignment horizontal="center"/>
    </xf>
    <xf numFmtId="0" fontId="36" fillId="0" borderId="4" xfId="9" applyFont="1" applyBorder="1" applyAlignment="1">
      <alignment horizontal="center"/>
    </xf>
    <xf numFmtId="0" fontId="35" fillId="0" borderId="4" xfId="9" applyFont="1" applyBorder="1" applyAlignment="1">
      <alignment horizontal="center"/>
    </xf>
    <xf numFmtId="165" fontId="36" fillId="14" borderId="4" xfId="9" applyNumberFormat="1" applyFont="1" applyFill="1" applyBorder="1" applyAlignment="1">
      <alignment horizontal="center"/>
    </xf>
    <xf numFmtId="0" fontId="35" fillId="0" borderId="0" xfId="9" applyFont="1" applyAlignment="1">
      <alignment horizontal="center" vertical="center" wrapText="1"/>
    </xf>
    <xf numFmtId="0" fontId="35" fillId="0" borderId="4" xfId="9" applyFont="1" applyBorder="1" applyAlignment="1">
      <alignment horizontal="center" vertical="center" wrapText="1"/>
    </xf>
    <xf numFmtId="0" fontId="35" fillId="0" borderId="40" xfId="9" applyFont="1" applyBorder="1" applyAlignment="1">
      <alignment horizontal="center" vertical="center" wrapText="1"/>
    </xf>
    <xf numFmtId="0" fontId="36" fillId="0" borderId="0" xfId="9" applyFont="1" applyAlignment="1">
      <alignment horizontal="left"/>
    </xf>
    <xf numFmtId="0" fontId="35" fillId="0" borderId="0" xfId="9" applyFont="1" applyAlignment="1">
      <alignment horizontal="center" vertical="center"/>
    </xf>
    <xf numFmtId="0" fontId="35" fillId="0" borderId="4" xfId="9" applyFont="1" applyBorder="1" applyAlignment="1">
      <alignment horizontal="center" vertical="center"/>
    </xf>
    <xf numFmtId="0" fontId="35" fillId="0" borderId="0" xfId="9" applyFont="1"/>
    <xf numFmtId="183" fontId="36" fillId="14" borderId="4" xfId="9" applyNumberFormat="1" applyFont="1" applyFill="1" applyBorder="1" applyAlignment="1">
      <alignment horizontal="center"/>
    </xf>
    <xf numFmtId="0" fontId="35" fillId="14" borderId="4" xfId="9" applyFont="1" applyFill="1" applyBorder="1" applyAlignment="1">
      <alignment horizontal="center"/>
    </xf>
    <xf numFmtId="183" fontId="36" fillId="15" borderId="4" xfId="9" applyNumberFormat="1" applyFont="1" applyFill="1" applyBorder="1" applyAlignment="1">
      <alignment horizontal="center"/>
    </xf>
    <xf numFmtId="0" fontId="35" fillId="15" borderId="4" xfId="9" applyFont="1" applyFill="1" applyBorder="1" applyAlignment="1">
      <alignment horizontal="center"/>
    </xf>
    <xf numFmtId="0" fontId="35" fillId="0" borderId="4" xfId="9" applyFont="1" applyBorder="1"/>
    <xf numFmtId="0" fontId="35" fillId="0" borderId="0" xfId="9" applyFont="1" applyAlignment="1">
      <alignment horizontal="left"/>
    </xf>
    <xf numFmtId="186" fontId="36" fillId="14" borderId="41" xfId="9" applyNumberFormat="1" applyFont="1" applyFill="1" applyBorder="1"/>
    <xf numFmtId="186" fontId="36" fillId="0" borderId="41" xfId="9" applyNumberFormat="1" applyFont="1" applyBorder="1"/>
    <xf numFmtId="0" fontId="37" fillId="0" borderId="41" xfId="9" applyFont="1" applyBorder="1" applyAlignment="1">
      <alignment horizontal="center"/>
    </xf>
    <xf numFmtId="186" fontId="36" fillId="15" borderId="42" xfId="9" applyNumberFormat="1" applyFont="1" applyFill="1" applyBorder="1"/>
    <xf numFmtId="186" fontId="36" fillId="14" borderId="42" xfId="9" applyNumberFormat="1" applyFont="1" applyFill="1" applyBorder="1"/>
    <xf numFmtId="186" fontId="36" fillId="0" borderId="42" xfId="9" applyNumberFormat="1" applyFont="1" applyBorder="1"/>
    <xf numFmtId="0" fontId="37" fillId="0" borderId="42" xfId="9" applyFont="1" applyBorder="1" applyAlignment="1">
      <alignment horizontal="center"/>
    </xf>
    <xf numFmtId="186" fontId="36" fillId="16" borderId="40" xfId="9" applyNumberFormat="1" applyFont="1" applyFill="1" applyBorder="1"/>
    <xf numFmtId="186" fontId="36" fillId="9" borderId="42" xfId="9" applyNumberFormat="1" applyFont="1" applyFill="1" applyBorder="1"/>
    <xf numFmtId="0" fontId="36" fillId="9" borderId="40" xfId="9" applyFont="1" applyFill="1" applyBorder="1"/>
    <xf numFmtId="0" fontId="36" fillId="16" borderId="40" xfId="9" applyFont="1" applyFill="1" applyBorder="1"/>
    <xf numFmtId="0" fontId="37" fillId="0" borderId="40" xfId="9" applyFont="1" applyBorder="1" applyAlignment="1">
      <alignment horizontal="center"/>
    </xf>
    <xf numFmtId="0" fontId="25" fillId="0" borderId="4" xfId="9" applyFont="1" applyBorder="1" applyAlignment="1">
      <alignment horizontal="center"/>
    </xf>
    <xf numFmtId="0" fontId="29" fillId="0" borderId="4" xfId="9" applyFont="1" applyBorder="1" applyAlignment="1">
      <alignment horizontal="center"/>
    </xf>
    <xf numFmtId="0" fontId="29" fillId="0" borderId="0" xfId="9" applyFont="1"/>
    <xf numFmtId="0" fontId="0" fillId="0" borderId="0" xfId="0" applyAlignment="1">
      <alignment horizontal="centerContinuous"/>
    </xf>
    <xf numFmtId="44" fontId="0" fillId="15" borderId="0" xfId="2" applyFont="1" applyFill="1"/>
    <xf numFmtId="0" fontId="0" fillId="15" borderId="0" xfId="0" applyFill="1"/>
    <xf numFmtId="44" fontId="0" fillId="15" borderId="0" xfId="0" applyNumberFormat="1" applyFill="1"/>
    <xf numFmtId="0" fontId="25" fillId="15" borderId="0" xfId="0" applyFont="1" applyFill="1" applyAlignment="1">
      <alignment horizontal="center" vertical="center"/>
    </xf>
    <xf numFmtId="44" fontId="0" fillId="0" borderId="0" xfId="0" applyNumberFormat="1"/>
    <xf numFmtId="44" fontId="0" fillId="0" borderId="0" xfId="2" applyFont="1"/>
    <xf numFmtId="0" fontId="25" fillId="8" borderId="0" xfId="0" applyFont="1" applyFill="1" applyAlignment="1">
      <alignment horizontal="center" vertical="center"/>
    </xf>
    <xf numFmtId="9" fontId="0" fillId="0" borderId="0" xfId="0" applyNumberFormat="1"/>
    <xf numFmtId="8" fontId="0" fillId="0" borderId="28" xfId="0" applyNumberFormat="1" applyBorder="1"/>
    <xf numFmtId="16" fontId="0" fillId="0" borderId="28" xfId="0" applyNumberFormat="1" applyBorder="1"/>
    <xf numFmtId="8" fontId="0" fillId="0" borderId="30" xfId="0" applyNumberFormat="1" applyBorder="1"/>
    <xf numFmtId="16" fontId="0" fillId="0" borderId="30" xfId="0" applyNumberFormat="1" applyBorder="1"/>
    <xf numFmtId="8" fontId="0" fillId="0" borderId="30" xfId="0" applyNumberFormat="1" applyBorder="1" applyAlignment="1">
      <alignment horizontal="right"/>
    </xf>
    <xf numFmtId="8" fontId="0" fillId="0" borderId="0" xfId="0" applyNumberFormat="1" applyAlignment="1">
      <alignment horizontal="right"/>
    </xf>
    <xf numFmtId="16" fontId="0" fillId="0" borderId="30" xfId="0" applyNumberFormat="1" applyBorder="1" applyAlignment="1">
      <alignment horizontal="right"/>
    </xf>
    <xf numFmtId="16" fontId="0" fillId="0" borderId="8" xfId="0" applyNumberFormat="1" applyBorder="1"/>
    <xf numFmtId="16" fontId="0" fillId="0" borderId="23" xfId="0" applyNumberFormat="1" applyBorder="1"/>
    <xf numFmtId="0" fontId="0" fillId="0" borderId="30" xfId="0" applyBorder="1" applyAlignment="1">
      <alignment horizontal="center"/>
    </xf>
    <xf numFmtId="0" fontId="0" fillId="0" borderId="16" xfId="0" applyBorder="1" applyAlignment="1">
      <alignment horizontal="center"/>
    </xf>
    <xf numFmtId="0" fontId="4" fillId="0" borderId="8" xfId="0" applyFont="1" applyBorder="1" applyAlignment="1">
      <alignment horizontal="center"/>
    </xf>
    <xf numFmtId="0" fontId="4" fillId="0" borderId="8" xfId="0" applyFont="1" applyBorder="1" applyAlignment="1">
      <alignment horizontal="left"/>
    </xf>
    <xf numFmtId="9" fontId="0" fillId="0" borderId="0" xfId="3" applyFont="1" applyAlignment="1">
      <alignment horizontal="left"/>
    </xf>
    <xf numFmtId="9" fontId="0" fillId="0" borderId="0" xfId="3" applyFont="1" applyBorder="1" applyAlignment="1">
      <alignment horizontal="left"/>
    </xf>
    <xf numFmtId="187" fontId="0" fillId="0" borderId="38" xfId="0" applyNumberFormat="1" applyBorder="1" applyAlignment="1">
      <alignment horizontal="center"/>
    </xf>
    <xf numFmtId="187" fontId="0" fillId="0" borderId="34" xfId="0" applyNumberFormat="1" applyBorder="1" applyAlignment="1">
      <alignment horizontal="center"/>
    </xf>
    <xf numFmtId="187" fontId="0" fillId="0" borderId="39" xfId="0" applyNumberFormat="1" applyBorder="1" applyAlignment="1">
      <alignment horizontal="center"/>
    </xf>
    <xf numFmtId="0" fontId="0" fillId="0" borderId="8" xfId="0" applyBorder="1" applyAlignment="1">
      <alignment horizontal="right"/>
    </xf>
    <xf numFmtId="0" fontId="0" fillId="0" borderId="0" xfId="0" quotePrefix="1"/>
    <xf numFmtId="0" fontId="30" fillId="0" borderId="0" xfId="0" applyFont="1" applyAlignment="1">
      <alignment horizontal="left" vertical="center" indent="5"/>
    </xf>
    <xf numFmtId="0" fontId="25" fillId="0" borderId="0" xfId="0" applyFont="1"/>
    <xf numFmtId="17" fontId="0" fillId="0" borderId="0" xfId="0" applyNumberFormat="1"/>
    <xf numFmtId="0" fontId="0" fillId="0" borderId="8" xfId="0" applyBorder="1" applyAlignment="1">
      <alignment horizontal="center" wrapText="1"/>
    </xf>
    <xf numFmtId="6" fontId="33" fillId="0" borderId="0" xfId="0" applyNumberFormat="1" applyFont="1"/>
    <xf numFmtId="0" fontId="25" fillId="8" borderId="0" xfId="0" applyFont="1" applyFill="1"/>
    <xf numFmtId="177" fontId="25" fillId="0" borderId="4" xfId="0" applyNumberFormat="1" applyFont="1" applyBorder="1" applyAlignment="1">
      <alignment horizontal="center"/>
    </xf>
    <xf numFmtId="0" fontId="25" fillId="0" borderId="4" xfId="0" applyFont="1" applyBorder="1" applyAlignment="1">
      <alignment horizontal="center"/>
    </xf>
    <xf numFmtId="0" fontId="29" fillId="8" borderId="40" xfId="0" applyFont="1" applyFill="1" applyBorder="1" applyAlignment="1">
      <alignment horizontal="center" vertical="center" wrapText="1"/>
    </xf>
    <xf numFmtId="0" fontId="25" fillId="0" borderId="0" xfId="0" applyFont="1" applyAlignment="1">
      <alignment wrapText="1"/>
    </xf>
    <xf numFmtId="6" fontId="25" fillId="0" borderId="4" xfId="0" applyNumberFormat="1" applyFont="1" applyBorder="1" applyAlignment="1">
      <alignment horizontal="center"/>
    </xf>
    <xf numFmtId="9" fontId="25" fillId="0" borderId="4" xfId="0" applyNumberFormat="1" applyFont="1" applyBorder="1" applyAlignment="1">
      <alignment horizontal="center"/>
    </xf>
    <xf numFmtId="0" fontId="29" fillId="8" borderId="4" xfId="0" applyFont="1" applyFill="1" applyBorder="1" applyAlignment="1">
      <alignment horizontal="center" vertical="center" wrapText="1"/>
    </xf>
    <xf numFmtId="0" fontId="25" fillId="0" borderId="0" xfId="0" applyFont="1" applyAlignment="1">
      <alignment horizontal="left" indent="1"/>
    </xf>
    <xf numFmtId="6" fontId="25" fillId="0" borderId="41" xfId="0" applyNumberFormat="1" applyFont="1" applyBorder="1" applyAlignment="1">
      <alignment horizontal="right" indent="1"/>
    </xf>
    <xf numFmtId="0" fontId="25" fillId="0" borderId="4" xfId="0" applyFont="1" applyBorder="1" applyAlignment="1">
      <alignment horizontal="left" indent="1"/>
    </xf>
    <xf numFmtId="0" fontId="25" fillId="0" borderId="41" xfId="0" applyFont="1" applyBorder="1" applyAlignment="1">
      <alignment horizontal="left" indent="1"/>
    </xf>
    <xf numFmtId="0" fontId="25" fillId="8" borderId="38" xfId="0" applyFont="1" applyFill="1" applyBorder="1" applyAlignment="1">
      <alignment horizontal="right" indent="1"/>
    </xf>
    <xf numFmtId="0" fontId="25" fillId="8" borderId="34" xfId="0" applyFont="1" applyFill="1" applyBorder="1" applyAlignment="1">
      <alignment horizontal="right" indent="1"/>
    </xf>
    <xf numFmtId="0" fontId="29" fillId="8" borderId="39" xfId="0" applyFont="1" applyFill="1" applyBorder="1"/>
    <xf numFmtId="3" fontId="25" fillId="0" borderId="40" xfId="0" applyNumberFormat="1" applyFont="1" applyBorder="1" applyAlignment="1">
      <alignment horizontal="right" indent="1"/>
    </xf>
    <xf numFmtId="0" fontId="25" fillId="0" borderId="40" xfId="0" applyFont="1" applyBorder="1" applyAlignment="1">
      <alignment horizontal="left" indent="1"/>
    </xf>
    <xf numFmtId="8" fontId="25" fillId="0" borderId="4" xfId="0" applyNumberFormat="1" applyFont="1" applyBorder="1" applyAlignment="1">
      <alignment horizontal="right" indent="1"/>
    </xf>
    <xf numFmtId="9" fontId="25" fillId="0" borderId="4" xfId="0" applyNumberFormat="1" applyFont="1" applyBorder="1" applyAlignment="1">
      <alignment horizontal="right" indent="1"/>
    </xf>
    <xf numFmtId="177" fontId="25" fillId="0" borderId="4" xfId="0" applyNumberFormat="1" applyFont="1" applyBorder="1" applyAlignment="1">
      <alignment horizontal="right" indent="1"/>
    </xf>
    <xf numFmtId="8" fontId="25" fillId="0" borderId="41" xfId="0" applyNumberFormat="1" applyFont="1" applyBorder="1" applyAlignment="1">
      <alignment horizontal="right" indent="1"/>
    </xf>
    <xf numFmtId="0" fontId="25" fillId="8" borderId="38" xfId="0" applyFont="1" applyFill="1" applyBorder="1"/>
    <xf numFmtId="0" fontId="25" fillId="8" borderId="34" xfId="0" applyFont="1" applyFill="1" applyBorder="1"/>
    <xf numFmtId="0" fontId="29" fillId="8" borderId="31" xfId="0" applyFont="1" applyFill="1" applyBorder="1" applyAlignment="1">
      <alignment horizontal="center"/>
    </xf>
    <xf numFmtId="0" fontId="29" fillId="8" borderId="4" xfId="0" applyFont="1" applyFill="1" applyBorder="1" applyAlignment="1">
      <alignment horizontal="center"/>
    </xf>
    <xf numFmtId="0" fontId="25" fillId="0" borderId="0" xfId="10" applyFont="1"/>
    <xf numFmtId="0" fontId="37" fillId="0" borderId="0" xfId="10" applyFont="1"/>
    <xf numFmtId="0" fontId="25" fillId="8" borderId="0" xfId="10" applyFont="1" applyFill="1"/>
    <xf numFmtId="0" fontId="25" fillId="8" borderId="0" xfId="10" quotePrefix="1" applyFont="1" applyFill="1" applyAlignment="1">
      <alignment horizontal="left"/>
    </xf>
    <xf numFmtId="177" fontId="25" fillId="0" borderId="4" xfId="10" applyNumberFormat="1" applyFont="1" applyBorder="1" applyAlignment="1">
      <alignment horizontal="center"/>
    </xf>
    <xf numFmtId="0" fontId="25" fillId="0" borderId="4" xfId="10" applyFont="1" applyBorder="1" applyAlignment="1">
      <alignment horizontal="center"/>
    </xf>
    <xf numFmtId="0" fontId="25" fillId="0" borderId="0" xfId="10" applyFont="1" applyAlignment="1">
      <alignment wrapText="1"/>
    </xf>
    <xf numFmtId="0" fontId="29" fillId="8" borderId="40" xfId="10" applyFont="1" applyFill="1" applyBorder="1" applyAlignment="1">
      <alignment horizontal="center" vertical="center" wrapText="1"/>
    </xf>
    <xf numFmtId="6" fontId="25" fillId="0" borderId="4" xfId="10" applyNumberFormat="1" applyFont="1" applyBorder="1" applyAlignment="1">
      <alignment horizontal="center"/>
    </xf>
    <xf numFmtId="9" fontId="25" fillId="0" borderId="4" xfId="10" applyNumberFormat="1" applyFont="1" applyBorder="1" applyAlignment="1">
      <alignment horizontal="center"/>
    </xf>
    <xf numFmtId="0" fontId="29" fillId="8" borderId="4" xfId="10" applyFont="1" applyFill="1" applyBorder="1" applyAlignment="1">
      <alignment horizontal="center" vertical="center" wrapText="1"/>
    </xf>
    <xf numFmtId="0" fontId="30" fillId="0" borderId="0" xfId="10" applyFont="1"/>
    <xf numFmtId="0" fontId="30" fillId="8" borderId="0" xfId="10" applyFont="1" applyFill="1"/>
    <xf numFmtId="0" fontId="29" fillId="8" borderId="0" xfId="10" applyFont="1" applyFill="1"/>
    <xf numFmtId="0" fontId="38" fillId="17" borderId="0" xfId="10" applyFill="1"/>
    <xf numFmtId="0" fontId="39" fillId="17" borderId="0" xfId="10" applyFont="1" applyFill="1"/>
    <xf numFmtId="0" fontId="38" fillId="17" borderId="11" xfId="10" applyFill="1" applyBorder="1"/>
    <xf numFmtId="0" fontId="38" fillId="17" borderId="12" xfId="10" applyFill="1" applyBorder="1"/>
    <xf numFmtId="0" fontId="39" fillId="17" borderId="27" xfId="10" quotePrefix="1" applyFont="1" applyFill="1" applyBorder="1" applyAlignment="1">
      <alignment horizontal="left"/>
    </xf>
    <xf numFmtId="0" fontId="38" fillId="17" borderId="15" xfId="10" applyFill="1" applyBorder="1"/>
    <xf numFmtId="0" fontId="39" fillId="17" borderId="24" xfId="10" applyFont="1" applyFill="1" applyBorder="1"/>
    <xf numFmtId="0" fontId="38" fillId="17" borderId="36" xfId="10" applyFill="1" applyBorder="1"/>
    <xf numFmtId="0" fontId="38" fillId="17" borderId="10" xfId="10" applyFill="1" applyBorder="1"/>
    <xf numFmtId="0" fontId="40" fillId="17" borderId="37" xfId="10" applyFont="1" applyFill="1" applyBorder="1"/>
    <xf numFmtId="0" fontId="39" fillId="17" borderId="27" xfId="10" applyFont="1" applyFill="1" applyBorder="1"/>
    <xf numFmtId="0" fontId="38" fillId="17" borderId="0" xfId="10" applyFill="1" applyAlignment="1">
      <alignment horizontal="center" vertical="center"/>
    </xf>
    <xf numFmtId="0" fontId="38" fillId="17" borderId="25" xfId="10" applyFill="1" applyBorder="1" applyAlignment="1">
      <alignment horizontal="center" vertical="center"/>
    </xf>
    <xf numFmtId="17" fontId="38" fillId="17" borderId="26" xfId="10" applyNumberFormat="1" applyFill="1" applyBorder="1" applyAlignment="1">
      <alignment horizontal="center" vertical="center"/>
    </xf>
    <xf numFmtId="0" fontId="38" fillId="17" borderId="26" xfId="10" applyFill="1" applyBorder="1" applyAlignment="1">
      <alignment horizontal="center"/>
    </xf>
    <xf numFmtId="0" fontId="38" fillId="17" borderId="26" xfId="10" applyFill="1" applyBorder="1" applyAlignment="1">
      <alignment horizontal="center" vertical="center"/>
    </xf>
    <xf numFmtId="0" fontId="38" fillId="17" borderId="45" xfId="10" applyFill="1" applyBorder="1" applyAlignment="1">
      <alignment horizontal="center" vertical="center"/>
    </xf>
    <xf numFmtId="0" fontId="38" fillId="17" borderId="32" xfId="10" applyFill="1" applyBorder="1" applyAlignment="1">
      <alignment horizontal="center" vertical="center"/>
    </xf>
    <xf numFmtId="17" fontId="38" fillId="17" borderId="4" xfId="10" applyNumberFormat="1" applyFill="1" applyBorder="1" applyAlignment="1">
      <alignment horizontal="center" vertical="center"/>
    </xf>
    <xf numFmtId="0" fontId="38" fillId="17" borderId="4" xfId="10" applyFill="1" applyBorder="1" applyAlignment="1">
      <alignment horizontal="center"/>
    </xf>
    <xf numFmtId="0" fontId="38" fillId="17" borderId="4" xfId="10" applyFill="1" applyBorder="1" applyAlignment="1">
      <alignment horizontal="center" vertical="center"/>
    </xf>
    <xf numFmtId="0" fontId="38" fillId="17" borderId="46" xfId="10" applyFill="1" applyBorder="1" applyAlignment="1">
      <alignment horizontal="center" vertical="center"/>
    </xf>
    <xf numFmtId="0" fontId="38" fillId="17" borderId="47" xfId="10" applyFill="1" applyBorder="1" applyAlignment="1">
      <alignment horizontal="center" vertical="center"/>
    </xf>
    <xf numFmtId="17" fontId="38" fillId="17" borderId="41" xfId="10" applyNumberFormat="1" applyFill="1" applyBorder="1" applyAlignment="1">
      <alignment horizontal="center" vertical="center"/>
    </xf>
    <xf numFmtId="0" fontId="38" fillId="17" borderId="41" xfId="10" applyFill="1" applyBorder="1" applyAlignment="1">
      <alignment horizontal="center"/>
    </xf>
    <xf numFmtId="0" fontId="38" fillId="17" borderId="41" xfId="10" applyFill="1" applyBorder="1" applyAlignment="1">
      <alignment horizontal="center" vertical="center"/>
    </xf>
    <xf numFmtId="0" fontId="38" fillId="17" borderId="29" xfId="10" applyFill="1" applyBorder="1" applyAlignment="1">
      <alignment horizontal="center" vertical="center"/>
    </xf>
    <xf numFmtId="0" fontId="39" fillId="17" borderId="0" xfId="10" applyFont="1" applyFill="1" applyAlignment="1">
      <alignment horizontal="center" vertical="center"/>
    </xf>
    <xf numFmtId="0" fontId="39" fillId="17" borderId="43" xfId="10" applyFont="1" applyFill="1" applyBorder="1" applyAlignment="1">
      <alignment horizontal="center" vertical="center"/>
    </xf>
    <xf numFmtId="0" fontId="39" fillId="17" borderId="48" xfId="10" applyFont="1" applyFill="1" applyBorder="1" applyAlignment="1">
      <alignment horizontal="center" vertical="center"/>
    </xf>
    <xf numFmtId="0" fontId="39" fillId="17" borderId="49" xfId="10" applyFont="1" applyFill="1" applyBorder="1" applyAlignment="1">
      <alignment horizontal="center" vertical="center"/>
    </xf>
    <xf numFmtId="0" fontId="38" fillId="17" borderId="0" xfId="10" applyFill="1" applyAlignment="1">
      <alignment horizontal="center"/>
    </xf>
    <xf numFmtId="177" fontId="38" fillId="17" borderId="25" xfId="10" applyNumberFormat="1" applyFill="1" applyBorder="1" applyAlignment="1">
      <alignment horizontal="center"/>
    </xf>
    <xf numFmtId="6" fontId="38" fillId="17" borderId="26" xfId="10" applyNumberFormat="1" applyFill="1" applyBorder="1" applyAlignment="1">
      <alignment horizontal="center"/>
    </xf>
    <xf numFmtId="0" fontId="38" fillId="17" borderId="45" xfId="10" applyFill="1" applyBorder="1" applyAlignment="1">
      <alignment horizontal="center"/>
    </xf>
    <xf numFmtId="177" fontId="38" fillId="17" borderId="32" xfId="10" applyNumberFormat="1" applyFill="1" applyBorder="1" applyAlignment="1">
      <alignment horizontal="center"/>
    </xf>
    <xf numFmtId="6" fontId="38" fillId="17" borderId="4" xfId="10" applyNumberFormat="1" applyFill="1" applyBorder="1" applyAlignment="1">
      <alignment horizontal="center"/>
    </xf>
    <xf numFmtId="0" fontId="38" fillId="17" borderId="46" xfId="10" applyFill="1" applyBorder="1" applyAlignment="1">
      <alignment horizontal="center"/>
    </xf>
    <xf numFmtId="177" fontId="38" fillId="17" borderId="50" xfId="10" applyNumberFormat="1" applyFill="1" applyBorder="1" applyAlignment="1">
      <alignment horizontal="center"/>
    </xf>
    <xf numFmtId="0" fontId="38" fillId="17" borderId="51" xfId="10" applyFill="1" applyBorder="1" applyAlignment="1">
      <alignment horizontal="center"/>
    </xf>
    <xf numFmtId="177" fontId="38" fillId="17" borderId="47" xfId="10" applyNumberFormat="1" applyFill="1" applyBorder="1" applyAlignment="1">
      <alignment horizontal="center"/>
    </xf>
    <xf numFmtId="6" fontId="38" fillId="17" borderId="41" xfId="10" applyNumberFormat="1" applyFill="1" applyBorder="1" applyAlignment="1">
      <alignment horizontal="center"/>
    </xf>
    <xf numFmtId="0" fontId="38" fillId="17" borderId="29" xfId="10" applyFill="1" applyBorder="1" applyAlignment="1">
      <alignment horizontal="center"/>
    </xf>
    <xf numFmtId="0" fontId="39" fillId="17" borderId="43" xfId="10" applyFont="1" applyFill="1" applyBorder="1" applyAlignment="1">
      <alignment horizontal="center"/>
    </xf>
    <xf numFmtId="0" fontId="39" fillId="17" borderId="49" xfId="10" applyFont="1" applyFill="1" applyBorder="1" applyAlignment="1">
      <alignment horizontal="center"/>
    </xf>
    <xf numFmtId="0" fontId="39" fillId="17" borderId="48" xfId="10" applyFont="1" applyFill="1" applyBorder="1" applyAlignment="1">
      <alignment horizontal="center"/>
    </xf>
    <xf numFmtId="5" fontId="39" fillId="17" borderId="0" xfId="10" applyNumberFormat="1" applyFont="1" applyFill="1" applyAlignment="1">
      <alignment horizontal="center" vertical="center"/>
    </xf>
    <xf numFmtId="5" fontId="38" fillId="18" borderId="4" xfId="10" applyNumberFormat="1" applyFill="1" applyBorder="1" applyAlignment="1">
      <alignment horizontal="center" vertical="center"/>
    </xf>
    <xf numFmtId="5" fontId="38" fillId="18" borderId="38" xfId="10" applyNumberFormat="1" applyFill="1" applyBorder="1" applyAlignment="1">
      <alignment horizontal="center" vertical="center"/>
    </xf>
    <xf numFmtId="17" fontId="39" fillId="19" borderId="52" xfId="10" applyNumberFormat="1" applyFont="1" applyFill="1" applyBorder="1" applyAlignment="1">
      <alignment horizontal="center" vertical="center"/>
    </xf>
    <xf numFmtId="17" fontId="39" fillId="19" borderId="53" xfId="10" applyNumberFormat="1" applyFont="1" applyFill="1" applyBorder="1" applyAlignment="1">
      <alignment horizontal="center" vertical="center"/>
    </xf>
    <xf numFmtId="5" fontId="38" fillId="18" borderId="41" xfId="10" applyNumberFormat="1" applyFill="1" applyBorder="1" applyAlignment="1">
      <alignment horizontal="center" vertical="center"/>
    </xf>
    <xf numFmtId="5" fontId="38" fillId="18" borderId="28" xfId="10" applyNumberFormat="1" applyFill="1" applyBorder="1" applyAlignment="1">
      <alignment horizontal="center" vertical="center"/>
    </xf>
    <xf numFmtId="17" fontId="39" fillId="19" borderId="54" xfId="10" applyNumberFormat="1" applyFont="1" applyFill="1" applyBorder="1" applyAlignment="1">
      <alignment horizontal="center" vertical="center"/>
    </xf>
    <xf numFmtId="17" fontId="39" fillId="17" borderId="0" xfId="10" applyNumberFormat="1" applyFont="1" applyFill="1" applyAlignment="1">
      <alignment horizontal="center" vertical="center"/>
    </xf>
    <xf numFmtId="17" fontId="39" fillId="20" borderId="5" xfId="10" applyNumberFormat="1" applyFont="1" applyFill="1" applyBorder="1" applyAlignment="1">
      <alignment horizontal="center" vertical="center"/>
    </xf>
    <xf numFmtId="17" fontId="39" fillId="20" borderId="6" xfId="10" applyNumberFormat="1" applyFont="1" applyFill="1" applyBorder="1" applyAlignment="1">
      <alignment horizontal="center" vertical="center"/>
    </xf>
    <xf numFmtId="17" fontId="39" fillId="20" borderId="7" xfId="10" applyNumberFormat="1" applyFont="1" applyFill="1" applyBorder="1" applyAlignment="1">
      <alignment horizontal="center" vertical="center"/>
    </xf>
    <xf numFmtId="5" fontId="0" fillId="0" borderId="0" xfId="0" applyNumberFormat="1"/>
    <xf numFmtId="0" fontId="4" fillId="0" borderId="8" xfId="0" applyFont="1" applyBorder="1"/>
    <xf numFmtId="165" fontId="0" fillId="5" borderId="0" xfId="0" applyNumberFormat="1" applyFill="1"/>
    <xf numFmtId="0" fontId="4" fillId="0" borderId="0" xfId="0" applyFont="1" applyAlignment="1">
      <alignment horizontal="right"/>
    </xf>
    <xf numFmtId="177" fontId="0" fillId="5" borderId="4" xfId="3" applyNumberFormat="1" applyFont="1" applyFill="1" applyBorder="1"/>
    <xf numFmtId="10" fontId="0" fillId="0" borderId="0" xfId="3" applyNumberFormat="1" applyFont="1"/>
    <xf numFmtId="188" fontId="0" fillId="5" borderId="4" xfId="0" applyNumberFormat="1" applyFill="1" applyBorder="1"/>
    <xf numFmtId="174" fontId="0" fillId="0" borderId="0" xfId="0" applyNumberFormat="1"/>
    <xf numFmtId="0" fontId="33" fillId="0" borderId="0" xfId="0" applyFont="1" applyAlignment="1">
      <alignment horizontal="right"/>
    </xf>
    <xf numFmtId="10" fontId="0" fillId="21" borderId="0" xfId="0" applyNumberFormat="1" applyFill="1"/>
    <xf numFmtId="10" fontId="0" fillId="21" borderId="0" xfId="3" applyNumberFormat="1" applyFont="1" applyFill="1"/>
    <xf numFmtId="189" fontId="37" fillId="0" borderId="0" xfId="10" applyNumberFormat="1" applyFont="1"/>
    <xf numFmtId="0" fontId="37" fillId="0" borderId="0" xfId="10" applyFont="1" applyAlignment="1">
      <alignment horizontal="center"/>
    </xf>
    <xf numFmtId="0" fontId="37" fillId="0" borderId="0" xfId="10" applyFont="1" applyAlignment="1">
      <alignment horizontal="left" indent="3"/>
    </xf>
    <xf numFmtId="189" fontId="42" fillId="0" borderId="4" xfId="10" applyNumberFormat="1" applyFont="1" applyBorder="1"/>
    <xf numFmtId="0" fontId="42" fillId="0" borderId="0" xfId="10" applyFont="1" applyAlignment="1">
      <alignment horizontal="left" indent="3"/>
    </xf>
    <xf numFmtId="0" fontId="37" fillId="0" borderId="0" xfId="10" quotePrefix="1" applyFont="1" applyAlignment="1">
      <alignment horizontal="left" indent="3"/>
    </xf>
    <xf numFmtId="6" fontId="37" fillId="0" borderId="0" xfId="10" applyNumberFormat="1" applyFont="1"/>
    <xf numFmtId="6" fontId="37" fillId="0" borderId="0" xfId="10" applyNumberFormat="1" applyFont="1" applyAlignment="1">
      <alignment horizontal="center"/>
    </xf>
    <xf numFmtId="189" fontId="42" fillId="0" borderId="4" xfId="11" applyNumberFormat="1" applyFont="1" applyBorder="1"/>
    <xf numFmtId="189" fontId="37" fillId="0" borderId="0" xfId="11" applyNumberFormat="1" applyFont="1"/>
    <xf numFmtId="10" fontId="37" fillId="0" borderId="0" xfId="10" applyNumberFormat="1" applyFont="1" applyAlignment="1">
      <alignment horizontal="center"/>
    </xf>
    <xf numFmtId="0" fontId="42" fillId="0" borderId="8" xfId="10" quotePrefix="1" applyFont="1" applyBorder="1" applyAlignment="1">
      <alignment horizontal="left"/>
    </xf>
    <xf numFmtId="0" fontId="42" fillId="0" borderId="8" xfId="10" applyFont="1" applyBorder="1" applyAlignment="1">
      <alignment horizontal="left"/>
    </xf>
    <xf numFmtId="10" fontId="25" fillId="0" borderId="0" xfId="11" applyNumberFormat="1" applyFont="1" applyAlignment="1">
      <alignment horizontal="center"/>
    </xf>
    <xf numFmtId="0" fontId="36" fillId="0" borderId="0" xfId="10" applyFont="1"/>
    <xf numFmtId="0" fontId="37" fillId="0" borderId="0" xfId="10" quotePrefix="1" applyFont="1" applyAlignment="1">
      <alignment horizontal="left"/>
    </xf>
    <xf numFmtId="10" fontId="37" fillId="0" borderId="0" xfId="11" applyNumberFormat="1" applyFont="1" applyAlignment="1">
      <alignment horizontal="center"/>
    </xf>
    <xf numFmtId="168" fontId="37" fillId="0" borderId="0" xfId="12" applyNumberFormat="1" applyFont="1"/>
    <xf numFmtId="183" fontId="37" fillId="0" borderId="0" xfId="12" quotePrefix="1" applyNumberFormat="1" applyFont="1" applyAlignment="1">
      <alignment horizontal="center"/>
    </xf>
    <xf numFmtId="0" fontId="42" fillId="0" borderId="8" xfId="10" quotePrefix="1" applyFont="1" applyBorder="1" applyAlignment="1">
      <alignment horizontal="center"/>
    </xf>
    <xf numFmtId="0" fontId="42" fillId="0" borderId="8" xfId="10" applyFont="1" applyBorder="1"/>
    <xf numFmtId="0" fontId="29" fillId="0" borderId="0" xfId="10" applyFont="1" applyAlignment="1">
      <alignment horizontal="center"/>
    </xf>
    <xf numFmtId="10" fontId="29" fillId="0" borderId="4" xfId="11" applyNumberFormat="1" applyFont="1" applyBorder="1"/>
    <xf numFmtId="0" fontId="25" fillId="0" borderId="0" xfId="10" quotePrefix="1" applyFont="1" applyAlignment="1">
      <alignment horizontal="left"/>
    </xf>
    <xf numFmtId="0" fontId="29" fillId="0" borderId="0" xfId="10" applyFont="1"/>
    <xf numFmtId="6" fontId="25" fillId="0" borderId="0" xfId="10" applyNumberFormat="1" applyFont="1"/>
    <xf numFmtId="9" fontId="25" fillId="0" borderId="0" xfId="10" applyNumberFormat="1" applyFont="1"/>
    <xf numFmtId="8" fontId="25" fillId="0" borderId="0" xfId="10" applyNumberFormat="1" applyFont="1"/>
    <xf numFmtId="6" fontId="25" fillId="0" borderId="0" xfId="10" quotePrefix="1" applyNumberFormat="1" applyFont="1" applyAlignment="1">
      <alignment horizontal="left"/>
    </xf>
    <xf numFmtId="8" fontId="25" fillId="0" borderId="8" xfId="10" applyNumberFormat="1" applyFont="1" applyBorder="1"/>
    <xf numFmtId="6" fontId="25" fillId="0" borderId="8" xfId="10" quotePrefix="1" applyNumberFormat="1" applyFont="1" applyBorder="1" applyAlignment="1">
      <alignment horizontal="left"/>
    </xf>
    <xf numFmtId="0" fontId="25" fillId="0" borderId="8" xfId="10" applyFont="1" applyBorder="1"/>
    <xf numFmtId="8" fontId="25" fillId="0" borderId="0" xfId="10" quotePrefix="1" applyNumberFormat="1" applyFont="1" applyAlignment="1">
      <alignment horizontal="left"/>
    </xf>
    <xf numFmtId="177" fontId="25" fillId="0" borderId="0" xfId="10" applyNumberFormat="1" applyFont="1"/>
    <xf numFmtId="0" fontId="25" fillId="0" borderId="8" xfId="10" quotePrefix="1" applyFont="1" applyBorder="1" applyAlignment="1">
      <alignment horizontal="left"/>
    </xf>
    <xf numFmtId="8" fontId="25" fillId="0" borderId="8" xfId="10" quotePrefix="1" applyNumberFormat="1" applyFont="1" applyBorder="1" applyAlignment="1">
      <alignment horizontal="left"/>
    </xf>
    <xf numFmtId="0" fontId="29" fillId="8" borderId="31" xfId="10" applyFont="1" applyFill="1" applyBorder="1" applyAlignment="1">
      <alignment horizontal="center"/>
    </xf>
    <xf numFmtId="0" fontId="29" fillId="8" borderId="4" xfId="10" applyFont="1" applyFill="1" applyBorder="1" applyAlignment="1">
      <alignment horizontal="center"/>
    </xf>
    <xf numFmtId="6" fontId="25" fillId="0" borderId="41" xfId="10" applyNumberFormat="1" applyFont="1" applyBorder="1" applyAlignment="1">
      <alignment horizontal="right" indent="1"/>
    </xf>
    <xf numFmtId="0" fontId="25" fillId="0" borderId="4" xfId="10" applyFont="1" applyBorder="1" applyAlignment="1">
      <alignment horizontal="left" indent="1"/>
    </xf>
    <xf numFmtId="0" fontId="25" fillId="0" borderId="0" xfId="10" applyFont="1" applyAlignment="1">
      <alignment horizontal="center"/>
    </xf>
    <xf numFmtId="0" fontId="25" fillId="0" borderId="41" xfId="10" applyFont="1" applyBorder="1" applyAlignment="1">
      <alignment horizontal="left" indent="1"/>
    </xf>
    <xf numFmtId="0" fontId="25" fillId="8" borderId="38" xfId="10" applyFont="1" applyFill="1" applyBorder="1" applyAlignment="1">
      <alignment horizontal="right" indent="1"/>
    </xf>
    <xf numFmtId="0" fontId="25" fillId="8" borderId="34" xfId="10" applyFont="1" applyFill="1" applyBorder="1" applyAlignment="1">
      <alignment horizontal="right" indent="1"/>
    </xf>
    <xf numFmtId="0" fontId="29" fillId="8" borderId="39" xfId="10" applyFont="1" applyFill="1" applyBorder="1"/>
    <xf numFmtId="3" fontId="25" fillId="0" borderId="40" xfId="10" applyNumberFormat="1" applyFont="1" applyBorder="1" applyAlignment="1">
      <alignment horizontal="right" indent="1"/>
    </xf>
    <xf numFmtId="0" fontId="25" fillId="0" borderId="40" xfId="10" applyFont="1" applyBorder="1" applyAlignment="1">
      <alignment horizontal="left" indent="1"/>
    </xf>
    <xf numFmtId="8" fontId="25" fillId="0" borderId="4" xfId="10" applyNumberFormat="1" applyFont="1" applyBorder="1" applyAlignment="1">
      <alignment horizontal="right" indent="1"/>
    </xf>
    <xf numFmtId="9" fontId="25" fillId="0" borderId="4" xfId="10" applyNumberFormat="1" applyFont="1" applyBorder="1" applyAlignment="1">
      <alignment horizontal="right" indent="1"/>
    </xf>
    <xf numFmtId="177" fontId="25" fillId="0" borderId="4" xfId="10" applyNumberFormat="1" applyFont="1" applyBorder="1" applyAlignment="1">
      <alignment horizontal="right" indent="1"/>
    </xf>
    <xf numFmtId="8" fontId="25" fillId="0" borderId="41" xfId="10" applyNumberFormat="1" applyFont="1" applyBorder="1" applyAlignment="1">
      <alignment horizontal="right" indent="1"/>
    </xf>
    <xf numFmtId="0" fontId="25" fillId="8" borderId="38" xfId="10" applyFont="1" applyFill="1" applyBorder="1"/>
    <xf numFmtId="0" fontId="25" fillId="8" borderId="34" xfId="10" applyFont="1" applyFill="1" applyBorder="1"/>
    <xf numFmtId="190" fontId="0" fillId="0" borderId="0" xfId="0" applyNumberFormat="1"/>
    <xf numFmtId="189" fontId="0" fillId="0" borderId="0" xfId="0" applyNumberFormat="1"/>
    <xf numFmtId="165" fontId="25" fillId="0" borderId="55" xfId="0" applyNumberFormat="1" applyFont="1" applyBorder="1" applyAlignment="1">
      <alignment horizontal="center"/>
    </xf>
    <xf numFmtId="9" fontId="0" fillId="0" borderId="11" xfId="0" applyNumberFormat="1" applyBorder="1" applyAlignment="1">
      <alignment vertical="center" wrapText="1"/>
    </xf>
    <xf numFmtId="0" fontId="0" fillId="0" borderId="11" xfId="0" applyBorder="1" applyAlignment="1">
      <alignment vertical="center" wrapText="1"/>
    </xf>
    <xf numFmtId="0" fontId="0" fillId="0" borderId="52" xfId="0" applyBorder="1" applyAlignment="1">
      <alignment vertical="center" wrapText="1"/>
    </xf>
    <xf numFmtId="0" fontId="4" fillId="0" borderId="5" xfId="0" applyFont="1" applyBorder="1" applyAlignment="1">
      <alignment vertical="center" wrapText="1"/>
    </xf>
    <xf numFmtId="0" fontId="4" fillId="0" borderId="55" xfId="0" applyFont="1" applyBorder="1" applyAlignment="1">
      <alignment vertical="center" wrapText="1"/>
    </xf>
    <xf numFmtId="0" fontId="25" fillId="0" borderId="0" xfId="0" quotePrefix="1" applyFont="1" applyAlignment="1">
      <alignment horizontal="left" vertical="center"/>
    </xf>
    <xf numFmtId="177" fontId="0" fillId="0" borderId="4" xfId="0" applyNumberFormat="1" applyBorder="1"/>
    <xf numFmtId="3" fontId="22" fillId="0" borderId="0" xfId="0" applyNumberFormat="1" applyFont="1"/>
    <xf numFmtId="0" fontId="22" fillId="0" borderId="0" xfId="0" applyFont="1" applyAlignment="1">
      <alignment horizontal="left" indent="2"/>
    </xf>
    <xf numFmtId="165" fontId="43" fillId="0" borderId="4" xfId="0" applyNumberFormat="1" applyFont="1" applyBorder="1"/>
    <xf numFmtId="0" fontId="43" fillId="0" borderId="4" xfId="0" applyFont="1" applyBorder="1" applyAlignment="1">
      <alignment horizontal="left" indent="2"/>
    </xf>
    <xf numFmtId="0" fontId="0" fillId="0" borderId="41" xfId="0" applyBorder="1"/>
    <xf numFmtId="0" fontId="21" fillId="0" borderId="0" xfId="0" applyFont="1"/>
    <xf numFmtId="165" fontId="0" fillId="0" borderId="55" xfId="0" applyNumberFormat="1" applyBorder="1"/>
    <xf numFmtId="177" fontId="0" fillId="0" borderId="0" xfId="3" applyNumberFormat="1" applyFont="1" applyBorder="1"/>
    <xf numFmtId="189" fontId="0" fillId="0" borderId="0" xfId="3" applyNumberFormat="1" applyFont="1" applyFill="1"/>
    <xf numFmtId="191" fontId="0" fillId="0" borderId="0" xfId="0" applyNumberFormat="1"/>
    <xf numFmtId="177" fontId="0" fillId="0" borderId="0" xfId="3" applyNumberFormat="1" applyFont="1" applyFill="1"/>
    <xf numFmtId="0" fontId="0" fillId="4" borderId="56" xfId="6" applyFont="1" applyBorder="1"/>
    <xf numFmtId="177" fontId="0" fillId="0" borderId="8" xfId="3" applyNumberFormat="1" applyFont="1" applyFill="1" applyBorder="1"/>
    <xf numFmtId="192" fontId="0" fillId="0" borderId="0" xfId="3" applyNumberFormat="1" applyFont="1"/>
    <xf numFmtId="0" fontId="0" fillId="0" borderId="8" xfId="0" quotePrefix="1" applyBorder="1" applyAlignment="1">
      <alignment horizontal="center"/>
    </xf>
    <xf numFmtId="165" fontId="0" fillId="0" borderId="8" xfId="0" applyNumberFormat="1" applyBorder="1" applyAlignment="1">
      <alignment horizontal="center"/>
    </xf>
    <xf numFmtId="164" fontId="0" fillId="0" borderId="8" xfId="0" applyNumberFormat="1" applyBorder="1"/>
    <xf numFmtId="164" fontId="0" fillId="5" borderId="4" xfId="0" applyNumberFormat="1" applyFill="1" applyBorder="1" applyAlignment="1">
      <alignment horizontal="center"/>
    </xf>
    <xf numFmtId="8" fontId="8"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8" fontId="8" fillId="0" borderId="38" xfId="0" applyNumberFormat="1"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4" xfId="0" applyFont="1" applyBorder="1" applyAlignment="1">
      <alignment vertical="center" wrapText="1"/>
    </xf>
    <xf numFmtId="165" fontId="8" fillId="0" borderId="34" xfId="0" applyNumberFormat="1" applyFont="1" applyBorder="1" applyAlignment="1">
      <alignment vertical="center"/>
    </xf>
    <xf numFmtId="0" fontId="25" fillId="0" borderId="39" xfId="0" applyFont="1" applyBorder="1" applyAlignment="1">
      <alignment horizontal="center" vertical="center"/>
    </xf>
    <xf numFmtId="0" fontId="8" fillId="0" borderId="34" xfId="0" applyFont="1" applyBorder="1" applyAlignment="1">
      <alignment vertical="center"/>
    </xf>
    <xf numFmtId="0" fontId="44" fillId="0" borderId="28" xfId="0" applyFont="1" applyBorder="1" applyAlignment="1">
      <alignment horizontal="right"/>
    </xf>
    <xf numFmtId="0" fontId="44" fillId="0" borderId="23" xfId="0" applyFont="1" applyBorder="1" applyAlignment="1">
      <alignment horizontal="right"/>
    </xf>
    <xf numFmtId="8" fontId="8" fillId="0" borderId="0" xfId="0" applyNumberFormat="1" applyFont="1"/>
    <xf numFmtId="6" fontId="8" fillId="0" borderId="0" xfId="0" applyNumberFormat="1" applyFont="1"/>
    <xf numFmtId="8" fontId="8" fillId="0" borderId="28" xfId="0" applyNumberFormat="1" applyFont="1" applyBorder="1" applyAlignment="1">
      <alignment horizontal="right"/>
    </xf>
    <xf numFmtId="8" fontId="8" fillId="0" borderId="8" xfId="0" applyNumberFormat="1" applyFont="1" applyBorder="1" applyAlignment="1">
      <alignment horizontal="right"/>
    </xf>
    <xf numFmtId="6" fontId="8" fillId="0" borderId="8" xfId="0" applyNumberFormat="1" applyFont="1" applyBorder="1" applyAlignment="1">
      <alignment horizontal="right"/>
    </xf>
    <xf numFmtId="6" fontId="8" fillId="0" borderId="23" xfId="0" applyNumberFormat="1" applyFont="1" applyBorder="1" applyAlignment="1">
      <alignment horizontal="right"/>
    </xf>
    <xf numFmtId="0" fontId="8" fillId="0" borderId="41" xfId="0" applyFont="1" applyBorder="1"/>
    <xf numFmtId="8" fontId="8" fillId="0" borderId="31" xfId="0" applyNumberFormat="1" applyFont="1" applyBorder="1" applyAlignment="1">
      <alignment horizontal="right"/>
    </xf>
    <xf numFmtId="8" fontId="8" fillId="0" borderId="19" xfId="0" applyNumberFormat="1" applyFont="1" applyBorder="1" applyAlignment="1">
      <alignment horizontal="right"/>
    </xf>
    <xf numFmtId="6" fontId="8" fillId="0" borderId="19" xfId="0" applyNumberFormat="1" applyFont="1" applyBorder="1" applyAlignment="1">
      <alignment horizontal="right"/>
    </xf>
    <xf numFmtId="6" fontId="8" fillId="0" borderId="20" xfId="0" applyNumberFormat="1" applyFont="1" applyBorder="1" applyAlignment="1">
      <alignment horizontal="right"/>
    </xf>
    <xf numFmtId="0" fontId="8" fillId="0" borderId="40" xfId="0" applyFont="1" applyBorder="1"/>
    <xf numFmtId="0" fontId="44" fillId="0" borderId="38" xfId="0" applyFont="1" applyBorder="1" applyAlignment="1">
      <alignment horizontal="center" vertical="center" wrapText="1"/>
    </xf>
    <xf numFmtId="0" fontId="44" fillId="0" borderId="34" xfId="0" applyFont="1" applyBorder="1" applyAlignment="1">
      <alignment horizontal="center" vertical="center" wrapText="1"/>
    </xf>
    <xf numFmtId="0" fontId="44" fillId="0" borderId="34" xfId="0" applyFont="1" applyBorder="1" applyAlignment="1">
      <alignment horizontal="center" vertical="center"/>
    </xf>
    <xf numFmtId="0" fontId="44" fillId="0" borderId="39" xfId="0" applyFont="1" applyBorder="1" applyAlignment="1">
      <alignment horizontal="center" vertical="center"/>
    </xf>
    <xf numFmtId="0" fontId="44" fillId="0" borderId="4" xfId="0" applyFont="1" applyBorder="1"/>
    <xf numFmtId="0" fontId="8" fillId="17" borderId="8" xfId="0" applyFont="1" applyFill="1" applyBorder="1"/>
    <xf numFmtId="0" fontId="8" fillId="17" borderId="23" xfId="0" applyFont="1" applyFill="1" applyBorder="1"/>
    <xf numFmtId="0" fontId="44" fillId="17" borderId="28" xfId="0" applyFont="1" applyFill="1" applyBorder="1"/>
    <xf numFmtId="10" fontId="0" fillId="5" borderId="4" xfId="3" applyNumberFormat="1" applyFont="1" applyFill="1" applyBorder="1"/>
    <xf numFmtId="10" fontId="0" fillId="0" borderId="0" xfId="0" applyNumberFormat="1"/>
    <xf numFmtId="183" fontId="0" fillId="5" borderId="4" xfId="0" applyNumberFormat="1" applyFill="1" applyBorder="1"/>
    <xf numFmtId="6" fontId="4" fillId="15" borderId="0" xfId="0" applyNumberFormat="1" applyFont="1" applyFill="1"/>
    <xf numFmtId="0" fontId="45" fillId="0" borderId="0" xfId="0" applyFont="1" applyAlignment="1">
      <alignment vertical="center"/>
    </xf>
    <xf numFmtId="0" fontId="45" fillId="0" borderId="0" xfId="0" quotePrefix="1" applyFont="1" applyAlignment="1">
      <alignment vertical="center"/>
    </xf>
    <xf numFmtId="0" fontId="5" fillId="0" borderId="0" xfId="0" applyFont="1"/>
    <xf numFmtId="169" fontId="45" fillId="0" borderId="0" xfId="1" applyNumberFormat="1" applyFont="1" applyAlignment="1">
      <alignment vertical="center"/>
    </xf>
    <xf numFmtId="0" fontId="46" fillId="0" borderId="0" xfId="0" applyFont="1" applyAlignment="1">
      <alignment vertical="center"/>
    </xf>
    <xf numFmtId="6" fontId="45" fillId="0" borderId="0" xfId="0" applyNumberFormat="1" applyFont="1" applyAlignment="1">
      <alignment horizontal="right" vertical="center"/>
    </xf>
    <xf numFmtId="0" fontId="45" fillId="0" borderId="0" xfId="0" applyFont="1" applyAlignment="1">
      <alignment horizontal="right" vertical="center"/>
    </xf>
    <xf numFmtId="8" fontId="5" fillId="0" borderId="0" xfId="0" applyNumberFormat="1" applyFont="1"/>
    <xf numFmtId="6" fontId="45" fillId="0" borderId="0" xfId="0" applyNumberFormat="1" applyFont="1" applyAlignment="1">
      <alignment vertical="center"/>
    </xf>
    <xf numFmtId="0" fontId="46" fillId="0" borderId="0" xfId="0" applyFont="1" applyAlignment="1">
      <alignment horizontal="right" vertical="center"/>
    </xf>
    <xf numFmtId="0" fontId="47" fillId="0" borderId="0" xfId="0" applyFont="1" applyAlignment="1">
      <alignment vertical="center"/>
    </xf>
    <xf numFmtId="0" fontId="48" fillId="0" borderId="0" xfId="0" applyFont="1" applyAlignment="1">
      <alignment vertical="center"/>
    </xf>
    <xf numFmtId="9" fontId="45" fillId="0" borderId="0" xfId="0" applyNumberFormat="1" applyFont="1" applyAlignment="1">
      <alignment horizontal="right" vertical="center"/>
    </xf>
    <xf numFmtId="9" fontId="45" fillId="0" borderId="11" xfId="0" applyNumberFormat="1" applyFont="1" applyBorder="1" applyAlignment="1">
      <alignment horizontal="right" vertical="center"/>
    </xf>
    <xf numFmtId="0" fontId="45" fillId="0" borderId="27" xfId="0" applyFont="1" applyBorder="1" applyAlignment="1">
      <alignment vertical="center"/>
    </xf>
    <xf numFmtId="9" fontId="45" fillId="0" borderId="15" xfId="0" applyNumberFormat="1" applyFont="1" applyBorder="1" applyAlignment="1">
      <alignment horizontal="right" vertical="center"/>
    </xf>
    <xf numFmtId="0" fontId="45" fillId="0" borderId="24" xfId="0" applyFont="1" applyBorder="1" applyAlignment="1">
      <alignment vertical="center"/>
    </xf>
    <xf numFmtId="3" fontId="45" fillId="0" borderId="15" xfId="0" applyNumberFormat="1" applyFont="1" applyBorder="1" applyAlignment="1">
      <alignment horizontal="right" vertical="center"/>
    </xf>
    <xf numFmtId="0" fontId="45" fillId="0" borderId="15" xfId="0" applyFont="1" applyBorder="1" applyAlignment="1">
      <alignment horizontal="right" vertical="center"/>
    </xf>
    <xf numFmtId="6" fontId="45" fillId="0" borderId="15" xfId="0" applyNumberFormat="1" applyFont="1" applyBorder="1" applyAlignment="1">
      <alignment horizontal="right" vertical="center"/>
    </xf>
    <xf numFmtId="0" fontId="45" fillId="0" borderId="15" xfId="0" applyFont="1" applyBorder="1" applyAlignment="1">
      <alignment vertical="center"/>
    </xf>
    <xf numFmtId="0" fontId="45" fillId="0" borderId="36" xfId="0" applyFont="1" applyBorder="1" applyAlignment="1">
      <alignment horizontal="right" vertical="center"/>
    </xf>
    <xf numFmtId="0" fontId="45" fillId="0" borderId="37" xfId="0" applyFont="1" applyBorder="1" applyAlignment="1">
      <alignment vertical="center"/>
    </xf>
    <xf numFmtId="6" fontId="48" fillId="15" borderId="0" xfId="0" applyNumberFormat="1" applyFont="1" applyFill="1" applyAlignment="1">
      <alignment horizontal="right" vertical="center"/>
    </xf>
    <xf numFmtId="0" fontId="49" fillId="0" borderId="0" xfId="0" applyFont="1" applyAlignment="1">
      <alignment vertical="center"/>
    </xf>
    <xf numFmtId="3" fontId="45" fillId="0" borderId="15" xfId="0" applyNumberFormat="1" applyFont="1" applyBorder="1" applyAlignment="1">
      <alignment vertical="center"/>
    </xf>
    <xf numFmtId="6" fontId="48" fillId="15" borderId="0" xfId="0" applyNumberFormat="1" applyFont="1" applyFill="1" applyAlignment="1">
      <alignment vertical="center"/>
    </xf>
    <xf numFmtId="3" fontId="45" fillId="0" borderId="0" xfId="0" applyNumberFormat="1" applyFont="1" applyAlignment="1">
      <alignment vertical="center"/>
    </xf>
    <xf numFmtId="10" fontId="4" fillId="19" borderId="0" xfId="0" applyNumberFormat="1" applyFont="1" applyFill="1"/>
    <xf numFmtId="0" fontId="4" fillId="19" borderId="0" xfId="0" applyFont="1" applyFill="1"/>
    <xf numFmtId="8" fontId="4" fillId="19" borderId="0" xfId="0" applyNumberFormat="1" applyFont="1" applyFill="1"/>
    <xf numFmtId="0" fontId="33" fillId="0" borderId="0" xfId="0" applyFont="1" applyAlignment="1">
      <alignment horizontal="center"/>
    </xf>
    <xf numFmtId="6" fontId="0" fillId="0" borderId="0" xfId="0" applyNumberForma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center" vertical="center"/>
    </xf>
    <xf numFmtId="9" fontId="0" fillId="0" borderId="4" xfId="0" applyNumberFormat="1" applyBorder="1" applyAlignment="1">
      <alignment horizontal="center"/>
    </xf>
    <xf numFmtId="0" fontId="0" fillId="0" borderId="38" xfId="0" applyBorder="1" applyAlignment="1">
      <alignment horizontal="centerContinuous"/>
    </xf>
    <xf numFmtId="9" fontId="0" fillId="0" borderId="39" xfId="0" applyNumberFormat="1" applyBorder="1" applyAlignment="1">
      <alignment horizontal="centerContinuous"/>
    </xf>
    <xf numFmtId="0" fontId="0" fillId="0" borderId="28" xfId="0" applyBorder="1" applyAlignment="1">
      <alignment horizontal="centerContinuous"/>
    </xf>
    <xf numFmtId="6" fontId="0" fillId="0" borderId="23" xfId="0" applyNumberFormat="1" applyBorder="1" applyAlignment="1">
      <alignment horizontal="centerContinuous"/>
    </xf>
    <xf numFmtId="0" fontId="0" fillId="0" borderId="23" xfId="0" applyBorder="1" applyAlignment="1">
      <alignment horizontal="centerContinuous"/>
    </xf>
    <xf numFmtId="0" fontId="0" fillId="0" borderId="30" xfId="0" applyBorder="1" applyAlignment="1">
      <alignment horizontal="centerContinuous"/>
    </xf>
    <xf numFmtId="9" fontId="0" fillId="0" borderId="16" xfId="0" applyNumberFormat="1" applyBorder="1" applyAlignment="1">
      <alignment horizontal="centerContinuous"/>
    </xf>
    <xf numFmtId="6" fontId="0" fillId="0" borderId="39" xfId="0" applyNumberFormat="1" applyBorder="1" applyAlignment="1">
      <alignment horizontal="center"/>
    </xf>
    <xf numFmtId="6" fontId="0" fillId="0" borderId="39" xfId="0" applyNumberFormat="1" applyBorder="1" applyAlignment="1">
      <alignment horizontal="centerContinuous"/>
    </xf>
    <xf numFmtId="0" fontId="4" fillId="0" borderId="38" xfId="0" applyFont="1" applyBorder="1" applyAlignment="1">
      <alignment horizontal="centerContinuous"/>
    </xf>
    <xf numFmtId="0" fontId="4" fillId="0" borderId="39" xfId="0" applyFont="1" applyBorder="1" applyAlignment="1">
      <alignment horizontal="centerContinuous"/>
    </xf>
    <xf numFmtId="9" fontId="0" fillId="0" borderId="0" xfId="3" applyFont="1" applyAlignment="1">
      <alignment horizontal="right"/>
    </xf>
    <xf numFmtId="164" fontId="0" fillId="0" borderId="0" xfId="0" applyNumberFormat="1" applyAlignment="1">
      <alignment horizontal="right"/>
    </xf>
    <xf numFmtId="164" fontId="0" fillId="0" borderId="4" xfId="0" applyNumberFormat="1" applyBorder="1" applyAlignment="1">
      <alignment horizontal="center" vertical="center"/>
    </xf>
    <xf numFmtId="3" fontId="0" fillId="0" borderId="4" xfId="0" applyNumberFormat="1" applyBorder="1" applyAlignment="1">
      <alignment horizontal="center" vertical="center"/>
    </xf>
    <xf numFmtId="169" fontId="0" fillId="0" borderId="0" xfId="1" applyNumberFormat="1" applyFont="1" applyAlignment="1">
      <alignment horizontal="left"/>
    </xf>
    <xf numFmtId="169" fontId="0" fillId="0" borderId="0" xfId="1" applyNumberFormat="1" applyFont="1" applyBorder="1" applyAlignment="1">
      <alignment horizontal="left"/>
    </xf>
    <xf numFmtId="169" fontId="0" fillId="0" borderId="0" xfId="1" applyNumberFormat="1" applyFont="1" applyBorder="1" applyAlignment="1">
      <alignment horizontal="center"/>
    </xf>
    <xf numFmtId="165" fontId="21" fillId="0" borderId="4" xfId="0" applyNumberFormat="1" applyFont="1" applyBorder="1"/>
    <xf numFmtId="0" fontId="21" fillId="0" borderId="4" xfId="0" applyFont="1" applyBorder="1"/>
    <xf numFmtId="0" fontId="21" fillId="0" borderId="4" xfId="0" applyFont="1" applyBorder="1" applyAlignment="1">
      <alignment horizontal="center" vertical="center" wrapText="1"/>
    </xf>
    <xf numFmtId="165" fontId="21" fillId="0" borderId="0" xfId="0" applyNumberFormat="1" applyFont="1"/>
    <xf numFmtId="0" fontId="0" fillId="21" borderId="0" xfId="0" applyFill="1" applyAlignment="1">
      <alignment horizontal="center"/>
    </xf>
    <xf numFmtId="0" fontId="0" fillId="4" borderId="58" xfId="6" applyFont="1" applyBorder="1"/>
    <xf numFmtId="8" fontId="0" fillId="0" borderId="4" xfId="0" applyNumberFormat="1" applyBorder="1" applyAlignment="1">
      <alignment horizontal="center"/>
    </xf>
    <xf numFmtId="164" fontId="0" fillId="0" borderId="41" xfId="0" applyNumberFormat="1" applyBorder="1" applyAlignment="1">
      <alignment horizontal="center"/>
    </xf>
    <xf numFmtId="8" fontId="0" fillId="0" borderId="8" xfId="0" applyNumberFormat="1" applyBorder="1" applyAlignment="1">
      <alignment horizontal="center"/>
    </xf>
    <xf numFmtId="6" fontId="0" fillId="0" borderId="41" xfId="0" applyNumberFormat="1" applyBorder="1" applyAlignment="1">
      <alignment horizontal="center"/>
    </xf>
    <xf numFmtId="0" fontId="0" fillId="0" borderId="41" xfId="0" applyBorder="1" applyAlignment="1">
      <alignment horizontal="center"/>
    </xf>
    <xf numFmtId="164" fontId="0" fillId="0" borderId="42" xfId="0" applyNumberFormat="1" applyBorder="1" applyAlignment="1">
      <alignment horizontal="center"/>
    </xf>
    <xf numFmtId="8" fontId="0" fillId="0" borderId="0" xfId="0" applyNumberFormat="1" applyAlignment="1">
      <alignment horizontal="center"/>
    </xf>
    <xf numFmtId="6" fontId="0" fillId="0" borderId="42" xfId="0" applyNumberFormat="1" applyBorder="1" applyAlignment="1">
      <alignment horizontal="center"/>
    </xf>
    <xf numFmtId="0" fontId="0" fillId="0" borderId="42" xfId="0" applyBorder="1" applyAlignment="1">
      <alignment horizontal="center"/>
    </xf>
    <xf numFmtId="6" fontId="0" fillId="0" borderId="40" xfId="0" applyNumberFormat="1" applyBorder="1" applyAlignment="1">
      <alignment horizontal="center"/>
    </xf>
    <xf numFmtId="0" fontId="0" fillId="0" borderId="40" xfId="0" applyBorder="1" applyAlignment="1">
      <alignment horizontal="center"/>
    </xf>
    <xf numFmtId="0" fontId="8" fillId="0" borderId="4" xfId="0" applyFont="1" applyBorder="1" applyAlignment="1">
      <alignment horizontal="center" vertical="center" wrapText="1"/>
    </xf>
    <xf numFmtId="0" fontId="4" fillId="0" borderId="4" xfId="0" applyFont="1" applyBorder="1" applyAlignment="1">
      <alignment horizontal="center" vertical="center" wrapText="1"/>
    </xf>
    <xf numFmtId="0" fontId="0" fillId="4" borderId="59" xfId="6" applyFont="1" applyBorder="1"/>
    <xf numFmtId="8" fontId="0" fillId="0" borderId="54" xfId="0" applyNumberFormat="1" applyBorder="1"/>
    <xf numFmtId="164" fontId="0" fillId="0" borderId="4" xfId="0" applyNumberFormat="1" applyBorder="1" applyAlignment="1">
      <alignment horizontal="center"/>
    </xf>
    <xf numFmtId="164" fontId="0" fillId="0" borderId="40" xfId="0" applyNumberFormat="1" applyBorder="1" applyAlignment="1">
      <alignment horizontal="center"/>
    </xf>
    <xf numFmtId="0" fontId="4" fillId="0" borderId="0" xfId="0" applyFont="1" applyAlignment="1">
      <alignment horizontal="center" vertical="center"/>
    </xf>
    <xf numFmtId="0" fontId="0" fillId="4" borderId="60" xfId="6" applyFont="1" applyBorder="1"/>
    <xf numFmtId="8" fontId="0" fillId="0" borderId="55" xfId="0" applyNumberFormat="1" applyBorder="1"/>
    <xf numFmtId="14" fontId="0" fillId="0" borderId="8" xfId="0" applyNumberFormat="1" applyBorder="1"/>
    <xf numFmtId="6" fontId="0" fillId="0" borderId="8" xfId="0" applyNumberFormat="1" applyBorder="1"/>
    <xf numFmtId="9" fontId="0" fillId="0" borderId="8" xfId="0" applyNumberFormat="1" applyBorder="1"/>
    <xf numFmtId="3" fontId="0" fillId="0" borderId="0" xfId="0" applyNumberFormat="1" applyAlignment="1">
      <alignment horizontal="right"/>
    </xf>
    <xf numFmtId="164" fontId="8" fillId="0" borderId="4" xfId="0" applyNumberFormat="1" applyFont="1" applyBorder="1"/>
    <xf numFmtId="164" fontId="8" fillId="14" borderId="4" xfId="0" applyNumberFormat="1" applyFont="1" applyFill="1" applyBorder="1"/>
    <xf numFmtId="0" fontId="8" fillId="0" borderId="4" xfId="0" applyFont="1" applyBorder="1" applyAlignment="1">
      <alignment horizontal="center" vertical="center"/>
    </xf>
    <xf numFmtId="0" fontId="8" fillId="14" borderId="4" xfId="0" applyFont="1" applyFill="1" applyBorder="1" applyAlignment="1">
      <alignment horizontal="center" vertical="center"/>
    </xf>
    <xf numFmtId="0" fontId="8" fillId="0" borderId="4" xfId="0" applyFont="1" applyBorder="1"/>
    <xf numFmtId="164" fontId="0" fillId="0" borderId="4" xfId="0" applyNumberFormat="1" applyBorder="1"/>
    <xf numFmtId="10" fontId="0" fillId="0" borderId="4" xfId="0" applyNumberFormat="1" applyBorder="1"/>
    <xf numFmtId="0" fontId="0" fillId="0" borderId="4" xfId="0" applyBorder="1" applyAlignment="1">
      <alignment horizontal="center" wrapText="1"/>
    </xf>
    <xf numFmtId="189" fontId="0" fillId="0" borderId="0" xfId="3" applyNumberFormat="1" applyFont="1"/>
    <xf numFmtId="9" fontId="0" fillId="0" borderId="4" xfId="0" applyNumberFormat="1" applyBorder="1"/>
    <xf numFmtId="0" fontId="8" fillId="0" borderId="4" xfId="0" applyFont="1" applyBorder="1" applyAlignment="1">
      <alignment horizontal="left"/>
    </xf>
    <xf numFmtId="0" fontId="0" fillId="14" borderId="0" xfId="0" applyFill="1"/>
    <xf numFmtId="0" fontId="50" fillId="0" borderId="4" xfId="0" applyFont="1" applyBorder="1" applyAlignment="1">
      <alignment horizontal="center" vertical="center" wrapText="1"/>
    </xf>
    <xf numFmtId="165" fontId="21" fillId="22" borderId="4" xfId="0" applyNumberFormat="1" applyFont="1" applyFill="1" applyBorder="1"/>
    <xf numFmtId="164" fontId="0" fillId="22" borderId="4" xfId="0" applyNumberFormat="1" applyFill="1" applyBorder="1"/>
    <xf numFmtId="8" fontId="50" fillId="0" borderId="4" xfId="0" applyNumberFormat="1" applyFont="1" applyBorder="1" applyAlignment="1">
      <alignment horizontal="center" vertical="center" wrapText="1"/>
    </xf>
    <xf numFmtId="10" fontId="50" fillId="0" borderId="4" xfId="0" applyNumberFormat="1" applyFont="1" applyBorder="1" applyAlignment="1">
      <alignment horizontal="center" vertical="center" wrapText="1"/>
    </xf>
    <xf numFmtId="6" fontId="50" fillId="0" borderId="4" xfId="0" applyNumberFormat="1" applyFont="1" applyBorder="1" applyAlignment="1">
      <alignment vertical="center" wrapText="1"/>
    </xf>
    <xf numFmtId="0" fontId="50" fillId="0" borderId="4" xfId="0" applyFont="1" applyBorder="1" applyAlignment="1">
      <alignment vertical="center"/>
    </xf>
    <xf numFmtId="0" fontId="50" fillId="0" borderId="4" xfId="0" applyFont="1" applyBorder="1" applyAlignment="1">
      <alignment horizontal="center" vertical="center"/>
    </xf>
    <xf numFmtId="8" fontId="50" fillId="0" borderId="4" xfId="0" applyNumberFormat="1" applyFont="1" applyBorder="1" applyAlignment="1">
      <alignment horizontal="center" vertical="center"/>
    </xf>
    <xf numFmtId="6" fontId="50" fillId="0" borderId="4" xfId="0" applyNumberFormat="1" applyFont="1" applyBorder="1" applyAlignment="1">
      <alignment horizontal="center" vertical="center" wrapText="1"/>
    </xf>
    <xf numFmtId="10" fontId="50" fillId="0" borderId="4" xfId="0" applyNumberFormat="1" applyFont="1" applyBorder="1" applyAlignment="1">
      <alignment horizontal="center" vertical="center"/>
    </xf>
    <xf numFmtId="0" fontId="0" fillId="22" borderId="4" xfId="0" applyFill="1" applyBorder="1"/>
    <xf numFmtId="164" fontId="0" fillId="18" borderId="0" xfId="0" applyNumberFormat="1" applyFill="1"/>
    <xf numFmtId="0" fontId="4" fillId="0" borderId="7"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0" fillId="0" borderId="8" xfId="0" applyBorder="1" applyAlignment="1">
      <alignment horizontal="center"/>
    </xf>
    <xf numFmtId="0" fontId="11" fillId="0" borderId="35" xfId="0" applyFont="1" applyBorder="1" applyAlignment="1">
      <alignment horizontal="center" vertical="center"/>
    </xf>
    <xf numFmtId="0" fontId="10" fillId="0" borderId="34" xfId="0" applyFont="1" applyBorder="1" applyAlignment="1">
      <alignment horizontal="center" vertical="center"/>
    </xf>
    <xf numFmtId="0" fontId="10" fillId="0" borderId="33" xfId="0" applyFont="1" applyBorder="1" applyAlignment="1">
      <alignment horizontal="center" vertical="center"/>
    </xf>
    <xf numFmtId="0" fontId="12" fillId="0" borderId="21" xfId="0" applyFont="1" applyBorder="1" applyAlignment="1">
      <alignment vertical="center" textRotation="90"/>
    </xf>
    <xf numFmtId="0" fontId="12" fillId="0" borderId="17" xfId="0" applyFont="1" applyBorder="1" applyAlignment="1">
      <alignment vertical="center" textRotation="90"/>
    </xf>
    <xf numFmtId="0" fontId="12" fillId="0" borderId="29" xfId="0" applyFont="1" applyBorder="1" applyAlignment="1">
      <alignment vertical="center" textRotation="90"/>
    </xf>
    <xf numFmtId="0" fontId="0" fillId="0" borderId="39" xfId="0" applyBorder="1" applyAlignment="1">
      <alignment horizontal="center"/>
    </xf>
    <xf numFmtId="0" fontId="0" fillId="0" borderId="38" xfId="0" applyBorder="1" applyAlignment="1">
      <alignment horizontal="center"/>
    </xf>
    <xf numFmtId="0" fontId="16" fillId="0" borderId="39" xfId="0" applyFont="1" applyBorder="1" applyAlignment="1">
      <alignment horizontal="center" vertical="center"/>
    </xf>
    <xf numFmtId="0" fontId="16" fillId="0" borderId="34" xfId="0" applyFont="1" applyBorder="1" applyAlignment="1">
      <alignment horizontal="center" vertical="center"/>
    </xf>
    <xf numFmtId="0" fontId="16" fillId="0" borderId="38" xfId="0" applyFont="1" applyBorder="1" applyAlignment="1">
      <alignment horizontal="center" vertical="center"/>
    </xf>
    <xf numFmtId="0" fontId="0" fillId="0" borderId="0" xfId="0" applyAlignment="1">
      <alignment horizontal="center" textRotation="90"/>
    </xf>
    <xf numFmtId="0" fontId="0" fillId="0" borderId="34" xfId="0" applyBorder="1" applyAlignment="1">
      <alignment horizontal="center"/>
    </xf>
    <xf numFmtId="0" fontId="0" fillId="0" borderId="20" xfId="0" applyBorder="1" applyAlignment="1">
      <alignment horizontal="center"/>
    </xf>
    <xf numFmtId="0" fontId="0" fillId="0" borderId="31" xfId="0" applyBorder="1" applyAlignment="1">
      <alignment horizontal="center"/>
    </xf>
    <xf numFmtId="0" fontId="0" fillId="0" borderId="23" xfId="0" applyBorder="1" applyAlignment="1">
      <alignment horizontal="center"/>
    </xf>
    <xf numFmtId="0" fontId="0" fillId="0" borderId="28" xfId="0" applyBorder="1" applyAlignment="1">
      <alignment horizontal="center"/>
    </xf>
    <xf numFmtId="0" fontId="24" fillId="8" borderId="39" xfId="8" applyFont="1" applyFill="1" applyBorder="1" applyAlignment="1">
      <alignment horizontal="center"/>
    </xf>
    <xf numFmtId="0" fontId="24" fillId="8" borderId="34" xfId="8" applyFont="1" applyFill="1" applyBorder="1" applyAlignment="1">
      <alignment horizontal="center"/>
    </xf>
    <xf numFmtId="0" fontId="24" fillId="8" borderId="38" xfId="8" applyFont="1" applyFill="1" applyBorder="1" applyAlignment="1">
      <alignment horizontal="center"/>
    </xf>
    <xf numFmtId="0" fontId="24" fillId="8" borderId="0" xfId="8" applyFont="1" applyFill="1" applyAlignment="1">
      <alignment horizontal="center"/>
    </xf>
    <xf numFmtId="0" fontId="29" fillId="0" borderId="39" xfId="9" applyFont="1" applyBorder="1" applyAlignment="1">
      <alignment horizontal="center"/>
    </xf>
    <xf numFmtId="0" fontId="29" fillId="0" borderId="34" xfId="9" applyFont="1" applyBorder="1" applyAlignment="1">
      <alignment horizontal="center"/>
    </xf>
    <xf numFmtId="0" fontId="29" fillId="0" borderId="38" xfId="9" applyFont="1" applyBorder="1" applyAlignment="1">
      <alignment horizontal="center"/>
    </xf>
    <xf numFmtId="0" fontId="30" fillId="8" borderId="8" xfId="0" applyFont="1" applyFill="1" applyBorder="1" applyAlignment="1">
      <alignment horizontal="center"/>
    </xf>
    <xf numFmtId="0" fontId="0" fillId="0" borderId="16" xfId="0" applyBorder="1" applyAlignment="1">
      <alignment horizontal="center" textRotation="90"/>
    </xf>
    <xf numFmtId="0" fontId="0" fillId="0" borderId="23" xfId="0" applyBorder="1" applyAlignment="1">
      <alignment horizontal="center" textRotation="90"/>
    </xf>
    <xf numFmtId="0" fontId="0" fillId="0" borderId="16" xfId="0" applyBorder="1" applyAlignment="1">
      <alignment horizontal="center"/>
    </xf>
    <xf numFmtId="0" fontId="0" fillId="0" borderId="30" xfId="0"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0" xfId="0" applyAlignment="1">
      <alignment horizontal="left"/>
    </xf>
    <xf numFmtId="0" fontId="41" fillId="20" borderId="7" xfId="10" applyFont="1" applyFill="1" applyBorder="1" applyAlignment="1">
      <alignment horizontal="center" vertical="center"/>
    </xf>
    <xf numFmtId="0" fontId="41" fillId="20" borderId="6" xfId="10" applyFont="1" applyFill="1" applyBorder="1" applyAlignment="1">
      <alignment horizontal="center" vertical="center"/>
    </xf>
    <xf numFmtId="0" fontId="41" fillId="20" borderId="5" xfId="10" applyFont="1" applyFill="1" applyBorder="1" applyAlignment="1">
      <alignment horizontal="center" vertical="center"/>
    </xf>
    <xf numFmtId="0" fontId="41" fillId="19" borderId="54" xfId="10" applyFont="1" applyFill="1" applyBorder="1" applyAlignment="1">
      <alignment horizontal="center" vertical="center" textRotation="90" wrapText="1"/>
    </xf>
    <xf numFmtId="0" fontId="41" fillId="19" borderId="53" xfId="10" applyFont="1" applyFill="1" applyBorder="1" applyAlignment="1">
      <alignment horizontal="center" vertical="center" textRotation="90"/>
    </xf>
    <xf numFmtId="0" fontId="41" fillId="19" borderId="52" xfId="10" applyFont="1" applyFill="1" applyBorder="1" applyAlignment="1">
      <alignment horizontal="center" vertical="center" textRotation="90"/>
    </xf>
    <xf numFmtId="0" fontId="29" fillId="0" borderId="20" xfId="0" applyFont="1" applyBorder="1" applyAlignment="1">
      <alignment horizontal="center" vertical="center" wrapText="1"/>
    </xf>
    <xf numFmtId="0" fontId="29" fillId="0" borderId="23"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19" xfId="0" applyFont="1" applyBorder="1" applyAlignment="1">
      <alignment horizontal="left" vertical="center" wrapText="1"/>
    </xf>
    <xf numFmtId="0" fontId="44" fillId="0" borderId="8" xfId="0" applyFont="1" applyBorder="1" applyAlignment="1">
      <alignment horizontal="left" vertical="center" wrapText="1"/>
    </xf>
    <xf numFmtId="0" fontId="44" fillId="0" borderId="31" xfId="0" applyFont="1" applyBorder="1" applyAlignment="1">
      <alignment horizontal="center" wrapText="1"/>
    </xf>
    <xf numFmtId="0" fontId="44" fillId="0" borderId="28" xfId="0" applyFont="1" applyBorder="1" applyAlignment="1">
      <alignment horizontal="center" wrapText="1"/>
    </xf>
    <xf numFmtId="0" fontId="44" fillId="0" borderId="20" xfId="0" applyFont="1" applyBorder="1" applyAlignment="1">
      <alignment horizontal="center"/>
    </xf>
    <xf numFmtId="0" fontId="44" fillId="0" borderId="31" xfId="0" applyFont="1" applyBorder="1" applyAlignment="1">
      <alignment horizontal="center"/>
    </xf>
    <xf numFmtId="0" fontId="5" fillId="0" borderId="0" xfId="0" applyFont="1"/>
    <xf numFmtId="0" fontId="0" fillId="0" borderId="4" xfId="0" applyBorder="1" applyAlignment="1">
      <alignment horizontal="center"/>
    </xf>
    <xf numFmtId="0" fontId="0" fillId="0" borderId="57" xfId="0" applyBorder="1" applyAlignment="1">
      <alignment horizontal="center"/>
    </xf>
    <xf numFmtId="0" fontId="8" fillId="0" borderId="39" xfId="0" applyFont="1" applyBorder="1" applyAlignment="1">
      <alignment horizontal="center"/>
    </xf>
    <xf numFmtId="0" fontId="8" fillId="0" borderId="34" xfId="0" applyFont="1" applyBorder="1" applyAlignment="1">
      <alignment horizontal="center"/>
    </xf>
    <xf numFmtId="0" fontId="8" fillId="0" borderId="38" xfId="0" applyFont="1" applyBorder="1" applyAlignment="1">
      <alignment horizontal="center"/>
    </xf>
    <xf numFmtId="0" fontId="8" fillId="0" borderId="4" xfId="0" applyFont="1" applyBorder="1" applyAlignment="1">
      <alignment horizontal="center"/>
    </xf>
    <xf numFmtId="0" fontId="0" fillId="0" borderId="39" xfId="0" applyBorder="1" applyAlignment="1">
      <alignment horizontal="left" vertical="center" wrapText="1"/>
    </xf>
    <xf numFmtId="0" fontId="0" fillId="0" borderId="34" xfId="0" applyBorder="1" applyAlignment="1">
      <alignment horizontal="left" vertical="center" wrapText="1"/>
    </xf>
    <xf numFmtId="0" fontId="0" fillId="0" borderId="38" xfId="0" applyBorder="1" applyAlignment="1">
      <alignment horizontal="left" vertical="center" wrapText="1"/>
    </xf>
    <xf numFmtId="0" fontId="51" fillId="0" borderId="4" xfId="0" applyFont="1" applyBorder="1" applyAlignment="1">
      <alignment horizontal="center" vertical="center"/>
    </xf>
    <xf numFmtId="0" fontId="52" fillId="0" borderId="0" xfId="0" applyFont="1" applyAlignment="1">
      <alignment horizontal="center"/>
    </xf>
    <xf numFmtId="0" fontId="53" fillId="0" borderId="0" xfId="0" applyFont="1"/>
    <xf numFmtId="0" fontId="54" fillId="0" borderId="0" xfId="0" applyFont="1" applyAlignment="1">
      <alignment horizontal="center"/>
    </xf>
    <xf numFmtId="0" fontId="0" fillId="0" borderId="0" xfId="0" applyAlignment="1">
      <alignment horizontal="right" vertical="top" indent="1"/>
    </xf>
    <xf numFmtId="0" fontId="55" fillId="0" borderId="0" xfId="0" applyFont="1" applyAlignment="1">
      <alignment horizontal="left" wrapText="1"/>
    </xf>
    <xf numFmtId="0" fontId="55" fillId="0" borderId="0" xfId="0" applyFont="1"/>
    <xf numFmtId="0" fontId="56" fillId="0" borderId="0" xfId="0" applyFont="1" applyAlignment="1">
      <alignment horizontal="left"/>
    </xf>
    <xf numFmtId="0" fontId="56" fillId="0" borderId="0" xfId="0" applyFont="1" applyAlignment="1">
      <alignment horizontal="center"/>
    </xf>
    <xf numFmtId="0" fontId="56" fillId="0" borderId="0" xfId="0" applyFont="1" applyAlignment="1">
      <alignment horizontal="right"/>
    </xf>
  </cellXfs>
  <cellStyles count="13">
    <cellStyle name="Calculation" xfId="4" builtinId="22"/>
    <cellStyle name="Check Cell" xfId="5" builtinId="23"/>
    <cellStyle name="Comma" xfId="1" builtinId="3"/>
    <cellStyle name="Comma 5" xfId="12" xr:uid="{57860A29-B45C-4A6D-A92B-F3639600881B}"/>
    <cellStyle name="Currency" xfId="2" builtinId="4"/>
    <cellStyle name="Hyperlink" xfId="7" builtinId="8"/>
    <cellStyle name="Normal" xfId="0" builtinId="0"/>
    <cellStyle name="Normal 2" xfId="8" xr:uid="{CD9564A9-5DB5-4E32-9D9C-FB5542DE8246}"/>
    <cellStyle name="Normal 2 2" xfId="9" xr:uid="{B1E2D7FC-A806-4574-848A-8A4336A58652}"/>
    <cellStyle name="Normal 3" xfId="10" xr:uid="{D233F120-945E-4957-A152-75A97CE9C8A2}"/>
    <cellStyle name="Note" xfId="6" builtinId="10"/>
    <cellStyle name="Percent" xfId="3" builtinId="5"/>
    <cellStyle name="Percent 2" xfId="11" xr:uid="{E2292391-745E-4C81-A7EC-56A9810762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1011E86A-A336-44F4-97C7-40A817F9F9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27E2B44C-22E8-49DB-B930-EA1B05939612}"/>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1D0B2F2D-A431-4629-8CCA-279EFC17AC30}"/>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C3400-2A35-44F7-86B6-0EB4FEB59483}">
  <sheetPr>
    <tabColor rgb="FF0070C0"/>
    <pageSetUpPr autoPageBreaks="0"/>
  </sheetPr>
  <dimension ref="A6:K21"/>
  <sheetViews>
    <sheetView showGridLines="0" tabSelected="1" zoomScale="115" zoomScaleNormal="115" workbookViewId="0"/>
  </sheetViews>
  <sheetFormatPr defaultRowHeight="14.4" x14ac:dyDescent="0.3"/>
  <sheetData>
    <row r="6" spans="1:10" ht="33.6" x14ac:dyDescent="0.65">
      <c r="A6" s="707" t="s">
        <v>2852</v>
      </c>
      <c r="B6" s="707"/>
      <c r="C6" s="707"/>
      <c r="D6" s="707"/>
      <c r="E6" s="707"/>
      <c r="F6" s="707"/>
      <c r="G6" s="707"/>
      <c r="H6" s="707"/>
      <c r="I6" s="707"/>
      <c r="J6" s="707"/>
    </row>
    <row r="7" spans="1:10" ht="6" customHeight="1" x14ac:dyDescent="0.3">
      <c r="A7" s="708"/>
      <c r="B7" s="708"/>
      <c r="C7" s="708"/>
      <c r="D7" s="708"/>
      <c r="E7" s="708"/>
      <c r="F7" s="708"/>
      <c r="G7" s="708"/>
      <c r="H7" s="708"/>
      <c r="I7" s="708"/>
      <c r="J7" s="708"/>
    </row>
    <row r="8" spans="1:10" ht="21" x14ac:dyDescent="0.4">
      <c r="A8" s="709" t="s">
        <v>2862</v>
      </c>
      <c r="B8" s="709"/>
      <c r="C8" s="709"/>
      <c r="D8" s="709"/>
      <c r="E8" s="709"/>
      <c r="F8" s="709"/>
      <c r="G8" s="709"/>
      <c r="H8" s="709"/>
      <c r="I8" s="709"/>
      <c r="J8" s="709"/>
    </row>
    <row r="10" spans="1:10" ht="75" customHeight="1" x14ac:dyDescent="0.3">
      <c r="A10" s="710" t="s">
        <v>2853</v>
      </c>
      <c r="B10" s="711" t="s">
        <v>2854</v>
      </c>
      <c r="C10" s="711"/>
      <c r="D10" s="711"/>
      <c r="E10" s="711"/>
      <c r="F10" s="711"/>
      <c r="G10" s="711"/>
      <c r="H10" s="711"/>
      <c r="I10" s="711"/>
      <c r="J10" s="711"/>
    </row>
    <row r="11" spans="1:10" x14ac:dyDescent="0.3">
      <c r="B11" s="712"/>
      <c r="C11" s="712"/>
      <c r="D11" s="712"/>
      <c r="E11" s="712"/>
      <c r="F11" s="712"/>
      <c r="G11" s="712"/>
      <c r="H11" s="712"/>
      <c r="I11" s="712"/>
      <c r="J11" s="712"/>
    </row>
    <row r="12" spans="1:10" ht="45" customHeight="1" x14ac:dyDescent="0.3">
      <c r="A12" s="710" t="s">
        <v>2853</v>
      </c>
      <c r="B12" s="711" t="s">
        <v>2855</v>
      </c>
      <c r="C12" s="711"/>
      <c r="D12" s="711"/>
      <c r="E12" s="711"/>
      <c r="F12" s="711"/>
      <c r="G12" s="711"/>
      <c r="H12" s="711"/>
      <c r="I12" s="711"/>
      <c r="J12" s="711"/>
    </row>
    <row r="13" spans="1:10" x14ac:dyDescent="0.3">
      <c r="B13" s="712"/>
      <c r="C13" s="712"/>
      <c r="D13" s="712"/>
      <c r="E13" s="712"/>
      <c r="F13" s="712"/>
      <c r="G13" s="712"/>
      <c r="H13" s="712"/>
      <c r="I13" s="712"/>
      <c r="J13" s="712"/>
    </row>
    <row r="14" spans="1:10" ht="45.6" customHeight="1" x14ac:dyDescent="0.3">
      <c r="A14" s="710" t="s">
        <v>2853</v>
      </c>
      <c r="B14" s="711" t="s">
        <v>2856</v>
      </c>
      <c r="C14" s="711"/>
      <c r="D14" s="711"/>
      <c r="E14" s="711"/>
      <c r="F14" s="711"/>
      <c r="G14" s="711"/>
      <c r="H14" s="711"/>
      <c r="I14" s="711"/>
      <c r="J14" s="711"/>
    </row>
    <row r="15" spans="1:10" x14ac:dyDescent="0.3">
      <c r="B15" s="712"/>
      <c r="C15" s="712"/>
      <c r="D15" s="712"/>
      <c r="E15" s="712"/>
      <c r="F15" s="712"/>
      <c r="G15" s="712"/>
      <c r="H15" s="712"/>
      <c r="I15" s="712"/>
      <c r="J15" s="712"/>
    </row>
    <row r="16" spans="1:10" ht="72.599999999999994" customHeight="1" x14ac:dyDescent="0.3">
      <c r="A16" s="710" t="s">
        <v>2853</v>
      </c>
      <c r="B16" s="711" t="s">
        <v>2857</v>
      </c>
      <c r="C16" s="711"/>
      <c r="D16" s="711"/>
      <c r="E16" s="711"/>
      <c r="F16" s="711"/>
      <c r="G16" s="711"/>
      <c r="H16" s="711"/>
      <c r="I16" s="711"/>
      <c r="J16" s="711"/>
    </row>
    <row r="17" spans="1:11" x14ac:dyDescent="0.3">
      <c r="B17" s="712"/>
      <c r="C17" s="712"/>
      <c r="D17" s="712"/>
      <c r="E17" s="712"/>
      <c r="F17" s="712"/>
      <c r="G17" s="712"/>
      <c r="H17" s="712"/>
      <c r="I17" s="712"/>
      <c r="J17" s="712"/>
      <c r="K17" s="106"/>
    </row>
    <row r="18" spans="1:11" ht="44.4" customHeight="1" x14ac:dyDescent="0.3">
      <c r="A18" s="710" t="s">
        <v>2853</v>
      </c>
      <c r="B18" s="711" t="s">
        <v>2858</v>
      </c>
      <c r="C18" s="711"/>
      <c r="D18" s="711"/>
      <c r="E18" s="711"/>
      <c r="F18" s="711"/>
      <c r="G18" s="711"/>
      <c r="H18" s="711"/>
      <c r="I18" s="711"/>
      <c r="J18" s="711"/>
    </row>
    <row r="21" spans="1:11" x14ac:dyDescent="0.3">
      <c r="B21" s="713" t="s">
        <v>2859</v>
      </c>
      <c r="C21" s="713"/>
      <c r="D21" s="714" t="s">
        <v>2860</v>
      </c>
      <c r="E21" s="714"/>
      <c r="F21" s="714"/>
      <c r="G21" s="714"/>
      <c r="H21" s="715" t="s">
        <v>2861</v>
      </c>
      <c r="I21" s="715"/>
      <c r="J21" s="715"/>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AE8CB-D811-4ECC-A0E2-F69172DB8496}">
  <sheetPr>
    <tabColor theme="5" tint="0.39997558519241921"/>
  </sheetPr>
  <dimension ref="B1:V45"/>
  <sheetViews>
    <sheetView workbookViewId="0">
      <selection activeCell="F57" sqref="F57"/>
    </sheetView>
  </sheetViews>
  <sheetFormatPr defaultRowHeight="14.4" x14ac:dyDescent="0.3"/>
  <cols>
    <col min="2" max="2" width="9.5546875" bestFit="1" customWidth="1"/>
  </cols>
  <sheetData>
    <row r="1" spans="2:22" ht="15" thickBot="1" x14ac:dyDescent="0.35"/>
    <row r="2" spans="2:22" x14ac:dyDescent="0.3">
      <c r="B2" s="74" t="s">
        <v>1257</v>
      </c>
      <c r="C2" s="73"/>
      <c r="D2" s="73"/>
      <c r="E2" s="73"/>
      <c r="F2" s="73"/>
      <c r="G2" s="73"/>
      <c r="H2" s="72"/>
      <c r="I2" s="71"/>
      <c r="J2" s="71"/>
      <c r="K2" s="71"/>
      <c r="L2" s="71"/>
      <c r="M2" s="71"/>
      <c r="N2" s="71"/>
      <c r="O2" s="71"/>
      <c r="P2" s="71"/>
      <c r="Q2" s="71"/>
      <c r="R2" s="71"/>
      <c r="S2" s="71"/>
      <c r="T2" s="71"/>
      <c r="U2" s="71"/>
      <c r="V2" s="70"/>
    </row>
    <row r="3" spans="2:22" x14ac:dyDescent="0.3">
      <c r="B3" s="648" t="s">
        <v>1256</v>
      </c>
      <c r="C3" s="649"/>
      <c r="D3" s="649"/>
      <c r="E3" s="649"/>
      <c r="F3" s="649"/>
      <c r="G3" s="649"/>
      <c r="H3" s="649"/>
      <c r="I3" s="649"/>
      <c r="J3" s="649"/>
      <c r="K3" s="649"/>
      <c r="L3" s="649"/>
      <c r="M3" s="649"/>
      <c r="N3" s="649"/>
      <c r="O3" s="649"/>
      <c r="P3" s="649"/>
      <c r="Q3" s="649"/>
      <c r="R3" s="649"/>
      <c r="S3" s="649"/>
      <c r="T3" s="649"/>
      <c r="U3" s="649"/>
      <c r="V3" s="650"/>
    </row>
    <row r="4" spans="2:22" x14ac:dyDescent="0.3">
      <c r="B4" s="65"/>
      <c r="C4" s="64"/>
      <c r="D4" s="69" t="s">
        <v>1255</v>
      </c>
      <c r="E4" s="68"/>
      <c r="F4" s="68"/>
      <c r="G4" s="68"/>
      <c r="H4" s="68"/>
      <c r="I4" s="68"/>
      <c r="J4" s="68"/>
      <c r="K4" s="68"/>
      <c r="L4" s="68"/>
      <c r="M4" s="68"/>
      <c r="N4" s="68"/>
      <c r="O4" s="68"/>
      <c r="P4" s="68"/>
      <c r="Q4" s="68"/>
      <c r="R4" s="68"/>
      <c r="S4" s="68"/>
      <c r="T4" s="68"/>
      <c r="U4" s="67"/>
      <c r="V4" s="66"/>
    </row>
    <row r="5" spans="2:22" x14ac:dyDescent="0.3">
      <c r="B5" s="65"/>
      <c r="C5" s="64"/>
      <c r="D5" s="63" t="s">
        <v>1249</v>
      </c>
      <c r="E5" s="62" t="s">
        <v>1248</v>
      </c>
      <c r="F5" s="62" t="s">
        <v>1247</v>
      </c>
      <c r="G5" s="62" t="s">
        <v>1246</v>
      </c>
      <c r="H5" s="62" t="s">
        <v>1245</v>
      </c>
      <c r="I5" s="62" t="s">
        <v>1244</v>
      </c>
      <c r="J5" s="62" t="s">
        <v>1243</v>
      </c>
      <c r="K5" s="62" t="s">
        <v>1242</v>
      </c>
      <c r="L5" s="62" t="s">
        <v>1241</v>
      </c>
      <c r="M5" s="62" t="s">
        <v>1240</v>
      </c>
      <c r="N5" s="62" t="s">
        <v>1239</v>
      </c>
      <c r="O5" s="62" t="s">
        <v>1238</v>
      </c>
      <c r="P5" s="62" t="s">
        <v>1237</v>
      </c>
      <c r="Q5" s="62" t="s">
        <v>1236</v>
      </c>
      <c r="R5" s="62" t="s">
        <v>1235</v>
      </c>
      <c r="S5" s="62" t="s">
        <v>1234</v>
      </c>
      <c r="T5" s="62" t="s">
        <v>1233</v>
      </c>
      <c r="U5" s="56" t="s">
        <v>1232</v>
      </c>
      <c r="V5" s="61" t="s">
        <v>14</v>
      </c>
    </row>
    <row r="6" spans="2:22" x14ac:dyDescent="0.3">
      <c r="B6" s="651" t="s">
        <v>13</v>
      </c>
      <c r="C6" s="60" t="s">
        <v>1249</v>
      </c>
      <c r="D6" s="37">
        <v>31000</v>
      </c>
      <c r="E6" s="36">
        <v>725000</v>
      </c>
      <c r="F6" s="36">
        <v>590000</v>
      </c>
      <c r="G6" s="36">
        <v>217000</v>
      </c>
      <c r="H6" s="36">
        <v>152000</v>
      </c>
      <c r="I6" s="36">
        <v>38000</v>
      </c>
      <c r="J6" s="36">
        <v>23000</v>
      </c>
      <c r="K6" s="36">
        <v>20000</v>
      </c>
      <c r="L6" s="36">
        <v>24000</v>
      </c>
      <c r="M6" s="36">
        <v>11000</v>
      </c>
      <c r="N6" s="36">
        <v>10000</v>
      </c>
      <c r="O6" s="36">
        <v>2000</v>
      </c>
      <c r="P6" s="36">
        <v>0</v>
      </c>
      <c r="Q6" s="36">
        <v>0</v>
      </c>
      <c r="R6" s="36">
        <v>0</v>
      </c>
      <c r="S6" s="36">
        <v>0</v>
      </c>
      <c r="T6" s="36">
        <v>0</v>
      </c>
      <c r="U6" s="57">
        <v>0</v>
      </c>
      <c r="V6" s="35">
        <v>1843000</v>
      </c>
    </row>
    <row r="7" spans="2:22" x14ac:dyDescent="0.3">
      <c r="B7" s="652"/>
      <c r="C7" s="59" t="s">
        <v>1248</v>
      </c>
      <c r="D7" s="37">
        <v>0</v>
      </c>
      <c r="E7" s="36">
        <v>54000</v>
      </c>
      <c r="F7" s="36">
        <v>652000</v>
      </c>
      <c r="G7" s="36">
        <v>749000</v>
      </c>
      <c r="H7" s="36">
        <v>246000</v>
      </c>
      <c r="I7" s="36">
        <v>80000</v>
      </c>
      <c r="J7" s="36">
        <v>17000</v>
      </c>
      <c r="K7" s="36">
        <v>16000</v>
      </c>
      <c r="L7" s="36">
        <v>12000</v>
      </c>
      <c r="M7" s="36">
        <v>19000</v>
      </c>
      <c r="N7" s="36">
        <v>14000</v>
      </c>
      <c r="O7" s="36">
        <v>7000</v>
      </c>
      <c r="P7" s="36">
        <v>5000</v>
      </c>
      <c r="Q7" s="36">
        <v>0</v>
      </c>
      <c r="R7" s="36">
        <v>0</v>
      </c>
      <c r="S7" s="36">
        <v>0</v>
      </c>
      <c r="T7" s="36">
        <v>0</v>
      </c>
      <c r="U7" s="57">
        <v>0</v>
      </c>
      <c r="V7" s="35">
        <v>1871000</v>
      </c>
    </row>
    <row r="8" spans="2:22" x14ac:dyDescent="0.3">
      <c r="B8" s="652"/>
      <c r="C8" s="59" t="s">
        <v>1247</v>
      </c>
      <c r="D8" s="37">
        <v>0</v>
      </c>
      <c r="E8" s="36">
        <v>0</v>
      </c>
      <c r="F8" s="36">
        <v>56000</v>
      </c>
      <c r="G8" s="36">
        <v>763000</v>
      </c>
      <c r="H8" s="36">
        <v>965000</v>
      </c>
      <c r="I8" s="36">
        <v>338000</v>
      </c>
      <c r="J8" s="36">
        <v>74000</v>
      </c>
      <c r="K8" s="36">
        <v>33000</v>
      </c>
      <c r="L8" s="36">
        <v>34000</v>
      </c>
      <c r="M8" s="36">
        <v>14000</v>
      </c>
      <c r="N8" s="36">
        <v>9000</v>
      </c>
      <c r="O8" s="36">
        <v>3000</v>
      </c>
      <c r="P8" s="36">
        <v>4000</v>
      </c>
      <c r="Q8" s="36">
        <v>5000</v>
      </c>
      <c r="R8" s="36">
        <v>0</v>
      </c>
      <c r="S8" s="36">
        <v>0</v>
      </c>
      <c r="T8" s="36">
        <v>0</v>
      </c>
      <c r="U8" s="57">
        <v>0</v>
      </c>
      <c r="V8" s="35">
        <v>2298000</v>
      </c>
    </row>
    <row r="9" spans="2:22" x14ac:dyDescent="0.3">
      <c r="B9" s="652"/>
      <c r="C9" s="59" t="s">
        <v>1246</v>
      </c>
      <c r="D9" s="37">
        <v>0</v>
      </c>
      <c r="E9" s="36">
        <v>0</v>
      </c>
      <c r="F9" s="36">
        <v>0</v>
      </c>
      <c r="G9" s="36">
        <v>44000</v>
      </c>
      <c r="H9" s="36">
        <v>755000</v>
      </c>
      <c r="I9" s="36">
        <v>920000</v>
      </c>
      <c r="J9" s="36">
        <v>287000</v>
      </c>
      <c r="K9" s="36">
        <v>31000</v>
      </c>
      <c r="L9" s="36">
        <v>61000</v>
      </c>
      <c r="M9" s="36">
        <v>44000</v>
      </c>
      <c r="N9" s="36">
        <v>12000</v>
      </c>
      <c r="O9" s="36">
        <v>3000</v>
      </c>
      <c r="P9" s="36">
        <v>2000</v>
      </c>
      <c r="Q9" s="36">
        <v>8000</v>
      </c>
      <c r="R9" s="36">
        <v>18000</v>
      </c>
      <c r="S9" s="36">
        <v>0</v>
      </c>
      <c r="T9" s="36">
        <v>0</v>
      </c>
      <c r="U9" s="57">
        <v>0</v>
      </c>
      <c r="V9" s="35">
        <v>2185000</v>
      </c>
    </row>
    <row r="10" spans="2:22" x14ac:dyDescent="0.3">
      <c r="B10" s="652"/>
      <c r="C10" s="59" t="s">
        <v>1245</v>
      </c>
      <c r="D10" s="37">
        <v>0</v>
      </c>
      <c r="E10" s="36">
        <v>0</v>
      </c>
      <c r="F10" s="36">
        <v>0</v>
      </c>
      <c r="G10" s="36">
        <v>0</v>
      </c>
      <c r="H10" s="36">
        <v>43000</v>
      </c>
      <c r="I10" s="36">
        <v>844000</v>
      </c>
      <c r="J10" s="36">
        <v>1035000</v>
      </c>
      <c r="K10" s="36">
        <v>214000</v>
      </c>
      <c r="L10" s="36">
        <v>160000</v>
      </c>
      <c r="M10" s="36">
        <v>67000</v>
      </c>
      <c r="N10" s="36">
        <v>14000</v>
      </c>
      <c r="O10" s="36">
        <v>19000</v>
      </c>
      <c r="P10" s="36">
        <v>9000</v>
      </c>
      <c r="Q10" s="36">
        <v>19000</v>
      </c>
      <c r="R10" s="36">
        <v>8000</v>
      </c>
      <c r="S10" s="36">
        <v>4000</v>
      </c>
      <c r="T10" s="36">
        <v>0</v>
      </c>
      <c r="U10" s="57">
        <v>0</v>
      </c>
      <c r="V10" s="35">
        <v>2436000</v>
      </c>
    </row>
    <row r="11" spans="2:22" x14ac:dyDescent="0.3">
      <c r="B11" s="652"/>
      <c r="C11" s="59" t="s">
        <v>1244</v>
      </c>
      <c r="D11" s="37">
        <v>0</v>
      </c>
      <c r="E11" s="36">
        <v>0</v>
      </c>
      <c r="F11" s="36">
        <v>0</v>
      </c>
      <c r="G11" s="36">
        <v>0</v>
      </c>
      <c r="H11" s="36">
        <v>0</v>
      </c>
      <c r="I11" s="36">
        <v>47000</v>
      </c>
      <c r="J11" s="36">
        <v>725000</v>
      </c>
      <c r="K11" s="36">
        <v>668000</v>
      </c>
      <c r="L11" s="36">
        <v>216000</v>
      </c>
      <c r="M11" s="36">
        <v>75000</v>
      </c>
      <c r="N11" s="36">
        <v>16000</v>
      </c>
      <c r="O11" s="36">
        <v>11000</v>
      </c>
      <c r="P11" s="36">
        <v>1000</v>
      </c>
      <c r="Q11" s="36">
        <v>5000</v>
      </c>
      <c r="R11" s="36">
        <v>5000</v>
      </c>
      <c r="S11" s="36">
        <v>11000</v>
      </c>
      <c r="T11" s="36">
        <v>2000</v>
      </c>
      <c r="U11" s="57">
        <v>0</v>
      </c>
      <c r="V11" s="35">
        <v>1782000</v>
      </c>
    </row>
    <row r="12" spans="2:22" x14ac:dyDescent="0.3">
      <c r="B12" s="652"/>
      <c r="C12" s="59" t="s">
        <v>1243</v>
      </c>
      <c r="D12" s="37">
        <v>0</v>
      </c>
      <c r="E12" s="36">
        <v>0</v>
      </c>
      <c r="F12" s="36">
        <v>0</v>
      </c>
      <c r="G12" s="36">
        <v>0</v>
      </c>
      <c r="H12" s="36">
        <v>0</v>
      </c>
      <c r="I12" s="36">
        <v>0</v>
      </c>
      <c r="J12" s="36">
        <v>31000</v>
      </c>
      <c r="K12" s="36">
        <v>625000</v>
      </c>
      <c r="L12" s="36">
        <v>591000</v>
      </c>
      <c r="M12" s="36">
        <v>258000</v>
      </c>
      <c r="N12" s="36">
        <v>290000</v>
      </c>
      <c r="O12" s="36">
        <v>23000</v>
      </c>
      <c r="P12" s="36">
        <v>8000</v>
      </c>
      <c r="Q12" s="36">
        <v>7000</v>
      </c>
      <c r="R12" s="36">
        <v>39000</v>
      </c>
      <c r="S12" s="36">
        <v>6000</v>
      </c>
      <c r="T12" s="36">
        <v>1000</v>
      </c>
      <c r="U12" s="57">
        <v>9000</v>
      </c>
      <c r="V12" s="35">
        <v>1888000</v>
      </c>
    </row>
    <row r="13" spans="2:22" x14ac:dyDescent="0.3">
      <c r="B13" s="652"/>
      <c r="C13" s="59" t="s">
        <v>1242</v>
      </c>
      <c r="D13" s="37">
        <v>0</v>
      </c>
      <c r="E13" s="36">
        <v>0</v>
      </c>
      <c r="F13" s="36">
        <v>0</v>
      </c>
      <c r="G13" s="36">
        <v>0</v>
      </c>
      <c r="H13" s="36">
        <v>0</v>
      </c>
      <c r="I13" s="36">
        <v>0</v>
      </c>
      <c r="J13" s="36">
        <v>0</v>
      </c>
      <c r="K13" s="36">
        <v>19000</v>
      </c>
      <c r="L13" s="36">
        <v>483000</v>
      </c>
      <c r="M13" s="36">
        <v>398000</v>
      </c>
      <c r="N13" s="36">
        <v>97000</v>
      </c>
      <c r="O13" s="36">
        <v>42000</v>
      </c>
      <c r="P13" s="36">
        <v>15000</v>
      </c>
      <c r="Q13" s="36">
        <v>16000</v>
      </c>
      <c r="R13" s="36">
        <v>46000</v>
      </c>
      <c r="S13" s="36">
        <v>9000</v>
      </c>
      <c r="T13" s="36">
        <v>1000</v>
      </c>
      <c r="U13" s="57">
        <v>5000</v>
      </c>
      <c r="V13" s="35">
        <v>1131000</v>
      </c>
    </row>
    <row r="14" spans="2:22" x14ac:dyDescent="0.3">
      <c r="B14" s="652"/>
      <c r="C14" s="59" t="s">
        <v>1241</v>
      </c>
      <c r="D14" s="37">
        <v>0</v>
      </c>
      <c r="E14" s="36">
        <v>0</v>
      </c>
      <c r="F14" s="36">
        <v>0</v>
      </c>
      <c r="G14" s="36">
        <v>0</v>
      </c>
      <c r="H14" s="36">
        <v>0</v>
      </c>
      <c r="I14" s="36">
        <v>0</v>
      </c>
      <c r="J14" s="36">
        <v>0</v>
      </c>
      <c r="K14" s="36">
        <v>0</v>
      </c>
      <c r="L14" s="36">
        <v>19000</v>
      </c>
      <c r="M14" s="36">
        <v>810000</v>
      </c>
      <c r="N14" s="36">
        <v>521000</v>
      </c>
      <c r="O14" s="36">
        <v>156000</v>
      </c>
      <c r="P14" s="36">
        <v>50000</v>
      </c>
      <c r="Q14" s="36">
        <v>15000</v>
      </c>
      <c r="R14" s="36">
        <v>16000</v>
      </c>
      <c r="S14" s="36">
        <v>33000</v>
      </c>
      <c r="T14" s="36">
        <v>2000</v>
      </c>
      <c r="U14" s="57">
        <v>7000</v>
      </c>
      <c r="V14" s="35">
        <v>1629000</v>
      </c>
    </row>
    <row r="15" spans="2:22" x14ac:dyDescent="0.3">
      <c r="B15" s="652"/>
      <c r="C15" s="58" t="s">
        <v>1240</v>
      </c>
      <c r="D15" s="37">
        <v>0</v>
      </c>
      <c r="E15" s="36">
        <v>0</v>
      </c>
      <c r="F15" s="36">
        <v>0</v>
      </c>
      <c r="G15" s="36">
        <v>0</v>
      </c>
      <c r="H15" s="36">
        <v>0</v>
      </c>
      <c r="I15" s="36">
        <v>0</v>
      </c>
      <c r="J15" s="36">
        <v>0</v>
      </c>
      <c r="K15" s="36">
        <v>0</v>
      </c>
      <c r="L15" s="36">
        <v>0</v>
      </c>
      <c r="M15" s="36">
        <v>34000</v>
      </c>
      <c r="N15" s="36">
        <v>367000</v>
      </c>
      <c r="O15" s="36">
        <v>383000</v>
      </c>
      <c r="P15" s="36">
        <v>226000</v>
      </c>
      <c r="Q15" s="36">
        <v>137000</v>
      </c>
      <c r="R15" s="36">
        <v>29000</v>
      </c>
      <c r="S15" s="36">
        <v>50000</v>
      </c>
      <c r="T15" s="36">
        <v>13000</v>
      </c>
      <c r="U15" s="57">
        <v>13000</v>
      </c>
      <c r="V15" s="35">
        <v>1252000</v>
      </c>
    </row>
    <row r="16" spans="2:22" x14ac:dyDescent="0.3">
      <c r="B16" s="652"/>
      <c r="C16" s="58" t="s">
        <v>1239</v>
      </c>
      <c r="D16" s="37">
        <v>0</v>
      </c>
      <c r="E16" s="36">
        <v>0</v>
      </c>
      <c r="F16" s="36">
        <v>0</v>
      </c>
      <c r="G16" s="36">
        <v>0</v>
      </c>
      <c r="H16" s="36">
        <v>0</v>
      </c>
      <c r="I16" s="36">
        <v>0</v>
      </c>
      <c r="J16" s="36">
        <v>0</v>
      </c>
      <c r="K16" s="36">
        <v>0</v>
      </c>
      <c r="L16" s="36">
        <v>0</v>
      </c>
      <c r="M16" s="36">
        <v>0</v>
      </c>
      <c r="N16" s="36">
        <v>23000</v>
      </c>
      <c r="O16" s="36">
        <v>432000</v>
      </c>
      <c r="P16" s="36">
        <v>432000</v>
      </c>
      <c r="Q16" s="36">
        <v>405000</v>
      </c>
      <c r="R16" s="36">
        <v>133000</v>
      </c>
      <c r="S16" s="36">
        <v>32000</v>
      </c>
      <c r="T16" s="36">
        <v>17000</v>
      </c>
      <c r="U16" s="57">
        <v>15000</v>
      </c>
      <c r="V16" s="35">
        <v>1489000</v>
      </c>
    </row>
    <row r="17" spans="2:22" x14ac:dyDescent="0.3">
      <c r="B17" s="652"/>
      <c r="C17" s="58" t="s">
        <v>1238</v>
      </c>
      <c r="D17" s="37">
        <v>0</v>
      </c>
      <c r="E17" s="36">
        <v>0</v>
      </c>
      <c r="F17" s="36">
        <v>0</v>
      </c>
      <c r="G17" s="36">
        <v>0</v>
      </c>
      <c r="H17" s="36">
        <v>0</v>
      </c>
      <c r="I17" s="36">
        <v>0</v>
      </c>
      <c r="J17" s="36">
        <v>0</v>
      </c>
      <c r="K17" s="36">
        <v>0</v>
      </c>
      <c r="L17" s="36">
        <v>0</v>
      </c>
      <c r="M17" s="36">
        <v>0</v>
      </c>
      <c r="N17" s="36">
        <v>0</v>
      </c>
      <c r="O17" s="36">
        <v>29000</v>
      </c>
      <c r="P17" s="36">
        <v>306000</v>
      </c>
      <c r="Q17" s="36">
        <v>306000</v>
      </c>
      <c r="R17" s="36">
        <v>338000</v>
      </c>
      <c r="S17" s="36">
        <v>138000</v>
      </c>
      <c r="T17" s="36">
        <v>188000</v>
      </c>
      <c r="U17" s="57">
        <v>16000</v>
      </c>
      <c r="V17" s="35">
        <v>1321000</v>
      </c>
    </row>
    <row r="18" spans="2:22" x14ac:dyDescent="0.3">
      <c r="B18" s="652"/>
      <c r="C18" s="58" t="s">
        <v>1237</v>
      </c>
      <c r="D18" s="37">
        <v>0</v>
      </c>
      <c r="E18" s="36">
        <v>0</v>
      </c>
      <c r="F18" s="36">
        <v>0</v>
      </c>
      <c r="G18" s="36">
        <v>0</v>
      </c>
      <c r="H18" s="36">
        <v>0</v>
      </c>
      <c r="I18" s="36">
        <v>0</v>
      </c>
      <c r="J18" s="36">
        <v>0</v>
      </c>
      <c r="K18" s="36">
        <v>0</v>
      </c>
      <c r="L18" s="36">
        <v>0</v>
      </c>
      <c r="M18" s="36">
        <v>0</v>
      </c>
      <c r="N18" s="36">
        <v>0</v>
      </c>
      <c r="O18" s="36">
        <v>0</v>
      </c>
      <c r="P18" s="36">
        <v>43000</v>
      </c>
      <c r="Q18" s="36">
        <v>349000</v>
      </c>
      <c r="R18" s="36">
        <v>375000</v>
      </c>
      <c r="S18" s="36">
        <v>283000</v>
      </c>
      <c r="T18" s="36">
        <v>76000</v>
      </c>
      <c r="U18" s="57">
        <v>40000</v>
      </c>
      <c r="V18" s="35">
        <v>1166000</v>
      </c>
    </row>
    <row r="19" spans="2:22" x14ac:dyDescent="0.3">
      <c r="B19" s="652"/>
      <c r="C19" s="58" t="s">
        <v>1236</v>
      </c>
      <c r="D19" s="37">
        <v>0</v>
      </c>
      <c r="E19" s="36">
        <v>0</v>
      </c>
      <c r="F19" s="36">
        <v>0</v>
      </c>
      <c r="G19" s="36">
        <v>0</v>
      </c>
      <c r="H19" s="36">
        <v>0</v>
      </c>
      <c r="I19" s="36">
        <v>0</v>
      </c>
      <c r="J19" s="36">
        <v>0</v>
      </c>
      <c r="K19" s="36">
        <v>0</v>
      </c>
      <c r="L19" s="36">
        <v>0</v>
      </c>
      <c r="M19" s="36">
        <v>0</v>
      </c>
      <c r="N19" s="36">
        <v>0</v>
      </c>
      <c r="O19" s="36">
        <v>0</v>
      </c>
      <c r="P19" s="36">
        <v>0</v>
      </c>
      <c r="Q19" s="36">
        <v>42000</v>
      </c>
      <c r="R19" s="36">
        <v>451000</v>
      </c>
      <c r="S19" s="36">
        <v>453000</v>
      </c>
      <c r="T19" s="36">
        <v>200000</v>
      </c>
      <c r="U19" s="57">
        <v>84000</v>
      </c>
      <c r="V19" s="35">
        <v>1230000</v>
      </c>
    </row>
    <row r="20" spans="2:22" x14ac:dyDescent="0.3">
      <c r="B20" s="652"/>
      <c r="C20" s="58" t="s">
        <v>1235</v>
      </c>
      <c r="D20" s="37">
        <v>0</v>
      </c>
      <c r="E20" s="36">
        <v>0</v>
      </c>
      <c r="F20" s="36">
        <v>0</v>
      </c>
      <c r="G20" s="36">
        <v>0</v>
      </c>
      <c r="H20" s="36">
        <v>0</v>
      </c>
      <c r="I20" s="36">
        <v>0</v>
      </c>
      <c r="J20" s="36">
        <v>0</v>
      </c>
      <c r="K20" s="36">
        <v>0</v>
      </c>
      <c r="L20" s="36">
        <v>0</v>
      </c>
      <c r="M20" s="36">
        <v>0</v>
      </c>
      <c r="N20" s="36">
        <v>0</v>
      </c>
      <c r="O20" s="36">
        <v>0</v>
      </c>
      <c r="P20" s="36">
        <v>0</v>
      </c>
      <c r="Q20" s="36">
        <v>0</v>
      </c>
      <c r="R20" s="36">
        <v>73000</v>
      </c>
      <c r="S20" s="36">
        <v>527000</v>
      </c>
      <c r="T20" s="36">
        <v>568000</v>
      </c>
      <c r="U20" s="57">
        <v>232000</v>
      </c>
      <c r="V20" s="35">
        <v>1400000</v>
      </c>
    </row>
    <row r="21" spans="2:22" x14ac:dyDescent="0.3">
      <c r="B21" s="652"/>
      <c r="C21" s="58" t="s">
        <v>1234</v>
      </c>
      <c r="D21" s="37">
        <v>0</v>
      </c>
      <c r="E21" s="36">
        <v>0</v>
      </c>
      <c r="F21" s="36">
        <v>0</v>
      </c>
      <c r="G21" s="36">
        <v>0</v>
      </c>
      <c r="H21" s="36">
        <v>0</v>
      </c>
      <c r="I21" s="36">
        <v>0</v>
      </c>
      <c r="J21" s="36">
        <v>0</v>
      </c>
      <c r="K21" s="36">
        <v>0</v>
      </c>
      <c r="L21" s="36">
        <v>0</v>
      </c>
      <c r="M21" s="36">
        <v>0</v>
      </c>
      <c r="N21" s="36">
        <v>0</v>
      </c>
      <c r="O21" s="36">
        <v>0</v>
      </c>
      <c r="P21" s="36">
        <v>0</v>
      </c>
      <c r="Q21" s="36">
        <v>0</v>
      </c>
      <c r="R21" s="36">
        <v>0</v>
      </c>
      <c r="S21" s="36">
        <v>37000</v>
      </c>
      <c r="T21" s="36">
        <v>383000</v>
      </c>
      <c r="U21" s="57">
        <v>560000</v>
      </c>
      <c r="V21" s="35">
        <v>980000</v>
      </c>
    </row>
    <row r="22" spans="2:22" x14ac:dyDescent="0.3">
      <c r="B22" s="652"/>
      <c r="C22" s="58" t="s">
        <v>1233</v>
      </c>
      <c r="D22" s="37">
        <v>0</v>
      </c>
      <c r="E22" s="36">
        <v>0</v>
      </c>
      <c r="F22" s="36">
        <v>0</v>
      </c>
      <c r="G22" s="36">
        <v>0</v>
      </c>
      <c r="H22" s="36">
        <v>0</v>
      </c>
      <c r="I22" s="36">
        <v>0</v>
      </c>
      <c r="J22" s="36">
        <v>0</v>
      </c>
      <c r="K22" s="36">
        <v>0</v>
      </c>
      <c r="L22" s="36">
        <v>0</v>
      </c>
      <c r="M22" s="36">
        <v>0</v>
      </c>
      <c r="N22" s="36">
        <v>0</v>
      </c>
      <c r="O22" s="36">
        <v>0</v>
      </c>
      <c r="P22" s="36">
        <v>0</v>
      </c>
      <c r="Q22" s="36">
        <v>0</v>
      </c>
      <c r="R22" s="36">
        <v>0</v>
      </c>
      <c r="S22" s="36">
        <v>0</v>
      </c>
      <c r="T22" s="36">
        <v>66000</v>
      </c>
      <c r="U22" s="57">
        <v>803000</v>
      </c>
      <c r="V22" s="35">
        <v>869000</v>
      </c>
    </row>
    <row r="23" spans="2:22" x14ac:dyDescent="0.3">
      <c r="B23" s="653"/>
      <c r="C23" s="56" t="s">
        <v>1232</v>
      </c>
      <c r="D23" s="55">
        <v>0</v>
      </c>
      <c r="E23" s="54">
        <v>0</v>
      </c>
      <c r="F23" s="54">
        <v>0</v>
      </c>
      <c r="G23" s="54">
        <v>0</v>
      </c>
      <c r="H23" s="54">
        <v>0</v>
      </c>
      <c r="I23" s="54">
        <v>0</v>
      </c>
      <c r="J23" s="54">
        <v>0</v>
      </c>
      <c r="K23" s="54">
        <v>0</v>
      </c>
      <c r="L23" s="54">
        <v>0</v>
      </c>
      <c r="M23" s="54">
        <v>0</v>
      </c>
      <c r="N23" s="54">
        <v>0</v>
      </c>
      <c r="O23" s="54">
        <v>0</v>
      </c>
      <c r="P23" s="54">
        <v>0</v>
      </c>
      <c r="Q23" s="54">
        <v>0</v>
      </c>
      <c r="R23" s="54">
        <v>0</v>
      </c>
      <c r="S23" s="54">
        <v>0</v>
      </c>
      <c r="T23" s="54">
        <v>0</v>
      </c>
      <c r="U23" s="53">
        <v>499000</v>
      </c>
      <c r="V23" s="35">
        <v>499000</v>
      </c>
    </row>
    <row r="24" spans="2:22" ht="15" thickBot="1" x14ac:dyDescent="0.35">
      <c r="B24" s="52"/>
      <c r="C24" s="51" t="s">
        <v>14</v>
      </c>
      <c r="D24" s="32">
        <v>31000</v>
      </c>
      <c r="E24" s="32">
        <v>779000</v>
      </c>
      <c r="F24" s="32">
        <v>1298000</v>
      </c>
      <c r="G24" s="32">
        <v>1773000</v>
      </c>
      <c r="H24" s="32">
        <v>2161000</v>
      </c>
      <c r="I24" s="32">
        <v>2267000</v>
      </c>
      <c r="J24" s="32">
        <v>2192000</v>
      </c>
      <c r="K24" s="32">
        <v>1626000</v>
      </c>
      <c r="L24" s="32">
        <v>1600000</v>
      </c>
      <c r="M24" s="32">
        <v>1730000</v>
      </c>
      <c r="N24" s="32">
        <v>1373000</v>
      </c>
      <c r="O24" s="32">
        <v>1110000</v>
      </c>
      <c r="P24" s="32">
        <v>1101000</v>
      </c>
      <c r="Q24" s="32">
        <v>1314000</v>
      </c>
      <c r="R24" s="32">
        <v>1531000</v>
      </c>
      <c r="S24" s="32">
        <v>1583000</v>
      </c>
      <c r="T24" s="32">
        <v>1517000</v>
      </c>
      <c r="U24" s="32">
        <v>2283000</v>
      </c>
      <c r="V24" s="50">
        <v>27269000</v>
      </c>
    </row>
    <row r="25" spans="2:22" ht="15" thickBot="1" x14ac:dyDescent="0.35"/>
    <row r="26" spans="2:22" ht="15" thickBot="1" x14ac:dyDescent="0.35">
      <c r="B26" s="49" t="s">
        <v>1254</v>
      </c>
      <c r="C26" s="49"/>
      <c r="D26" s="48"/>
      <c r="E26" s="47"/>
    </row>
    <row r="27" spans="2:22" ht="53.4" x14ac:dyDescent="0.3">
      <c r="B27" s="46" t="s">
        <v>1253</v>
      </c>
      <c r="C27" s="45" t="s">
        <v>1252</v>
      </c>
      <c r="D27" s="44" t="s">
        <v>1251</v>
      </c>
      <c r="E27" s="43" t="s">
        <v>1250</v>
      </c>
    </row>
    <row r="28" spans="2:22" x14ac:dyDescent="0.3">
      <c r="B28" s="42" t="s">
        <v>1249</v>
      </c>
      <c r="C28" s="41">
        <v>11100</v>
      </c>
      <c r="D28" s="40">
        <v>4000</v>
      </c>
      <c r="E28" s="39">
        <v>1980</v>
      </c>
    </row>
    <row r="29" spans="2:22" x14ac:dyDescent="0.3">
      <c r="B29" s="38" t="s">
        <v>1248</v>
      </c>
      <c r="C29" s="37">
        <v>11700</v>
      </c>
      <c r="D29" s="36">
        <v>3800</v>
      </c>
      <c r="E29" s="35">
        <v>1980</v>
      </c>
    </row>
    <row r="30" spans="2:22" x14ac:dyDescent="0.3">
      <c r="B30" s="38" t="s">
        <v>1247</v>
      </c>
      <c r="C30" s="37">
        <v>11400</v>
      </c>
      <c r="D30" s="36">
        <v>3750</v>
      </c>
      <c r="E30" s="35">
        <v>1860</v>
      </c>
    </row>
    <row r="31" spans="2:22" x14ac:dyDescent="0.3">
      <c r="B31" s="38" t="s">
        <v>1246</v>
      </c>
      <c r="C31" s="37">
        <v>11400</v>
      </c>
      <c r="D31" s="36">
        <v>3750</v>
      </c>
      <c r="E31" s="35">
        <v>1620</v>
      </c>
    </row>
    <row r="32" spans="2:22" x14ac:dyDescent="0.3">
      <c r="B32" s="38" t="s">
        <v>1245</v>
      </c>
      <c r="C32" s="37">
        <v>11400</v>
      </c>
      <c r="D32" s="36">
        <v>3750</v>
      </c>
      <c r="E32" s="35">
        <v>1620</v>
      </c>
    </row>
    <row r="33" spans="2:5" x14ac:dyDescent="0.3">
      <c r="B33" s="38" t="s">
        <v>1244</v>
      </c>
      <c r="C33" s="37">
        <v>11400</v>
      </c>
      <c r="D33" s="36">
        <v>4050</v>
      </c>
      <c r="E33" s="35">
        <v>1620</v>
      </c>
    </row>
    <row r="34" spans="2:5" x14ac:dyDescent="0.3">
      <c r="B34" s="38" t="s">
        <v>1243</v>
      </c>
      <c r="C34" s="37">
        <v>11800</v>
      </c>
      <c r="D34" s="36">
        <v>4100</v>
      </c>
      <c r="E34" s="35">
        <v>1620</v>
      </c>
    </row>
    <row r="35" spans="2:5" x14ac:dyDescent="0.3">
      <c r="B35" s="38" t="s">
        <v>1242</v>
      </c>
      <c r="C35" s="37">
        <v>11800</v>
      </c>
      <c r="D35" s="36">
        <v>4050</v>
      </c>
      <c r="E35" s="35">
        <v>2040</v>
      </c>
    </row>
    <row r="36" spans="2:5" x14ac:dyDescent="0.3">
      <c r="B36" s="38" t="s">
        <v>1241</v>
      </c>
      <c r="C36" s="37">
        <v>12000</v>
      </c>
      <c r="D36" s="36">
        <v>4100</v>
      </c>
      <c r="E36" s="35">
        <v>2100</v>
      </c>
    </row>
    <row r="37" spans="2:5" x14ac:dyDescent="0.3">
      <c r="B37" s="38" t="s">
        <v>1240</v>
      </c>
      <c r="C37" s="37">
        <v>12000</v>
      </c>
      <c r="D37" s="36">
        <v>4150</v>
      </c>
      <c r="E37" s="35">
        <v>2040</v>
      </c>
    </row>
    <row r="38" spans="2:5" x14ac:dyDescent="0.3">
      <c r="B38" s="38" t="s">
        <v>1239</v>
      </c>
      <c r="C38" s="37">
        <v>12700</v>
      </c>
      <c r="D38" s="36">
        <v>4200</v>
      </c>
      <c r="E38" s="35">
        <v>2040</v>
      </c>
    </row>
    <row r="39" spans="2:5" x14ac:dyDescent="0.3">
      <c r="B39" s="38" t="s">
        <v>1238</v>
      </c>
      <c r="C39" s="37">
        <v>12700</v>
      </c>
      <c r="D39" s="36">
        <v>4150</v>
      </c>
      <c r="E39" s="35">
        <v>2100</v>
      </c>
    </row>
    <row r="40" spans="2:5" x14ac:dyDescent="0.3">
      <c r="B40" s="38" t="s">
        <v>1237</v>
      </c>
      <c r="C40" s="37">
        <v>11700</v>
      </c>
      <c r="D40" s="36">
        <v>4450</v>
      </c>
      <c r="E40" s="35">
        <v>2100</v>
      </c>
    </row>
    <row r="41" spans="2:5" x14ac:dyDescent="0.3">
      <c r="B41" s="38" t="s">
        <v>1236</v>
      </c>
      <c r="C41" s="37">
        <v>11900</v>
      </c>
      <c r="D41" s="36">
        <v>4450</v>
      </c>
      <c r="E41" s="35">
        <v>2100</v>
      </c>
    </row>
    <row r="42" spans="2:5" x14ac:dyDescent="0.3">
      <c r="B42" s="38" t="s">
        <v>1235</v>
      </c>
      <c r="C42" s="37">
        <v>12100</v>
      </c>
      <c r="D42" s="36">
        <v>4600</v>
      </c>
      <c r="E42" s="35">
        <v>2280</v>
      </c>
    </row>
    <row r="43" spans="2:5" x14ac:dyDescent="0.3">
      <c r="B43" s="38" t="s">
        <v>1234</v>
      </c>
      <c r="C43" s="37">
        <v>12300</v>
      </c>
      <c r="D43" s="36">
        <v>4850</v>
      </c>
      <c r="E43" s="35">
        <v>2280</v>
      </c>
    </row>
    <row r="44" spans="2:5" x14ac:dyDescent="0.3">
      <c r="B44" s="38" t="s">
        <v>1233</v>
      </c>
      <c r="C44" s="37">
        <v>12300</v>
      </c>
      <c r="D44" s="36">
        <v>4850</v>
      </c>
      <c r="E44" s="35">
        <v>2400</v>
      </c>
    </row>
    <row r="45" spans="2:5" ht="15" thickBot="1" x14ac:dyDescent="0.35">
      <c r="B45" s="34" t="s">
        <v>1232</v>
      </c>
      <c r="C45" s="33">
        <v>12500</v>
      </c>
      <c r="D45" s="32">
        <v>4600</v>
      </c>
      <c r="E45" s="31">
        <v>2640</v>
      </c>
    </row>
  </sheetData>
  <mergeCells count="2">
    <mergeCell ref="B3:V3"/>
    <mergeCell ref="B6:B2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BD582-5164-4D34-9A39-E07F0A29CE5A}">
  <sheetPr>
    <tabColor theme="5" tint="0.39997558519241921"/>
  </sheetPr>
  <dimension ref="A1:AN105"/>
  <sheetViews>
    <sheetView zoomScaleNormal="100" workbookViewId="0">
      <selection activeCell="F57" sqref="F57"/>
    </sheetView>
  </sheetViews>
  <sheetFormatPr defaultRowHeight="14.4" x14ac:dyDescent="0.3"/>
  <cols>
    <col min="3" max="3" width="10.5546875" bestFit="1" customWidth="1"/>
    <col min="4" max="4" width="10.6640625" bestFit="1" customWidth="1"/>
    <col min="5" max="5" width="11.5546875" bestFit="1" customWidth="1"/>
    <col min="6" max="11" width="13.33203125" bestFit="1" customWidth="1"/>
    <col min="12" max="12" width="14.33203125" bestFit="1" customWidth="1"/>
    <col min="13" max="40" width="13.33203125" bestFit="1" customWidth="1"/>
    <col min="41" max="41" width="10.5546875" bestFit="1" customWidth="1"/>
  </cols>
  <sheetData>
    <row r="1" spans="1:8" ht="15" thickBot="1" x14ac:dyDescent="0.35">
      <c r="A1" t="s">
        <v>1270</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2" spans="1:8" x14ac:dyDescent="0.3">
      <c r="D12" t="s">
        <v>1269</v>
      </c>
    </row>
    <row r="13" spans="1:8" x14ac:dyDescent="0.3">
      <c r="D13" t="s">
        <v>1268</v>
      </c>
    </row>
    <row r="14" spans="1:8" x14ac:dyDescent="0.3">
      <c r="D14" t="s">
        <v>1267</v>
      </c>
    </row>
    <row r="15" spans="1:8" x14ac:dyDescent="0.3">
      <c r="D15" t="s">
        <v>1266</v>
      </c>
    </row>
    <row r="16" spans="1:8" x14ac:dyDescent="0.3">
      <c r="D16" t="s">
        <v>1265</v>
      </c>
    </row>
    <row r="17" spans="3:40" x14ac:dyDescent="0.3">
      <c r="C17">
        <v>0.1</v>
      </c>
      <c r="D17" t="s">
        <v>1264</v>
      </c>
    </row>
    <row r="18" spans="3:40" x14ac:dyDescent="0.3">
      <c r="D18" t="s">
        <v>1263</v>
      </c>
    </row>
    <row r="19" spans="3:40" x14ac:dyDescent="0.3">
      <c r="D19" t="s">
        <v>1262</v>
      </c>
    </row>
    <row r="21" spans="3:40" ht="15" thickBot="1" x14ac:dyDescent="0.35"/>
    <row r="22" spans="3:40" ht="15" thickBot="1" x14ac:dyDescent="0.35">
      <c r="C22" s="644" t="s">
        <v>18</v>
      </c>
      <c r="D22" s="645"/>
      <c r="E22" s="645"/>
      <c r="F22" s="645"/>
      <c r="G22" s="646"/>
    </row>
    <row r="24" spans="3:40" x14ac:dyDescent="0.3">
      <c r="D24" t="s">
        <v>1261</v>
      </c>
    </row>
    <row r="25" spans="3:40" x14ac:dyDescent="0.3">
      <c r="E25" t="s">
        <v>1260</v>
      </c>
    </row>
    <row r="26" spans="3:40" x14ac:dyDescent="0.3">
      <c r="C26" t="s">
        <v>1259</v>
      </c>
      <c r="D26" t="s">
        <v>13</v>
      </c>
      <c r="E26">
        <v>0</v>
      </c>
      <c r="F26">
        <v>1</v>
      </c>
      <c r="G26">
        <v>2</v>
      </c>
      <c r="H26">
        <v>3</v>
      </c>
      <c r="I26">
        <v>4</v>
      </c>
      <c r="J26">
        <v>5</v>
      </c>
      <c r="K26">
        <v>6</v>
      </c>
      <c r="L26">
        <v>7</v>
      </c>
      <c r="M26">
        <v>8</v>
      </c>
      <c r="N26">
        <v>9</v>
      </c>
      <c r="O26">
        <v>10</v>
      </c>
      <c r="P26">
        <v>11</v>
      </c>
      <c r="Q26">
        <v>12</v>
      </c>
      <c r="R26">
        <v>13</v>
      </c>
      <c r="S26">
        <v>14</v>
      </c>
      <c r="T26">
        <v>15</v>
      </c>
      <c r="U26">
        <v>16</v>
      </c>
      <c r="V26">
        <v>17</v>
      </c>
      <c r="W26">
        <v>18</v>
      </c>
      <c r="X26">
        <v>19</v>
      </c>
      <c r="Y26">
        <v>20</v>
      </c>
      <c r="Z26">
        <v>21</v>
      </c>
      <c r="AA26">
        <v>22</v>
      </c>
      <c r="AB26">
        <v>23</v>
      </c>
      <c r="AC26">
        <v>24</v>
      </c>
      <c r="AD26">
        <v>25</v>
      </c>
      <c r="AE26">
        <v>26</v>
      </c>
      <c r="AF26">
        <v>27</v>
      </c>
      <c r="AG26">
        <v>28</v>
      </c>
      <c r="AH26">
        <v>29</v>
      </c>
      <c r="AI26">
        <v>30</v>
      </c>
      <c r="AJ26">
        <v>31</v>
      </c>
      <c r="AK26">
        <v>32</v>
      </c>
      <c r="AL26">
        <v>33</v>
      </c>
      <c r="AM26">
        <v>34</v>
      </c>
      <c r="AN26">
        <v>35</v>
      </c>
    </row>
    <row r="27" spans="3:40" x14ac:dyDescent="0.3">
      <c r="C27" s="76">
        <v>11154</v>
      </c>
      <c r="D27" s="77">
        <v>43496</v>
      </c>
      <c r="E27" s="76">
        <v>180</v>
      </c>
      <c r="F27" s="76">
        <v>436261.5</v>
      </c>
      <c r="G27" s="76">
        <v>1369614</v>
      </c>
      <c r="H27" s="76">
        <v>1486591.5</v>
      </c>
      <c r="I27" s="76">
        <v>1529272.5</v>
      </c>
      <c r="J27" s="76">
        <v>1570731</v>
      </c>
      <c r="K27" s="76">
        <v>1575819</v>
      </c>
      <c r="L27" s="76">
        <v>1598385</v>
      </c>
      <c r="M27" s="76">
        <v>1603135.5</v>
      </c>
      <c r="N27" s="76">
        <v>1606416</v>
      </c>
      <c r="O27" s="76">
        <v>1606416</v>
      </c>
      <c r="P27" s="76">
        <v>1607692.5</v>
      </c>
      <c r="Q27" s="76">
        <v>1609389</v>
      </c>
      <c r="R27" s="76">
        <v>1609389</v>
      </c>
      <c r="S27" s="76">
        <v>1609389</v>
      </c>
      <c r="T27" s="76">
        <v>1609389</v>
      </c>
      <c r="U27" s="76">
        <v>1609389</v>
      </c>
      <c r="V27" s="76">
        <v>1609389</v>
      </c>
      <c r="W27" s="76">
        <v>1609389</v>
      </c>
      <c r="X27" s="76">
        <v>1609389</v>
      </c>
      <c r="Y27" s="76">
        <v>1609389</v>
      </c>
      <c r="Z27" s="76">
        <v>1609389</v>
      </c>
      <c r="AA27" s="76">
        <v>1609389</v>
      </c>
      <c r="AB27" s="76">
        <v>1609389</v>
      </c>
      <c r="AC27" s="76">
        <v>1609389</v>
      </c>
      <c r="AD27" s="76">
        <v>1609389</v>
      </c>
      <c r="AE27" s="76">
        <v>1609389</v>
      </c>
      <c r="AF27" s="76">
        <v>1609389</v>
      </c>
      <c r="AG27" s="76">
        <v>1609389</v>
      </c>
      <c r="AH27" s="76">
        <v>1609389</v>
      </c>
      <c r="AI27" s="76">
        <v>1609389</v>
      </c>
      <c r="AJ27" s="76">
        <v>1609389</v>
      </c>
      <c r="AK27" s="76">
        <v>1609389</v>
      </c>
      <c r="AL27" s="76">
        <v>1609389</v>
      </c>
      <c r="AM27" s="76">
        <v>1609389</v>
      </c>
      <c r="AN27" s="76">
        <v>1609389</v>
      </c>
    </row>
    <row r="28" spans="3:40" x14ac:dyDescent="0.3">
      <c r="C28" s="76">
        <v>11118</v>
      </c>
      <c r="D28" s="77">
        <v>43524</v>
      </c>
      <c r="E28" s="76">
        <v>5161.68</v>
      </c>
      <c r="F28" s="76">
        <v>945883.89</v>
      </c>
      <c r="G28" s="76">
        <v>1507851.25</v>
      </c>
      <c r="H28" s="76">
        <v>1529545.68</v>
      </c>
      <c r="I28" s="76">
        <v>1701204.71</v>
      </c>
      <c r="J28" s="76">
        <v>1712212.48</v>
      </c>
      <c r="K28" s="76">
        <v>1731300.45</v>
      </c>
      <c r="L28" s="76">
        <v>1736513.39</v>
      </c>
      <c r="M28" s="76">
        <v>1740850.47</v>
      </c>
      <c r="N28" s="76">
        <v>1748693.99</v>
      </c>
      <c r="O28" s="76">
        <v>1751666.78</v>
      </c>
      <c r="P28" s="76">
        <v>1755727.99</v>
      </c>
      <c r="Q28" s="76">
        <v>1765963.92</v>
      </c>
      <c r="R28" s="76">
        <v>1765963.92</v>
      </c>
      <c r="S28" s="76">
        <v>1765963.92</v>
      </c>
      <c r="T28" s="76">
        <v>1765963.92</v>
      </c>
      <c r="U28" s="76">
        <v>1765963.92</v>
      </c>
      <c r="V28" s="76">
        <v>1765963.92</v>
      </c>
      <c r="W28" s="76">
        <v>1765963.92</v>
      </c>
      <c r="X28" s="76">
        <v>1765963.92</v>
      </c>
      <c r="Y28" s="76">
        <v>1765963.92</v>
      </c>
      <c r="Z28" s="76">
        <v>1765963.92</v>
      </c>
      <c r="AA28" s="76">
        <v>1765963.92</v>
      </c>
      <c r="AB28" s="76">
        <v>1765963.92</v>
      </c>
      <c r="AC28" s="76">
        <v>1765963.92</v>
      </c>
      <c r="AD28" s="76">
        <v>1765963.92</v>
      </c>
      <c r="AE28" s="76">
        <v>1765963.92</v>
      </c>
      <c r="AF28" s="76">
        <v>1765963.92</v>
      </c>
      <c r="AG28" s="76">
        <v>1765963.92</v>
      </c>
      <c r="AH28" s="76">
        <v>1765963.92</v>
      </c>
      <c r="AI28" s="76">
        <v>1765963.92</v>
      </c>
      <c r="AJ28" s="76">
        <v>1765963.92</v>
      </c>
      <c r="AK28" s="76">
        <v>1765963.92</v>
      </c>
      <c r="AL28" s="76">
        <v>1765963.92</v>
      </c>
      <c r="AM28" s="76">
        <v>1765963.92</v>
      </c>
      <c r="AN28" s="76" t="s">
        <v>1258</v>
      </c>
    </row>
    <row r="29" spans="3:40" x14ac:dyDescent="0.3">
      <c r="C29" s="76">
        <v>11070</v>
      </c>
      <c r="D29" s="77">
        <v>43555</v>
      </c>
      <c r="E29" s="76">
        <v>42263.49</v>
      </c>
      <c r="F29" s="76">
        <v>886556.01</v>
      </c>
      <c r="G29" s="76">
        <v>1606857.8599999999</v>
      </c>
      <c r="H29" s="76">
        <v>1701491.65</v>
      </c>
      <c r="I29" s="76">
        <v>1883568.8599999999</v>
      </c>
      <c r="J29" s="76">
        <v>1915784.6199999999</v>
      </c>
      <c r="K29" s="76">
        <v>1928721.5299999998</v>
      </c>
      <c r="L29" s="76">
        <v>1951536.4799999997</v>
      </c>
      <c r="M29" s="76">
        <v>1953290.8899999997</v>
      </c>
      <c r="N29" s="76">
        <v>1957985.9899999998</v>
      </c>
      <c r="O29" s="76">
        <v>1959311.6499999997</v>
      </c>
      <c r="P29" s="76">
        <v>1960069.1699999997</v>
      </c>
      <c r="Q29" s="76">
        <v>1962246.2799999998</v>
      </c>
      <c r="R29" s="76">
        <v>1962246.2799999998</v>
      </c>
      <c r="S29" s="76">
        <v>1962246.2799999998</v>
      </c>
      <c r="T29" s="76">
        <v>1962246.2799999998</v>
      </c>
      <c r="U29" s="76">
        <v>1962246.2799999998</v>
      </c>
      <c r="V29" s="76">
        <v>1962246.2799999998</v>
      </c>
      <c r="W29" s="76">
        <v>1962246.2799999998</v>
      </c>
      <c r="X29" s="76">
        <v>1962246.2799999998</v>
      </c>
      <c r="Y29" s="76">
        <v>1962246.2799999998</v>
      </c>
      <c r="Z29" s="76">
        <v>1962246.2799999998</v>
      </c>
      <c r="AA29" s="76">
        <v>1962246.2799999998</v>
      </c>
      <c r="AB29" s="76">
        <v>1962246.2799999998</v>
      </c>
      <c r="AC29" s="76">
        <v>1962246.2799999998</v>
      </c>
      <c r="AD29" s="76">
        <v>1962246.2799999998</v>
      </c>
      <c r="AE29" s="76">
        <v>1962246.2799999998</v>
      </c>
      <c r="AF29" s="76">
        <v>1962246.2799999998</v>
      </c>
      <c r="AG29" s="76">
        <v>1962246.2799999998</v>
      </c>
      <c r="AH29" s="76">
        <v>1962246.2799999998</v>
      </c>
      <c r="AI29" s="76">
        <v>1962246.2799999998</v>
      </c>
      <c r="AJ29" s="76">
        <v>1962246.2799999998</v>
      </c>
      <c r="AK29" s="76">
        <v>1962246.2799999998</v>
      </c>
      <c r="AL29" s="76">
        <v>1962246.2799999998</v>
      </c>
      <c r="AM29" s="76" t="s">
        <v>1258</v>
      </c>
      <c r="AN29" s="76" t="s">
        <v>1258</v>
      </c>
    </row>
    <row r="30" spans="3:40" x14ac:dyDescent="0.3">
      <c r="C30" s="76">
        <v>11069</v>
      </c>
      <c r="D30" s="77">
        <v>43585</v>
      </c>
      <c r="E30" s="76">
        <v>20780.62</v>
      </c>
      <c r="F30" s="76">
        <v>783082.75</v>
      </c>
      <c r="G30" s="76">
        <v>1177707.42</v>
      </c>
      <c r="H30" s="76">
        <v>1255750.46</v>
      </c>
      <c r="I30" s="76">
        <v>1413700.21</v>
      </c>
      <c r="J30" s="76">
        <v>1459873.44</v>
      </c>
      <c r="K30" s="76">
        <v>1586126.96</v>
      </c>
      <c r="L30" s="76">
        <v>1590965.82</v>
      </c>
      <c r="M30" s="76">
        <v>1591302.32</v>
      </c>
      <c r="N30" s="76">
        <v>1592875.1800000002</v>
      </c>
      <c r="O30" s="76">
        <v>1602447.85</v>
      </c>
      <c r="P30" s="76">
        <v>1604395.27</v>
      </c>
      <c r="Q30" s="76">
        <v>1610331.94</v>
      </c>
      <c r="R30" s="76">
        <v>1610331.94</v>
      </c>
      <c r="S30" s="76">
        <v>1610331.94</v>
      </c>
      <c r="T30" s="76">
        <v>1610331.94</v>
      </c>
      <c r="U30" s="76">
        <v>1610331.94</v>
      </c>
      <c r="V30" s="76">
        <v>1610331.94</v>
      </c>
      <c r="W30" s="76">
        <v>1610331.94</v>
      </c>
      <c r="X30" s="76">
        <v>1610331.94</v>
      </c>
      <c r="Y30" s="76">
        <v>1610331.94</v>
      </c>
      <c r="Z30" s="76">
        <v>1610331.94</v>
      </c>
      <c r="AA30" s="76">
        <v>1610331.94</v>
      </c>
      <c r="AB30" s="76">
        <v>1610331.94</v>
      </c>
      <c r="AC30" s="76">
        <v>1610331.94</v>
      </c>
      <c r="AD30" s="76">
        <v>1610331.94</v>
      </c>
      <c r="AE30" s="76">
        <v>1610331.94</v>
      </c>
      <c r="AF30" s="76">
        <v>1610331.94</v>
      </c>
      <c r="AG30" s="76">
        <v>1610331.94</v>
      </c>
      <c r="AH30" s="76">
        <v>1610331.94</v>
      </c>
      <c r="AI30" s="76">
        <v>1610331.94</v>
      </c>
      <c r="AJ30" s="76">
        <v>1610331.94</v>
      </c>
      <c r="AK30" s="76">
        <v>1610331.94</v>
      </c>
      <c r="AL30" s="76" t="s">
        <v>1258</v>
      </c>
      <c r="AM30" s="76" t="s">
        <v>1258</v>
      </c>
      <c r="AN30" s="76" t="s">
        <v>1258</v>
      </c>
    </row>
    <row r="31" spans="3:40" x14ac:dyDescent="0.3">
      <c r="C31" s="76">
        <v>11130</v>
      </c>
      <c r="D31" s="77">
        <v>43616</v>
      </c>
      <c r="E31" s="76">
        <v>20345.88</v>
      </c>
      <c r="F31" s="76">
        <v>792750.28</v>
      </c>
      <c r="G31" s="76">
        <v>1185080.27</v>
      </c>
      <c r="H31" s="76">
        <v>1500967.83</v>
      </c>
      <c r="I31" s="76">
        <v>1540164.56</v>
      </c>
      <c r="J31" s="76">
        <v>1561524.98</v>
      </c>
      <c r="K31" s="76">
        <v>1570245.74</v>
      </c>
      <c r="L31" s="76">
        <v>1575697.93</v>
      </c>
      <c r="M31" s="76">
        <v>1592325.3599999999</v>
      </c>
      <c r="N31" s="76">
        <v>1594443.19</v>
      </c>
      <c r="O31" s="76">
        <v>1598562.56</v>
      </c>
      <c r="P31" s="76">
        <v>1604228.99</v>
      </c>
      <c r="Q31" s="76">
        <v>1606228.99</v>
      </c>
      <c r="R31" s="76">
        <v>1606228.99</v>
      </c>
      <c r="S31" s="76">
        <v>1606228.99</v>
      </c>
      <c r="T31" s="76">
        <v>1606228.99</v>
      </c>
      <c r="U31" s="76">
        <v>1606228.99</v>
      </c>
      <c r="V31" s="76">
        <v>1606228.99</v>
      </c>
      <c r="W31" s="76">
        <v>1606228.99</v>
      </c>
      <c r="X31" s="76">
        <v>1606228.99</v>
      </c>
      <c r="Y31" s="76">
        <v>1606228.99</v>
      </c>
      <c r="Z31" s="76">
        <v>1606228.99</v>
      </c>
      <c r="AA31" s="76">
        <v>1606228.99</v>
      </c>
      <c r="AB31" s="76">
        <v>1606228.99</v>
      </c>
      <c r="AC31" s="76">
        <v>1606228.99</v>
      </c>
      <c r="AD31" s="76">
        <v>1606228.99</v>
      </c>
      <c r="AE31" s="76">
        <v>1606228.99</v>
      </c>
      <c r="AF31" s="76">
        <v>1606228.99</v>
      </c>
      <c r="AG31" s="76">
        <v>1606228.99</v>
      </c>
      <c r="AH31" s="76">
        <v>1606228.99</v>
      </c>
      <c r="AI31" s="76">
        <v>1606228.99</v>
      </c>
      <c r="AJ31" s="76">
        <v>1606228.99</v>
      </c>
      <c r="AK31" s="76" t="s">
        <v>1258</v>
      </c>
      <c r="AL31" s="76" t="s">
        <v>1258</v>
      </c>
      <c r="AM31" s="76" t="s">
        <v>1258</v>
      </c>
      <c r="AN31" s="76" t="s">
        <v>1258</v>
      </c>
    </row>
    <row r="32" spans="3:40" x14ac:dyDescent="0.3">
      <c r="C32" s="76">
        <v>11174</v>
      </c>
      <c r="D32" s="77">
        <v>43646</v>
      </c>
      <c r="E32" s="76">
        <v>20490.669999999998</v>
      </c>
      <c r="F32" s="76">
        <v>852283.68</v>
      </c>
      <c r="G32" s="76">
        <v>1590370.77</v>
      </c>
      <c r="H32" s="76">
        <v>1655896.6300000001</v>
      </c>
      <c r="I32" s="76">
        <v>1683664.53</v>
      </c>
      <c r="J32" s="76">
        <v>1695849.1300000001</v>
      </c>
      <c r="K32" s="76">
        <v>1697342.4100000001</v>
      </c>
      <c r="L32" s="76">
        <v>1708607.36</v>
      </c>
      <c r="M32" s="76">
        <v>1710412.83</v>
      </c>
      <c r="N32" s="76">
        <v>1739690.9300000002</v>
      </c>
      <c r="O32" s="76">
        <v>1752710.6</v>
      </c>
      <c r="P32" s="76">
        <v>1755677.1600000001</v>
      </c>
      <c r="Q32" s="76">
        <v>1757677.1600000001</v>
      </c>
      <c r="R32" s="76">
        <v>1757677.1600000001</v>
      </c>
      <c r="S32" s="76">
        <v>1757677.1600000001</v>
      </c>
      <c r="T32" s="76">
        <v>1757677.1600000001</v>
      </c>
      <c r="U32" s="76">
        <v>1757677.1600000001</v>
      </c>
      <c r="V32" s="76">
        <v>1757677.1600000001</v>
      </c>
      <c r="W32" s="76">
        <v>1757677.1600000001</v>
      </c>
      <c r="X32" s="76">
        <v>1757677.1600000001</v>
      </c>
      <c r="Y32" s="76">
        <v>1757677.1600000001</v>
      </c>
      <c r="Z32" s="76">
        <v>1757677.1600000001</v>
      </c>
      <c r="AA32" s="76">
        <v>1757677.1600000001</v>
      </c>
      <c r="AB32" s="76">
        <v>1757677.1600000001</v>
      </c>
      <c r="AC32" s="76">
        <v>1757677.1600000001</v>
      </c>
      <c r="AD32" s="76">
        <v>1757677.1600000001</v>
      </c>
      <c r="AE32" s="76">
        <v>1757677.1600000001</v>
      </c>
      <c r="AF32" s="76">
        <v>1757677.1600000001</v>
      </c>
      <c r="AG32" s="76">
        <v>1757677.1600000001</v>
      </c>
      <c r="AH32" s="76">
        <v>1757677.1600000001</v>
      </c>
      <c r="AI32" s="76">
        <v>1757677.1600000001</v>
      </c>
      <c r="AJ32" s="76" t="s">
        <v>1258</v>
      </c>
      <c r="AK32" s="76" t="s">
        <v>1258</v>
      </c>
      <c r="AL32" s="76" t="s">
        <v>1258</v>
      </c>
      <c r="AM32" s="76" t="s">
        <v>1258</v>
      </c>
      <c r="AN32" s="76" t="s">
        <v>1258</v>
      </c>
    </row>
    <row r="33" spans="3:40" x14ac:dyDescent="0.3">
      <c r="C33" s="76">
        <v>11180</v>
      </c>
      <c r="D33" s="77">
        <v>43677</v>
      </c>
      <c r="E33" s="76">
        <v>37954.47</v>
      </c>
      <c r="F33" s="76">
        <v>1164629</v>
      </c>
      <c r="G33" s="76">
        <v>1525143.15</v>
      </c>
      <c r="H33" s="76">
        <v>1614459.88</v>
      </c>
      <c r="I33" s="76">
        <v>1654585.8699999999</v>
      </c>
      <c r="J33" s="76">
        <v>1671162.0699999998</v>
      </c>
      <c r="K33" s="76">
        <v>1687863.4599999997</v>
      </c>
      <c r="L33" s="76">
        <v>1690306.9999999998</v>
      </c>
      <c r="M33" s="76">
        <v>1698572.6899999997</v>
      </c>
      <c r="N33" s="76">
        <v>1709883.1399999997</v>
      </c>
      <c r="O33" s="76">
        <v>1717889.1699999997</v>
      </c>
      <c r="P33" s="76">
        <v>1719292.5399999998</v>
      </c>
      <c r="Q33" s="76">
        <v>1722416.13</v>
      </c>
      <c r="R33" s="76">
        <v>1722416.13</v>
      </c>
      <c r="S33" s="76">
        <v>1722416.13</v>
      </c>
      <c r="T33" s="76">
        <v>1722416.13</v>
      </c>
      <c r="U33" s="76">
        <v>1722416.13</v>
      </c>
      <c r="V33" s="76">
        <v>1722416.13</v>
      </c>
      <c r="W33" s="76">
        <v>1722416.13</v>
      </c>
      <c r="X33" s="76">
        <v>1722416.13</v>
      </c>
      <c r="Y33" s="76">
        <v>1722416.13</v>
      </c>
      <c r="Z33" s="76">
        <v>1722416.13</v>
      </c>
      <c r="AA33" s="76">
        <v>1722416.13</v>
      </c>
      <c r="AB33" s="76">
        <v>1722416.13</v>
      </c>
      <c r="AC33" s="76">
        <v>1722416.13</v>
      </c>
      <c r="AD33" s="76">
        <v>1722416.13</v>
      </c>
      <c r="AE33" s="76">
        <v>1722416.13</v>
      </c>
      <c r="AF33" s="76">
        <v>1722416.13</v>
      </c>
      <c r="AG33" s="76">
        <v>1722416.13</v>
      </c>
      <c r="AH33" s="76">
        <v>1722416.13</v>
      </c>
      <c r="AI33" s="76" t="s">
        <v>1258</v>
      </c>
      <c r="AJ33" s="76" t="s">
        <v>1258</v>
      </c>
      <c r="AK33" s="76" t="s">
        <v>1258</v>
      </c>
      <c r="AL33" s="76" t="s">
        <v>1258</v>
      </c>
      <c r="AM33" s="76" t="s">
        <v>1258</v>
      </c>
      <c r="AN33" s="76" t="s">
        <v>1258</v>
      </c>
    </row>
    <row r="34" spans="3:40" x14ac:dyDescent="0.3">
      <c r="C34" s="76">
        <v>11420</v>
      </c>
      <c r="D34" s="77">
        <v>43708</v>
      </c>
      <c r="E34" s="76">
        <v>138558.49</v>
      </c>
      <c r="F34" s="76">
        <v>944920.05</v>
      </c>
      <c r="G34" s="76">
        <v>1534224.3</v>
      </c>
      <c r="H34" s="76">
        <v>1807341.55</v>
      </c>
      <c r="I34" s="76">
        <v>1844254.03</v>
      </c>
      <c r="J34" s="76">
        <v>1861085.52</v>
      </c>
      <c r="K34" s="76">
        <v>1881026.71</v>
      </c>
      <c r="L34" s="76">
        <v>1894336.89</v>
      </c>
      <c r="M34" s="76">
        <v>1902956.1199999999</v>
      </c>
      <c r="N34" s="76">
        <v>1907634.64</v>
      </c>
      <c r="O34" s="76">
        <v>1910728.7999999998</v>
      </c>
      <c r="P34" s="76">
        <v>1915337.42</v>
      </c>
      <c r="Q34" s="76">
        <v>1915573.52</v>
      </c>
      <c r="R34" s="76">
        <v>1915573.52</v>
      </c>
      <c r="S34" s="76">
        <v>1915573.52</v>
      </c>
      <c r="T34" s="76">
        <v>1915573.52</v>
      </c>
      <c r="U34" s="76">
        <v>1915573.52</v>
      </c>
      <c r="V34" s="76">
        <v>1915573.52</v>
      </c>
      <c r="W34" s="76">
        <v>1915573.52</v>
      </c>
      <c r="X34" s="76">
        <v>1915573.52</v>
      </c>
      <c r="Y34" s="76">
        <v>1915573.52</v>
      </c>
      <c r="Z34" s="76">
        <v>1915573.52</v>
      </c>
      <c r="AA34" s="76">
        <v>1915573.52</v>
      </c>
      <c r="AB34" s="76">
        <v>1915573.52</v>
      </c>
      <c r="AC34" s="76">
        <v>1915573.52</v>
      </c>
      <c r="AD34" s="76">
        <v>1915573.52</v>
      </c>
      <c r="AE34" s="76">
        <v>1915573.52</v>
      </c>
      <c r="AF34" s="76">
        <v>1915573.52</v>
      </c>
      <c r="AG34" s="76">
        <v>1915573.52</v>
      </c>
      <c r="AH34" s="76" t="s">
        <v>1258</v>
      </c>
      <c r="AI34" s="76" t="s">
        <v>1258</v>
      </c>
      <c r="AJ34" s="76" t="s">
        <v>1258</v>
      </c>
      <c r="AK34" s="76" t="s">
        <v>1258</v>
      </c>
      <c r="AL34" s="76" t="s">
        <v>1258</v>
      </c>
      <c r="AM34" s="76" t="s">
        <v>1258</v>
      </c>
      <c r="AN34" s="76" t="s">
        <v>1258</v>
      </c>
    </row>
    <row r="35" spans="3:40" x14ac:dyDescent="0.3">
      <c r="C35" s="76">
        <v>11400</v>
      </c>
      <c r="D35" s="77">
        <v>43738</v>
      </c>
      <c r="E35" s="76">
        <v>28331.69</v>
      </c>
      <c r="F35" s="76">
        <v>982874.96</v>
      </c>
      <c r="G35" s="76">
        <v>1229446.04</v>
      </c>
      <c r="H35" s="76">
        <v>1434973.71</v>
      </c>
      <c r="I35" s="76">
        <v>1495033.95</v>
      </c>
      <c r="J35" s="76">
        <v>1510232.44</v>
      </c>
      <c r="K35" s="76">
        <v>1552440.4</v>
      </c>
      <c r="L35" s="76">
        <v>1570008.5799999998</v>
      </c>
      <c r="M35" s="76">
        <v>1571694.5299999998</v>
      </c>
      <c r="N35" s="76">
        <v>1581591.65</v>
      </c>
      <c r="O35" s="76">
        <v>1584958.8599999999</v>
      </c>
      <c r="P35" s="76">
        <v>1587021.0199999998</v>
      </c>
      <c r="Q35" s="76">
        <v>1587442.5099999998</v>
      </c>
      <c r="R35" s="76">
        <v>1587442.5099999998</v>
      </c>
      <c r="S35" s="76">
        <v>1587442.5099999998</v>
      </c>
      <c r="T35" s="76">
        <v>1587442.5099999998</v>
      </c>
      <c r="U35" s="76">
        <v>1587442.5099999998</v>
      </c>
      <c r="V35" s="76">
        <v>1587442.5099999998</v>
      </c>
      <c r="W35" s="76">
        <v>1587442.5099999998</v>
      </c>
      <c r="X35" s="76">
        <v>1587442.5099999998</v>
      </c>
      <c r="Y35" s="76">
        <v>1587442.5099999998</v>
      </c>
      <c r="Z35" s="76">
        <v>1587442.5099999998</v>
      </c>
      <c r="AA35" s="76">
        <v>1587442.5099999998</v>
      </c>
      <c r="AB35" s="76">
        <v>1587442.5099999998</v>
      </c>
      <c r="AC35" s="76">
        <v>1587442.5099999998</v>
      </c>
      <c r="AD35" s="76">
        <v>1587442.5099999998</v>
      </c>
      <c r="AE35" s="76">
        <v>1587442.5099999998</v>
      </c>
      <c r="AF35" s="76">
        <v>1587442.5099999998</v>
      </c>
      <c r="AG35" s="76" t="s">
        <v>1258</v>
      </c>
      <c r="AH35" s="76" t="s">
        <v>1258</v>
      </c>
      <c r="AI35" s="76" t="s">
        <v>1258</v>
      </c>
      <c r="AJ35" s="76" t="s">
        <v>1258</v>
      </c>
      <c r="AK35" s="76" t="s">
        <v>1258</v>
      </c>
      <c r="AL35" s="76" t="s">
        <v>1258</v>
      </c>
      <c r="AM35" s="76" t="s">
        <v>1258</v>
      </c>
      <c r="AN35" s="76" t="s">
        <v>1258</v>
      </c>
    </row>
    <row r="36" spans="3:40" x14ac:dyDescent="0.3">
      <c r="C36" s="76">
        <v>11456</v>
      </c>
      <c r="D36" s="77">
        <v>43769</v>
      </c>
      <c r="E36" s="76">
        <v>104160.14</v>
      </c>
      <c r="F36" s="76">
        <v>808955.87</v>
      </c>
      <c r="G36" s="76">
        <v>1374894.42</v>
      </c>
      <c r="H36" s="76">
        <v>1698683.23</v>
      </c>
      <c r="I36" s="76">
        <v>1743990.51</v>
      </c>
      <c r="J36" s="76">
        <v>1776508.39</v>
      </c>
      <c r="K36" s="76">
        <v>1802735.1199999999</v>
      </c>
      <c r="L36" s="76">
        <v>1810711.23</v>
      </c>
      <c r="M36" s="76">
        <v>1814074.88</v>
      </c>
      <c r="N36" s="76">
        <v>1815066.4</v>
      </c>
      <c r="O36" s="76">
        <v>1849029.21</v>
      </c>
      <c r="P36" s="76">
        <v>1851228.76</v>
      </c>
      <c r="Q36" s="76">
        <v>1852521.51</v>
      </c>
      <c r="R36" s="76">
        <v>1852521.51</v>
      </c>
      <c r="S36" s="76">
        <v>1852521.51</v>
      </c>
      <c r="T36" s="76">
        <v>1852521.51</v>
      </c>
      <c r="U36" s="76">
        <v>1852521.51</v>
      </c>
      <c r="V36" s="76">
        <v>1852521.51</v>
      </c>
      <c r="W36" s="76">
        <v>1852521.51</v>
      </c>
      <c r="X36" s="76">
        <v>1852521.51</v>
      </c>
      <c r="Y36" s="76">
        <v>1852521.51</v>
      </c>
      <c r="Z36" s="76">
        <v>1852521.51</v>
      </c>
      <c r="AA36" s="76">
        <v>1852521.51</v>
      </c>
      <c r="AB36" s="76">
        <v>1852521.51</v>
      </c>
      <c r="AC36" s="76">
        <v>1852521.51</v>
      </c>
      <c r="AD36" s="76">
        <v>1852521.51</v>
      </c>
      <c r="AE36" s="76">
        <v>1852521.51</v>
      </c>
      <c r="AF36" s="76" t="s">
        <v>1258</v>
      </c>
      <c r="AG36" s="76" t="s">
        <v>1258</v>
      </c>
      <c r="AH36" s="76" t="s">
        <v>1258</v>
      </c>
      <c r="AI36" s="76" t="s">
        <v>1258</v>
      </c>
      <c r="AJ36" s="76" t="s">
        <v>1258</v>
      </c>
      <c r="AK36" s="76" t="s">
        <v>1258</v>
      </c>
      <c r="AL36" s="76" t="s">
        <v>1258</v>
      </c>
      <c r="AM36" s="76" t="s">
        <v>1258</v>
      </c>
      <c r="AN36" s="76" t="s">
        <v>1258</v>
      </c>
    </row>
    <row r="37" spans="3:40" x14ac:dyDescent="0.3">
      <c r="C37" s="76">
        <v>11444</v>
      </c>
      <c r="D37" s="77">
        <v>43799</v>
      </c>
      <c r="E37" s="76">
        <v>40746.92</v>
      </c>
      <c r="F37" s="76">
        <v>967904.55</v>
      </c>
      <c r="G37" s="76">
        <v>1393698.29</v>
      </c>
      <c r="H37" s="76">
        <v>1539843.56</v>
      </c>
      <c r="I37" s="76">
        <v>1606506.87</v>
      </c>
      <c r="J37" s="76">
        <v>1637721</v>
      </c>
      <c r="K37" s="76">
        <v>1650528.62</v>
      </c>
      <c r="L37" s="76">
        <v>1666387.1700000002</v>
      </c>
      <c r="M37" s="76">
        <v>1666760.85</v>
      </c>
      <c r="N37" s="76">
        <v>1669840.1700000002</v>
      </c>
      <c r="O37" s="76">
        <v>1670251.6900000002</v>
      </c>
      <c r="P37" s="76">
        <v>1671188.2600000002</v>
      </c>
      <c r="Q37" s="76">
        <v>1673062.9700000002</v>
      </c>
      <c r="R37" s="76">
        <v>1673062.9700000002</v>
      </c>
      <c r="S37" s="76">
        <v>1673062.9700000002</v>
      </c>
      <c r="T37" s="76">
        <v>1673062.9700000002</v>
      </c>
      <c r="U37" s="76">
        <v>1673062.9700000002</v>
      </c>
      <c r="V37" s="76">
        <v>1673062.9700000002</v>
      </c>
      <c r="W37" s="76">
        <v>1673062.9700000002</v>
      </c>
      <c r="X37" s="76">
        <v>1673062.9700000002</v>
      </c>
      <c r="Y37" s="76">
        <v>1673062.9700000002</v>
      </c>
      <c r="Z37" s="76">
        <v>1673062.9700000002</v>
      </c>
      <c r="AA37" s="76">
        <v>1673062.9700000002</v>
      </c>
      <c r="AB37" s="76">
        <v>1673062.9700000002</v>
      </c>
      <c r="AC37" s="76">
        <v>1673062.9700000002</v>
      </c>
      <c r="AD37" s="76">
        <v>1673062.9700000002</v>
      </c>
      <c r="AE37" s="76" t="s">
        <v>1258</v>
      </c>
      <c r="AF37" s="76" t="s">
        <v>1258</v>
      </c>
      <c r="AG37" s="76" t="s">
        <v>1258</v>
      </c>
      <c r="AH37" s="76" t="s">
        <v>1258</v>
      </c>
      <c r="AI37" s="76" t="s">
        <v>1258</v>
      </c>
      <c r="AJ37" s="76" t="s">
        <v>1258</v>
      </c>
      <c r="AK37" s="76" t="s">
        <v>1258</v>
      </c>
      <c r="AL37" s="76" t="s">
        <v>1258</v>
      </c>
      <c r="AM37" s="76" t="s">
        <v>1258</v>
      </c>
      <c r="AN37" s="76" t="s">
        <v>1258</v>
      </c>
    </row>
    <row r="38" spans="3:40" x14ac:dyDescent="0.3">
      <c r="C38" s="76">
        <v>11555</v>
      </c>
      <c r="D38" s="77">
        <v>43830</v>
      </c>
      <c r="E38" s="76">
        <v>10860.81</v>
      </c>
      <c r="F38" s="76">
        <v>858198.55</v>
      </c>
      <c r="G38" s="76">
        <v>1130363.6200000001</v>
      </c>
      <c r="H38" s="76">
        <v>1265161.8400000001</v>
      </c>
      <c r="I38" s="76">
        <v>1336966.1200000001</v>
      </c>
      <c r="J38" s="76">
        <v>1364766.2300000002</v>
      </c>
      <c r="K38" s="76">
        <v>1382683.2300000002</v>
      </c>
      <c r="L38" s="76">
        <v>1386613.0200000003</v>
      </c>
      <c r="M38" s="76">
        <v>1389406.6600000001</v>
      </c>
      <c r="N38" s="76">
        <v>1390252.83</v>
      </c>
      <c r="O38" s="76">
        <v>1392214.56</v>
      </c>
      <c r="P38" s="76">
        <v>1394093.8900000001</v>
      </c>
      <c r="Q38" s="76">
        <v>1410153.7500000002</v>
      </c>
      <c r="R38" s="76">
        <v>1410153.7500000002</v>
      </c>
      <c r="S38" s="76">
        <v>1410153.7500000002</v>
      </c>
      <c r="T38" s="76">
        <v>1410153.7500000002</v>
      </c>
      <c r="U38" s="76">
        <v>1410153.7500000002</v>
      </c>
      <c r="V38" s="76">
        <v>1410153.7500000002</v>
      </c>
      <c r="W38" s="76">
        <v>1410153.7500000002</v>
      </c>
      <c r="X38" s="76">
        <v>1410153.7500000002</v>
      </c>
      <c r="Y38" s="76">
        <v>1410153.7500000002</v>
      </c>
      <c r="Z38" s="76">
        <v>1410153.7500000002</v>
      </c>
      <c r="AA38" s="76">
        <v>1410153.7500000002</v>
      </c>
      <c r="AB38" s="76">
        <v>1410153.7500000002</v>
      </c>
      <c r="AC38" s="76">
        <v>1410153.7500000002</v>
      </c>
      <c r="AD38" s="76" t="s">
        <v>1258</v>
      </c>
      <c r="AE38" s="76" t="s">
        <v>1258</v>
      </c>
      <c r="AF38" s="76" t="s">
        <v>1258</v>
      </c>
      <c r="AG38" s="76" t="s">
        <v>1258</v>
      </c>
      <c r="AH38" s="76" t="s">
        <v>1258</v>
      </c>
      <c r="AI38" s="76" t="s">
        <v>1258</v>
      </c>
      <c r="AJ38" s="76" t="s">
        <v>1258</v>
      </c>
      <c r="AK38" s="76" t="s">
        <v>1258</v>
      </c>
      <c r="AL38" s="76" t="s">
        <v>1258</v>
      </c>
      <c r="AM38" s="76" t="s">
        <v>1258</v>
      </c>
      <c r="AN38" s="76" t="s">
        <v>1258</v>
      </c>
    </row>
    <row r="39" spans="3:40" x14ac:dyDescent="0.3">
      <c r="C39" s="76">
        <v>11705</v>
      </c>
      <c r="D39" s="77">
        <v>43861</v>
      </c>
      <c r="E39" s="76">
        <v>77938.210000000006</v>
      </c>
      <c r="F39" s="76">
        <v>974133.22</v>
      </c>
      <c r="G39" s="76">
        <v>1518505.17</v>
      </c>
      <c r="H39" s="76">
        <v>1692111.26</v>
      </c>
      <c r="I39" s="76">
        <v>1733706.69</v>
      </c>
      <c r="J39" s="76">
        <v>1737915.8499999999</v>
      </c>
      <c r="K39" s="76">
        <v>1754389.18</v>
      </c>
      <c r="L39" s="76">
        <v>1760389.18</v>
      </c>
      <c r="M39" s="76">
        <v>1760489.18</v>
      </c>
      <c r="N39" s="76">
        <v>1761323.5599999998</v>
      </c>
      <c r="O39" s="76">
        <v>1762323.5599999998</v>
      </c>
      <c r="P39" s="76">
        <v>1838621.8699999999</v>
      </c>
      <c r="Q39" s="76">
        <v>1843542.8299999998</v>
      </c>
      <c r="R39" s="76">
        <v>1843542.8299999998</v>
      </c>
      <c r="S39" s="76">
        <v>1843542.8299999998</v>
      </c>
      <c r="T39" s="76">
        <v>1843542.8299999998</v>
      </c>
      <c r="U39" s="76">
        <v>1843542.8299999998</v>
      </c>
      <c r="V39" s="76">
        <v>1843542.8299999998</v>
      </c>
      <c r="W39" s="76">
        <v>1843542.8299999998</v>
      </c>
      <c r="X39" s="76">
        <v>1843542.8299999998</v>
      </c>
      <c r="Y39" s="76">
        <v>1843542.8299999998</v>
      </c>
      <c r="Z39" s="76">
        <v>1843542.8299999998</v>
      </c>
      <c r="AA39" s="76">
        <v>1843542.8299999998</v>
      </c>
      <c r="AB39" s="76">
        <v>1843542.8299999998</v>
      </c>
      <c r="AC39" s="76" t="s">
        <v>1258</v>
      </c>
      <c r="AD39" s="76" t="s">
        <v>1258</v>
      </c>
      <c r="AE39" s="76" t="s">
        <v>1258</v>
      </c>
      <c r="AF39" s="76" t="s">
        <v>1258</v>
      </c>
      <c r="AG39" s="76" t="s">
        <v>1258</v>
      </c>
      <c r="AH39" s="76" t="s">
        <v>1258</v>
      </c>
      <c r="AI39" s="76" t="s">
        <v>1258</v>
      </c>
      <c r="AJ39" s="76" t="s">
        <v>1258</v>
      </c>
      <c r="AK39" s="76" t="s">
        <v>1258</v>
      </c>
      <c r="AL39" s="76" t="s">
        <v>1258</v>
      </c>
      <c r="AM39" s="76" t="s">
        <v>1258</v>
      </c>
      <c r="AN39" s="76" t="s">
        <v>1258</v>
      </c>
    </row>
    <row r="40" spans="3:40" x14ac:dyDescent="0.3">
      <c r="C40" s="76">
        <v>11823</v>
      </c>
      <c r="D40" s="77">
        <v>43890</v>
      </c>
      <c r="E40" s="76">
        <v>38041.4</v>
      </c>
      <c r="F40" s="76">
        <v>1073480.52</v>
      </c>
      <c r="G40" s="76">
        <v>1511633.85</v>
      </c>
      <c r="H40" s="76">
        <v>1627220.9200000002</v>
      </c>
      <c r="I40" s="76">
        <v>1639709.57</v>
      </c>
      <c r="J40" s="76">
        <v>1661969.62</v>
      </c>
      <c r="K40" s="76">
        <v>1675172.7400000002</v>
      </c>
      <c r="L40" s="76">
        <v>1681567.3900000001</v>
      </c>
      <c r="M40" s="76">
        <v>1683623.5100000002</v>
      </c>
      <c r="N40" s="76">
        <v>1683723.5100000002</v>
      </c>
      <c r="O40" s="76">
        <v>1713697.4500000004</v>
      </c>
      <c r="P40" s="76">
        <v>1717176.3500000003</v>
      </c>
      <c r="Q40" s="76">
        <v>1719176.3500000003</v>
      </c>
      <c r="R40" s="76">
        <v>1719176.3500000003</v>
      </c>
      <c r="S40" s="76">
        <v>1719176.3500000003</v>
      </c>
      <c r="T40" s="76">
        <v>1719176.3500000003</v>
      </c>
      <c r="U40" s="76">
        <v>1719176.3500000003</v>
      </c>
      <c r="V40" s="76">
        <v>1719176.3500000003</v>
      </c>
      <c r="W40" s="76">
        <v>1719176.3500000003</v>
      </c>
      <c r="X40" s="76">
        <v>1719176.3500000003</v>
      </c>
      <c r="Y40" s="76">
        <v>1719176.3500000003</v>
      </c>
      <c r="Z40" s="76">
        <v>1719176.3500000003</v>
      </c>
      <c r="AA40" s="76">
        <v>1719176.3500000003</v>
      </c>
      <c r="AB40" s="76" t="s">
        <v>1258</v>
      </c>
      <c r="AC40" s="76" t="s">
        <v>1258</v>
      </c>
      <c r="AD40" s="76" t="s">
        <v>1258</v>
      </c>
      <c r="AE40" s="76" t="s">
        <v>1258</v>
      </c>
      <c r="AF40" s="76" t="s">
        <v>1258</v>
      </c>
      <c r="AG40" s="76" t="s">
        <v>1258</v>
      </c>
      <c r="AH40" s="76" t="s">
        <v>1258</v>
      </c>
      <c r="AI40" s="76" t="s">
        <v>1258</v>
      </c>
      <c r="AJ40" s="76" t="s">
        <v>1258</v>
      </c>
      <c r="AK40" s="76" t="s">
        <v>1258</v>
      </c>
      <c r="AL40" s="76" t="s">
        <v>1258</v>
      </c>
      <c r="AM40" s="76" t="s">
        <v>1258</v>
      </c>
      <c r="AN40" s="76" t="s">
        <v>1258</v>
      </c>
    </row>
    <row r="41" spans="3:40" x14ac:dyDescent="0.3">
      <c r="C41" s="76">
        <v>11753</v>
      </c>
      <c r="D41" s="77">
        <v>43921</v>
      </c>
      <c r="E41" s="76">
        <v>39409.54</v>
      </c>
      <c r="F41" s="76">
        <v>1061433.8999999999</v>
      </c>
      <c r="G41" s="76">
        <v>1316435.92</v>
      </c>
      <c r="H41" s="76">
        <v>1486317</v>
      </c>
      <c r="I41" s="76">
        <v>1521547.06</v>
      </c>
      <c r="J41" s="76">
        <v>1561854.53</v>
      </c>
      <c r="K41" s="76">
        <v>1582921.71</v>
      </c>
      <c r="L41" s="76">
        <v>1588299.52</v>
      </c>
      <c r="M41" s="76">
        <v>1593807.94</v>
      </c>
      <c r="N41" s="76">
        <v>1611413.99</v>
      </c>
      <c r="O41" s="76">
        <v>1611913.99</v>
      </c>
      <c r="P41" s="76">
        <v>1612413.99</v>
      </c>
      <c r="Q41" s="76">
        <v>1612913.99</v>
      </c>
      <c r="R41" s="76">
        <v>1612913.99</v>
      </c>
      <c r="S41" s="76">
        <v>1612913.99</v>
      </c>
      <c r="T41" s="76">
        <v>1612913.99</v>
      </c>
      <c r="U41" s="76">
        <v>1612913.99</v>
      </c>
      <c r="V41" s="76">
        <v>1612913.99</v>
      </c>
      <c r="W41" s="76">
        <v>1612913.99</v>
      </c>
      <c r="X41" s="76">
        <v>1612913.99</v>
      </c>
      <c r="Y41" s="76">
        <v>1612913.99</v>
      </c>
      <c r="Z41" s="76">
        <v>1612913.99</v>
      </c>
      <c r="AA41" s="76" t="s">
        <v>1258</v>
      </c>
      <c r="AB41" s="76" t="s">
        <v>1258</v>
      </c>
      <c r="AC41" s="76" t="s">
        <v>1258</v>
      </c>
      <c r="AD41" s="76" t="s">
        <v>1258</v>
      </c>
      <c r="AE41" s="76" t="s">
        <v>1258</v>
      </c>
      <c r="AF41" s="76" t="s">
        <v>1258</v>
      </c>
      <c r="AG41" s="76" t="s">
        <v>1258</v>
      </c>
      <c r="AH41" s="76" t="s">
        <v>1258</v>
      </c>
      <c r="AI41" s="76" t="s">
        <v>1258</v>
      </c>
      <c r="AJ41" s="76" t="s">
        <v>1258</v>
      </c>
      <c r="AK41" s="76" t="s">
        <v>1258</v>
      </c>
      <c r="AL41" s="76" t="s">
        <v>1258</v>
      </c>
      <c r="AM41" s="76" t="s">
        <v>1258</v>
      </c>
      <c r="AN41" s="76" t="s">
        <v>1258</v>
      </c>
    </row>
    <row r="42" spans="3:40" x14ac:dyDescent="0.3">
      <c r="C42" s="76">
        <v>11654</v>
      </c>
      <c r="D42" s="77">
        <v>43951</v>
      </c>
      <c r="E42" s="76">
        <v>68252.7</v>
      </c>
      <c r="F42" s="76">
        <v>1482631.31</v>
      </c>
      <c r="G42" s="76">
        <v>1799741.22</v>
      </c>
      <c r="H42" s="76">
        <v>1891621.51</v>
      </c>
      <c r="I42" s="76">
        <v>1945591.14</v>
      </c>
      <c r="J42" s="76">
        <v>1956479.0599999998</v>
      </c>
      <c r="K42" s="76">
        <v>1959649.9599999997</v>
      </c>
      <c r="L42" s="76">
        <v>1971309.5799999998</v>
      </c>
      <c r="M42" s="76">
        <v>1992170.2499999998</v>
      </c>
      <c r="N42" s="76">
        <v>1993203.3099999998</v>
      </c>
      <c r="O42" s="76">
        <v>1993703.3099999998</v>
      </c>
      <c r="P42" s="76">
        <v>1994203.3099999998</v>
      </c>
      <c r="Q42" s="76">
        <v>1994703.3099999998</v>
      </c>
      <c r="R42" s="76">
        <v>1994703.3099999998</v>
      </c>
      <c r="S42" s="76">
        <v>1994703.3099999998</v>
      </c>
      <c r="T42" s="76">
        <v>1994703.3099999998</v>
      </c>
      <c r="U42" s="76">
        <v>1994703.3099999998</v>
      </c>
      <c r="V42" s="76">
        <v>1994703.3099999998</v>
      </c>
      <c r="W42" s="76">
        <v>1994703.3099999998</v>
      </c>
      <c r="X42" s="76">
        <v>1994703.3099999998</v>
      </c>
      <c r="Y42" s="76">
        <v>1994703.3099999998</v>
      </c>
      <c r="Z42" s="76" t="s">
        <v>1258</v>
      </c>
      <c r="AA42" s="76" t="s">
        <v>1258</v>
      </c>
      <c r="AB42" s="76" t="s">
        <v>1258</v>
      </c>
      <c r="AC42" s="76" t="s">
        <v>1258</v>
      </c>
      <c r="AD42" s="76" t="s">
        <v>1258</v>
      </c>
      <c r="AE42" s="76" t="s">
        <v>1258</v>
      </c>
      <c r="AF42" s="76" t="s">
        <v>1258</v>
      </c>
      <c r="AG42" s="76" t="s">
        <v>1258</v>
      </c>
      <c r="AH42" s="76" t="s">
        <v>1258</v>
      </c>
      <c r="AI42" s="76" t="s">
        <v>1258</v>
      </c>
      <c r="AJ42" s="76" t="s">
        <v>1258</v>
      </c>
      <c r="AK42" s="76" t="s">
        <v>1258</v>
      </c>
      <c r="AL42" s="76" t="s">
        <v>1258</v>
      </c>
      <c r="AM42" s="76" t="s">
        <v>1258</v>
      </c>
      <c r="AN42" s="76" t="s">
        <v>1258</v>
      </c>
    </row>
    <row r="43" spans="3:40" x14ac:dyDescent="0.3">
      <c r="C43" s="76">
        <v>11703</v>
      </c>
      <c r="D43" s="77">
        <v>43982</v>
      </c>
      <c r="E43" s="76">
        <v>124823.53</v>
      </c>
      <c r="F43" s="76">
        <v>1178795.4099999999</v>
      </c>
      <c r="G43" s="76">
        <v>1695671.39</v>
      </c>
      <c r="H43" s="76">
        <v>1841625.8099999998</v>
      </c>
      <c r="I43" s="76">
        <v>1866797.0299999998</v>
      </c>
      <c r="J43" s="76">
        <v>1879405.9499999997</v>
      </c>
      <c r="K43" s="76">
        <v>1887110.1999999997</v>
      </c>
      <c r="L43" s="76">
        <v>1916743.0899999996</v>
      </c>
      <c r="M43" s="76">
        <v>1921298.2699999996</v>
      </c>
      <c r="N43" s="76">
        <v>1927501.5699999996</v>
      </c>
      <c r="O43" s="76">
        <v>1931373.6799999997</v>
      </c>
      <c r="P43" s="76">
        <v>1932489.3399999996</v>
      </c>
      <c r="Q43" s="76">
        <v>1933155.0799999996</v>
      </c>
      <c r="R43" s="76">
        <v>1933155.0799999996</v>
      </c>
      <c r="S43" s="76">
        <v>1933155.0799999996</v>
      </c>
      <c r="T43" s="76">
        <v>1933155.0799999996</v>
      </c>
      <c r="U43" s="76">
        <v>1933155.0799999996</v>
      </c>
      <c r="V43" s="76">
        <v>1933155.0799999996</v>
      </c>
      <c r="W43" s="76">
        <v>1933155.0799999996</v>
      </c>
      <c r="X43" s="76">
        <v>1933155.0799999996</v>
      </c>
      <c r="Y43" s="76" t="s">
        <v>1258</v>
      </c>
      <c r="Z43" s="76" t="s">
        <v>1258</v>
      </c>
      <c r="AA43" s="76" t="s">
        <v>1258</v>
      </c>
      <c r="AB43" s="76" t="s">
        <v>1258</v>
      </c>
      <c r="AC43" s="76" t="s">
        <v>1258</v>
      </c>
      <c r="AD43" s="76" t="s">
        <v>1258</v>
      </c>
      <c r="AE43" s="76" t="s">
        <v>1258</v>
      </c>
      <c r="AF43" s="76" t="s">
        <v>1258</v>
      </c>
      <c r="AG43" s="76" t="s">
        <v>1258</v>
      </c>
      <c r="AH43" s="76" t="s">
        <v>1258</v>
      </c>
      <c r="AI43" s="76" t="s">
        <v>1258</v>
      </c>
      <c r="AJ43" s="76" t="s">
        <v>1258</v>
      </c>
      <c r="AK43" s="76" t="s">
        <v>1258</v>
      </c>
      <c r="AL43" s="76" t="s">
        <v>1258</v>
      </c>
      <c r="AM43" s="76" t="s">
        <v>1258</v>
      </c>
      <c r="AN43" s="76" t="s">
        <v>1258</v>
      </c>
    </row>
    <row r="44" spans="3:40" x14ac:dyDescent="0.3">
      <c r="C44" s="76">
        <v>11580</v>
      </c>
      <c r="D44" s="77">
        <v>44012</v>
      </c>
      <c r="E44" s="76">
        <v>49725.3</v>
      </c>
      <c r="F44" s="76">
        <v>1168824.75</v>
      </c>
      <c r="G44" s="76">
        <v>1702269.2</v>
      </c>
      <c r="H44" s="76">
        <v>1782451.0699999998</v>
      </c>
      <c r="I44" s="76">
        <v>1814653.94</v>
      </c>
      <c r="J44" s="76">
        <v>1837858.63</v>
      </c>
      <c r="K44" s="76">
        <v>1856665.2999999998</v>
      </c>
      <c r="L44" s="76">
        <v>1864609.3699999999</v>
      </c>
      <c r="M44" s="76">
        <v>1868761.2499999998</v>
      </c>
      <c r="N44" s="76">
        <v>1869261.2499999998</v>
      </c>
      <c r="O44" s="76">
        <v>1871514.8099999998</v>
      </c>
      <c r="P44" s="76">
        <v>1872123.14</v>
      </c>
      <c r="Q44" s="76">
        <v>1872651.14</v>
      </c>
      <c r="R44" s="76">
        <v>1872651.14</v>
      </c>
      <c r="S44" s="76">
        <v>1872651.14</v>
      </c>
      <c r="T44" s="76">
        <v>1872651.14</v>
      </c>
      <c r="U44" s="76">
        <v>1872651.14</v>
      </c>
      <c r="V44" s="76">
        <v>1872651.14</v>
      </c>
      <c r="W44" s="76">
        <v>1872651.14</v>
      </c>
      <c r="X44" s="76" t="s">
        <v>1258</v>
      </c>
      <c r="Y44" s="76" t="s">
        <v>1258</v>
      </c>
      <c r="Z44" s="76" t="s">
        <v>1258</v>
      </c>
      <c r="AA44" s="76" t="s">
        <v>1258</v>
      </c>
      <c r="AB44" s="76" t="s">
        <v>1258</v>
      </c>
      <c r="AC44" s="76" t="s">
        <v>1258</v>
      </c>
      <c r="AD44" s="76" t="s">
        <v>1258</v>
      </c>
      <c r="AE44" s="76" t="s">
        <v>1258</v>
      </c>
      <c r="AF44" s="76" t="s">
        <v>1258</v>
      </c>
      <c r="AG44" s="76" t="s">
        <v>1258</v>
      </c>
      <c r="AH44" s="76" t="s">
        <v>1258</v>
      </c>
      <c r="AI44" s="76" t="s">
        <v>1258</v>
      </c>
      <c r="AJ44" s="76" t="s">
        <v>1258</v>
      </c>
      <c r="AK44" s="76" t="s">
        <v>1258</v>
      </c>
      <c r="AL44" s="76" t="s">
        <v>1258</v>
      </c>
      <c r="AM44" s="76" t="s">
        <v>1258</v>
      </c>
      <c r="AN44" s="76" t="s">
        <v>1258</v>
      </c>
    </row>
    <row r="45" spans="3:40" x14ac:dyDescent="0.3">
      <c r="C45" s="76">
        <v>11577</v>
      </c>
      <c r="D45" s="77">
        <v>44043</v>
      </c>
      <c r="E45" s="76">
        <v>44317.45</v>
      </c>
      <c r="F45" s="76">
        <v>1341652.42</v>
      </c>
      <c r="G45" s="76">
        <v>1727441.38</v>
      </c>
      <c r="H45" s="76">
        <v>1868596.3599999999</v>
      </c>
      <c r="I45" s="76">
        <v>2019322.8199999998</v>
      </c>
      <c r="J45" s="76">
        <v>2054398.0099999998</v>
      </c>
      <c r="K45" s="76">
        <v>2070574.1499999997</v>
      </c>
      <c r="L45" s="76">
        <v>2078644.3899999997</v>
      </c>
      <c r="M45" s="76">
        <v>2078711.4199999997</v>
      </c>
      <c r="N45" s="76">
        <v>2092927.9899999998</v>
      </c>
      <c r="O45" s="76">
        <v>2095253.8299999998</v>
      </c>
      <c r="P45" s="76">
        <v>2102344.3899999997</v>
      </c>
      <c r="Q45" s="76">
        <v>2103031.61</v>
      </c>
      <c r="R45" s="76">
        <v>2103031.61</v>
      </c>
      <c r="S45" s="76">
        <v>2103031.61</v>
      </c>
      <c r="T45" s="76">
        <v>2103031.61</v>
      </c>
      <c r="U45" s="76">
        <v>2103031.61</v>
      </c>
      <c r="V45" s="76">
        <v>2103031.61</v>
      </c>
      <c r="W45" s="76" t="s">
        <v>1258</v>
      </c>
      <c r="X45" s="76" t="s">
        <v>1258</v>
      </c>
      <c r="Y45" s="76" t="s">
        <v>1258</v>
      </c>
      <c r="Z45" s="76" t="s">
        <v>1258</v>
      </c>
      <c r="AA45" s="76" t="s">
        <v>1258</v>
      </c>
      <c r="AB45" s="76" t="s">
        <v>1258</v>
      </c>
      <c r="AC45" s="76" t="s">
        <v>1258</v>
      </c>
      <c r="AD45" s="76" t="s">
        <v>1258</v>
      </c>
      <c r="AE45" s="76" t="s">
        <v>1258</v>
      </c>
      <c r="AF45" s="76" t="s">
        <v>1258</v>
      </c>
      <c r="AG45" s="76" t="s">
        <v>1258</v>
      </c>
      <c r="AH45" s="76" t="s">
        <v>1258</v>
      </c>
      <c r="AI45" s="76" t="s">
        <v>1258</v>
      </c>
      <c r="AJ45" s="76" t="s">
        <v>1258</v>
      </c>
      <c r="AK45" s="76" t="s">
        <v>1258</v>
      </c>
      <c r="AL45" s="76" t="s">
        <v>1258</v>
      </c>
      <c r="AM45" s="76" t="s">
        <v>1258</v>
      </c>
      <c r="AN45" s="76" t="s">
        <v>1258</v>
      </c>
    </row>
    <row r="46" spans="3:40" x14ac:dyDescent="0.3">
      <c r="C46" s="76">
        <v>11655</v>
      </c>
      <c r="D46" s="77">
        <v>44074</v>
      </c>
      <c r="E46" s="76">
        <v>134151.54999999999</v>
      </c>
      <c r="F46" s="76">
        <v>1245302.1600000001</v>
      </c>
      <c r="G46" s="76">
        <v>1738477.2400000002</v>
      </c>
      <c r="H46" s="76">
        <v>1839916.7000000002</v>
      </c>
      <c r="I46" s="76">
        <v>1886573.2700000003</v>
      </c>
      <c r="J46" s="76">
        <v>1909397.3900000004</v>
      </c>
      <c r="K46" s="76">
        <v>1922215.6900000004</v>
      </c>
      <c r="L46" s="76">
        <v>1925996.6300000004</v>
      </c>
      <c r="M46" s="76">
        <v>1927262.0500000003</v>
      </c>
      <c r="N46" s="76">
        <v>1929728.9600000002</v>
      </c>
      <c r="O46" s="76">
        <v>1930078.9600000002</v>
      </c>
      <c r="P46" s="76">
        <v>1930428.9600000002</v>
      </c>
      <c r="Q46" s="76">
        <v>1930778.9600000002</v>
      </c>
      <c r="R46" s="76">
        <v>1930778.9600000002</v>
      </c>
      <c r="S46" s="76">
        <v>1930778.9600000002</v>
      </c>
      <c r="T46" s="76">
        <v>1930778.9600000002</v>
      </c>
      <c r="U46" s="76">
        <v>1930778.9600000002</v>
      </c>
      <c r="V46" s="76" t="s">
        <v>1258</v>
      </c>
      <c r="W46" s="76" t="s">
        <v>1258</v>
      </c>
      <c r="X46" s="76" t="s">
        <v>1258</v>
      </c>
      <c r="Y46" s="76" t="s">
        <v>1258</v>
      </c>
      <c r="Z46" s="76" t="s">
        <v>1258</v>
      </c>
      <c r="AA46" s="76" t="s">
        <v>1258</v>
      </c>
      <c r="AB46" s="76" t="s">
        <v>1258</v>
      </c>
      <c r="AC46" s="76" t="s">
        <v>1258</v>
      </c>
      <c r="AD46" s="76" t="s">
        <v>1258</v>
      </c>
      <c r="AE46" s="76" t="s">
        <v>1258</v>
      </c>
      <c r="AF46" s="76" t="s">
        <v>1258</v>
      </c>
      <c r="AG46" s="76" t="s">
        <v>1258</v>
      </c>
      <c r="AH46" s="76" t="s">
        <v>1258</v>
      </c>
      <c r="AI46" s="76" t="s">
        <v>1258</v>
      </c>
      <c r="AJ46" s="76" t="s">
        <v>1258</v>
      </c>
      <c r="AK46" s="76" t="s">
        <v>1258</v>
      </c>
      <c r="AL46" s="76" t="s">
        <v>1258</v>
      </c>
      <c r="AM46" s="76" t="s">
        <v>1258</v>
      </c>
      <c r="AN46" s="76" t="s">
        <v>1258</v>
      </c>
    </row>
    <row r="47" spans="3:40" x14ac:dyDescent="0.3">
      <c r="C47" s="76">
        <v>11735</v>
      </c>
      <c r="D47" s="77">
        <v>44104</v>
      </c>
      <c r="E47" s="76">
        <v>29968.23</v>
      </c>
      <c r="F47" s="76">
        <v>1412011.06</v>
      </c>
      <c r="G47" s="76">
        <v>1590598.1800000002</v>
      </c>
      <c r="H47" s="76">
        <v>1661628.5000000002</v>
      </c>
      <c r="I47" s="76">
        <v>1687336.6300000001</v>
      </c>
      <c r="J47" s="76">
        <v>1702404.8900000001</v>
      </c>
      <c r="K47" s="76">
        <v>1705549.9200000002</v>
      </c>
      <c r="L47" s="76">
        <v>1706049.9200000002</v>
      </c>
      <c r="M47" s="76">
        <v>1706549.9200000002</v>
      </c>
      <c r="N47" s="76">
        <v>1707049.9200000002</v>
      </c>
      <c r="O47" s="76">
        <v>1707549.9200000002</v>
      </c>
      <c r="P47" s="76">
        <v>1708049.9200000002</v>
      </c>
      <c r="Q47" s="76">
        <v>1708549.9200000002</v>
      </c>
      <c r="R47" s="76">
        <v>1708549.9200000002</v>
      </c>
      <c r="S47" s="76">
        <v>1708549.9200000002</v>
      </c>
      <c r="T47" s="76">
        <v>1708549.9200000002</v>
      </c>
      <c r="U47" s="76" t="s">
        <v>1258</v>
      </c>
      <c r="V47" s="76" t="s">
        <v>1258</v>
      </c>
      <c r="W47" s="76" t="s">
        <v>1258</v>
      </c>
      <c r="X47" s="76" t="s">
        <v>1258</v>
      </c>
      <c r="Y47" s="76" t="s">
        <v>1258</v>
      </c>
      <c r="Z47" s="76" t="s">
        <v>1258</v>
      </c>
      <c r="AA47" s="76" t="s">
        <v>1258</v>
      </c>
      <c r="AB47" s="76" t="s">
        <v>1258</v>
      </c>
      <c r="AC47" s="76" t="s">
        <v>1258</v>
      </c>
      <c r="AD47" s="76" t="s">
        <v>1258</v>
      </c>
      <c r="AE47" s="76" t="s">
        <v>1258</v>
      </c>
      <c r="AF47" s="76" t="s">
        <v>1258</v>
      </c>
      <c r="AG47" s="76" t="s">
        <v>1258</v>
      </c>
      <c r="AH47" s="76" t="s">
        <v>1258</v>
      </c>
      <c r="AI47" s="76" t="s">
        <v>1258</v>
      </c>
      <c r="AJ47" s="76" t="s">
        <v>1258</v>
      </c>
      <c r="AK47" s="76" t="s">
        <v>1258</v>
      </c>
      <c r="AL47" s="76" t="s">
        <v>1258</v>
      </c>
      <c r="AM47" s="76" t="s">
        <v>1258</v>
      </c>
      <c r="AN47" s="76" t="s">
        <v>1258</v>
      </c>
    </row>
    <row r="48" spans="3:40" x14ac:dyDescent="0.3">
      <c r="C48" s="76">
        <v>11889</v>
      </c>
      <c r="D48" s="77">
        <v>44135</v>
      </c>
      <c r="E48" s="76">
        <v>210376.51</v>
      </c>
      <c r="F48" s="76">
        <v>1210339.75</v>
      </c>
      <c r="G48" s="76">
        <v>1739219.3599999999</v>
      </c>
      <c r="H48" s="76">
        <v>1940629.69</v>
      </c>
      <c r="I48" s="76">
        <v>1998632.67</v>
      </c>
      <c r="J48" s="76">
        <v>2024806.78</v>
      </c>
      <c r="K48" s="76">
        <v>2026806.78</v>
      </c>
      <c r="L48" s="76">
        <v>2027806.78</v>
      </c>
      <c r="M48" s="76">
        <v>2028806.78</v>
      </c>
      <c r="N48" s="76">
        <v>2029806.78</v>
      </c>
      <c r="O48" s="76">
        <v>2030806.78</v>
      </c>
      <c r="P48" s="76">
        <v>2031806.78</v>
      </c>
      <c r="Q48" s="76">
        <v>2032806.78</v>
      </c>
      <c r="R48" s="76">
        <v>2032806.78</v>
      </c>
      <c r="S48" s="76">
        <v>2032806.78</v>
      </c>
      <c r="T48" s="76" t="s">
        <v>1258</v>
      </c>
      <c r="U48" s="76" t="s">
        <v>1258</v>
      </c>
      <c r="V48" s="76" t="s">
        <v>1258</v>
      </c>
      <c r="W48" s="76" t="s">
        <v>1258</v>
      </c>
      <c r="X48" s="76" t="s">
        <v>1258</v>
      </c>
      <c r="Y48" s="76" t="s">
        <v>1258</v>
      </c>
      <c r="Z48" s="76" t="s">
        <v>1258</v>
      </c>
      <c r="AA48" s="76" t="s">
        <v>1258</v>
      </c>
      <c r="AB48" s="76" t="s">
        <v>1258</v>
      </c>
      <c r="AC48" s="76" t="s">
        <v>1258</v>
      </c>
      <c r="AD48" s="76" t="s">
        <v>1258</v>
      </c>
      <c r="AE48" s="76" t="s">
        <v>1258</v>
      </c>
      <c r="AF48" s="76" t="s">
        <v>1258</v>
      </c>
      <c r="AG48" s="76" t="s">
        <v>1258</v>
      </c>
      <c r="AH48" s="76" t="s">
        <v>1258</v>
      </c>
      <c r="AI48" s="76" t="s">
        <v>1258</v>
      </c>
      <c r="AJ48" s="76" t="s">
        <v>1258</v>
      </c>
      <c r="AK48" s="76" t="s">
        <v>1258</v>
      </c>
      <c r="AL48" s="76" t="s">
        <v>1258</v>
      </c>
      <c r="AM48" s="76" t="s">
        <v>1258</v>
      </c>
      <c r="AN48" s="76" t="s">
        <v>1258</v>
      </c>
    </row>
    <row r="49" spans="3:40" x14ac:dyDescent="0.3">
      <c r="C49" s="76">
        <v>11951</v>
      </c>
      <c r="D49" s="77">
        <v>44165</v>
      </c>
      <c r="E49" s="76">
        <v>56654.37</v>
      </c>
      <c r="F49" s="76">
        <v>1263024.7100000002</v>
      </c>
      <c r="G49" s="76">
        <v>1639528.8900000001</v>
      </c>
      <c r="H49" s="76">
        <v>1695850.6700000002</v>
      </c>
      <c r="I49" s="76">
        <v>1715441.1800000002</v>
      </c>
      <c r="J49" s="76">
        <v>1727496.0000000002</v>
      </c>
      <c r="K49" s="76">
        <v>1748572.8500000003</v>
      </c>
      <c r="L49" s="76">
        <v>1760145.6000000003</v>
      </c>
      <c r="M49" s="76">
        <v>1764184.5600000003</v>
      </c>
      <c r="N49" s="76">
        <v>1765006.2000000002</v>
      </c>
      <c r="O49" s="76">
        <v>1771618.08</v>
      </c>
      <c r="P49" s="76">
        <v>1773618.08</v>
      </c>
      <c r="Q49" s="76">
        <v>1775618.08</v>
      </c>
      <c r="R49" s="76">
        <v>1775618.08</v>
      </c>
      <c r="S49" s="76" t="s">
        <v>1258</v>
      </c>
      <c r="T49" s="76" t="s">
        <v>1258</v>
      </c>
      <c r="U49" s="76" t="s">
        <v>1258</v>
      </c>
      <c r="V49" s="76" t="s">
        <v>1258</v>
      </c>
      <c r="W49" s="76" t="s">
        <v>1258</v>
      </c>
      <c r="X49" s="76" t="s">
        <v>1258</v>
      </c>
      <c r="Y49" s="76" t="s">
        <v>1258</v>
      </c>
      <c r="Z49" s="76" t="s">
        <v>1258</v>
      </c>
      <c r="AA49" s="76" t="s">
        <v>1258</v>
      </c>
      <c r="AB49" s="76" t="s">
        <v>1258</v>
      </c>
      <c r="AC49" s="76" t="s">
        <v>1258</v>
      </c>
      <c r="AD49" s="76" t="s">
        <v>1258</v>
      </c>
      <c r="AE49" s="76" t="s">
        <v>1258</v>
      </c>
      <c r="AF49" s="76" t="s">
        <v>1258</v>
      </c>
      <c r="AG49" s="76" t="s">
        <v>1258</v>
      </c>
      <c r="AH49" s="76" t="s">
        <v>1258</v>
      </c>
      <c r="AI49" s="76" t="s">
        <v>1258</v>
      </c>
      <c r="AJ49" s="76" t="s">
        <v>1258</v>
      </c>
      <c r="AK49" s="76" t="s">
        <v>1258</v>
      </c>
      <c r="AL49" s="76" t="s">
        <v>1258</v>
      </c>
      <c r="AM49" s="76" t="s">
        <v>1258</v>
      </c>
      <c r="AN49" s="76" t="s">
        <v>1258</v>
      </c>
    </row>
    <row r="50" spans="3:40" x14ac:dyDescent="0.3">
      <c r="C50" s="76">
        <v>12132</v>
      </c>
      <c r="D50" s="77">
        <v>44196</v>
      </c>
      <c r="E50" s="76">
        <v>89180.59</v>
      </c>
      <c r="F50" s="76">
        <v>1330118.81</v>
      </c>
      <c r="G50" s="76">
        <v>1609671.96</v>
      </c>
      <c r="H50" s="76">
        <v>1666835.47</v>
      </c>
      <c r="I50" s="76">
        <v>1742179.41</v>
      </c>
      <c r="J50" s="76">
        <v>1754844.4</v>
      </c>
      <c r="K50" s="76">
        <v>1826585.7999999998</v>
      </c>
      <c r="L50" s="76">
        <v>1835634.3499999999</v>
      </c>
      <c r="M50" s="76">
        <v>1836932.2899999998</v>
      </c>
      <c r="N50" s="76">
        <v>1849096.64</v>
      </c>
      <c r="O50" s="76">
        <v>1868712.2699999998</v>
      </c>
      <c r="P50" s="76">
        <v>1870712.2699999998</v>
      </c>
      <c r="Q50" s="76">
        <v>1872712.2699999998</v>
      </c>
      <c r="R50" s="76" t="s">
        <v>1258</v>
      </c>
      <c r="S50" s="76" t="s">
        <v>1258</v>
      </c>
      <c r="T50" s="76" t="s">
        <v>1258</v>
      </c>
      <c r="U50" s="76" t="s">
        <v>1258</v>
      </c>
      <c r="V50" s="76" t="s">
        <v>1258</v>
      </c>
      <c r="W50" s="76" t="s">
        <v>1258</v>
      </c>
      <c r="X50" s="76" t="s">
        <v>1258</v>
      </c>
      <c r="Y50" s="76" t="s">
        <v>1258</v>
      </c>
      <c r="Z50" s="76" t="s">
        <v>1258</v>
      </c>
      <c r="AA50" s="76" t="s">
        <v>1258</v>
      </c>
      <c r="AB50" s="76" t="s">
        <v>1258</v>
      </c>
      <c r="AC50" s="76" t="s">
        <v>1258</v>
      </c>
      <c r="AD50" s="76" t="s">
        <v>1258</v>
      </c>
      <c r="AE50" s="76" t="s">
        <v>1258</v>
      </c>
      <c r="AF50" s="76" t="s">
        <v>1258</v>
      </c>
      <c r="AG50" s="76" t="s">
        <v>1258</v>
      </c>
      <c r="AH50" s="76" t="s">
        <v>1258</v>
      </c>
      <c r="AI50" s="76" t="s">
        <v>1258</v>
      </c>
      <c r="AJ50" s="76" t="s">
        <v>1258</v>
      </c>
      <c r="AK50" s="76" t="s">
        <v>1258</v>
      </c>
      <c r="AL50" s="76" t="s">
        <v>1258</v>
      </c>
      <c r="AM50" s="76" t="s">
        <v>1258</v>
      </c>
      <c r="AN50" s="76" t="s">
        <v>1258</v>
      </c>
    </row>
    <row r="51" spans="3:40" x14ac:dyDescent="0.3">
      <c r="C51" s="76">
        <v>12227</v>
      </c>
      <c r="D51" s="77">
        <v>44227</v>
      </c>
      <c r="E51" s="76">
        <v>131568</v>
      </c>
      <c r="F51" s="76">
        <v>1433495.45</v>
      </c>
      <c r="G51" s="76">
        <v>2149675.3199999998</v>
      </c>
      <c r="H51" s="76">
        <v>2299928.7199999997</v>
      </c>
      <c r="I51" s="76">
        <v>2409960.1799999997</v>
      </c>
      <c r="J51" s="76">
        <v>2488107.7099999995</v>
      </c>
      <c r="K51" s="76">
        <v>2492717.5599999996</v>
      </c>
      <c r="L51" s="76">
        <v>2512572.5199999996</v>
      </c>
      <c r="M51" s="76">
        <v>2531020.2199999997</v>
      </c>
      <c r="N51" s="76">
        <v>2545452.5999999996</v>
      </c>
      <c r="O51" s="76">
        <v>2545571.5699999998</v>
      </c>
      <c r="P51" s="76">
        <v>2548319.3499999996</v>
      </c>
      <c r="Q51" s="76" t="s">
        <v>1258</v>
      </c>
      <c r="R51" s="76" t="s">
        <v>1258</v>
      </c>
      <c r="S51" s="76" t="s">
        <v>1258</v>
      </c>
      <c r="T51" s="76" t="s">
        <v>1258</v>
      </c>
      <c r="U51" s="76" t="s">
        <v>1258</v>
      </c>
      <c r="V51" s="76" t="s">
        <v>1258</v>
      </c>
      <c r="W51" s="76" t="s">
        <v>1258</v>
      </c>
      <c r="X51" s="76" t="s">
        <v>1258</v>
      </c>
      <c r="Y51" s="76" t="s">
        <v>1258</v>
      </c>
      <c r="Z51" s="76" t="s">
        <v>1258</v>
      </c>
      <c r="AA51" s="76" t="s">
        <v>1258</v>
      </c>
      <c r="AB51" s="76" t="s">
        <v>1258</v>
      </c>
      <c r="AC51" s="76" t="s">
        <v>1258</v>
      </c>
      <c r="AD51" s="76" t="s">
        <v>1258</v>
      </c>
      <c r="AE51" s="76" t="s">
        <v>1258</v>
      </c>
      <c r="AF51" s="76" t="s">
        <v>1258</v>
      </c>
      <c r="AG51" s="76" t="s">
        <v>1258</v>
      </c>
      <c r="AH51" s="76" t="s">
        <v>1258</v>
      </c>
      <c r="AI51" s="76" t="s">
        <v>1258</v>
      </c>
      <c r="AJ51" s="76" t="s">
        <v>1258</v>
      </c>
      <c r="AK51" s="76" t="s">
        <v>1258</v>
      </c>
      <c r="AL51" s="76" t="s">
        <v>1258</v>
      </c>
      <c r="AM51" s="76" t="s">
        <v>1258</v>
      </c>
      <c r="AN51" s="76" t="s">
        <v>1258</v>
      </c>
    </row>
    <row r="52" spans="3:40" x14ac:dyDescent="0.3">
      <c r="C52" s="76">
        <v>12201</v>
      </c>
      <c r="D52" s="77">
        <v>44255</v>
      </c>
      <c r="E52" s="76">
        <v>76262.039999999994</v>
      </c>
      <c r="F52" s="76">
        <v>1206573.94</v>
      </c>
      <c r="G52" s="76">
        <v>1899310.4</v>
      </c>
      <c r="H52" s="76">
        <v>2073593.72</v>
      </c>
      <c r="I52" s="76">
        <v>2112484.2799999998</v>
      </c>
      <c r="J52" s="76">
        <v>2154295.21</v>
      </c>
      <c r="K52" s="76">
        <v>2163129.37</v>
      </c>
      <c r="L52" s="76">
        <v>2181251.89</v>
      </c>
      <c r="M52" s="76">
        <v>2185520</v>
      </c>
      <c r="N52" s="76">
        <v>2186520</v>
      </c>
      <c r="O52" s="76">
        <v>2187520</v>
      </c>
      <c r="P52" s="76" t="s">
        <v>1258</v>
      </c>
      <c r="Q52" s="76" t="s">
        <v>1258</v>
      </c>
      <c r="R52" s="76" t="s">
        <v>1258</v>
      </c>
      <c r="S52" s="76" t="s">
        <v>1258</v>
      </c>
      <c r="T52" s="76" t="s">
        <v>1258</v>
      </c>
      <c r="U52" s="76" t="s">
        <v>1258</v>
      </c>
      <c r="V52" s="76" t="s">
        <v>1258</v>
      </c>
      <c r="W52" s="76" t="s">
        <v>1258</v>
      </c>
      <c r="X52" s="76" t="s">
        <v>1258</v>
      </c>
      <c r="Y52" s="76" t="s">
        <v>1258</v>
      </c>
      <c r="Z52" s="76" t="s">
        <v>1258</v>
      </c>
      <c r="AA52" s="76" t="s">
        <v>1258</v>
      </c>
      <c r="AB52" s="76" t="s">
        <v>1258</v>
      </c>
      <c r="AC52" s="76" t="s">
        <v>1258</v>
      </c>
      <c r="AD52" s="76" t="s">
        <v>1258</v>
      </c>
      <c r="AE52" s="76" t="s">
        <v>1258</v>
      </c>
      <c r="AF52" s="76" t="s">
        <v>1258</v>
      </c>
      <c r="AG52" s="76" t="s">
        <v>1258</v>
      </c>
      <c r="AH52" s="76" t="s">
        <v>1258</v>
      </c>
      <c r="AI52" s="76" t="s">
        <v>1258</v>
      </c>
      <c r="AJ52" s="76" t="s">
        <v>1258</v>
      </c>
      <c r="AK52" s="76" t="s">
        <v>1258</v>
      </c>
      <c r="AL52" s="76" t="s">
        <v>1258</v>
      </c>
      <c r="AM52" s="76" t="s">
        <v>1258</v>
      </c>
      <c r="AN52" s="76" t="s">
        <v>1258</v>
      </c>
    </row>
    <row r="53" spans="3:40" x14ac:dyDescent="0.3">
      <c r="C53" s="76">
        <v>12130</v>
      </c>
      <c r="D53" s="77">
        <v>44286</v>
      </c>
      <c r="E53" s="76">
        <v>159574.70000000001</v>
      </c>
      <c r="F53" s="76">
        <v>1473383.28</v>
      </c>
      <c r="G53" s="76">
        <v>2177499.0499999998</v>
      </c>
      <c r="H53" s="76">
        <v>2245910.59</v>
      </c>
      <c r="I53" s="76">
        <v>2276095.15</v>
      </c>
      <c r="J53" s="76">
        <v>2340496.75</v>
      </c>
      <c r="K53" s="76">
        <v>2359725.4500000002</v>
      </c>
      <c r="L53" s="76">
        <v>2360225.4500000002</v>
      </c>
      <c r="M53" s="76">
        <v>2360725.4500000002</v>
      </c>
      <c r="N53" s="76">
        <v>2361225.4500000002</v>
      </c>
      <c r="O53" s="76" t="s">
        <v>1258</v>
      </c>
      <c r="P53" s="76" t="s">
        <v>1258</v>
      </c>
      <c r="Q53" s="76" t="s">
        <v>1258</v>
      </c>
      <c r="R53" s="76" t="s">
        <v>1258</v>
      </c>
      <c r="S53" s="76" t="s">
        <v>1258</v>
      </c>
      <c r="T53" s="76" t="s">
        <v>1258</v>
      </c>
      <c r="U53" s="76" t="s">
        <v>1258</v>
      </c>
      <c r="V53" s="76" t="s">
        <v>1258</v>
      </c>
      <c r="W53" s="76" t="s">
        <v>1258</v>
      </c>
      <c r="X53" s="76" t="s">
        <v>1258</v>
      </c>
      <c r="Y53" s="76" t="s">
        <v>1258</v>
      </c>
      <c r="Z53" s="76" t="s">
        <v>1258</v>
      </c>
      <c r="AA53" s="76" t="s">
        <v>1258</v>
      </c>
      <c r="AB53" s="76" t="s">
        <v>1258</v>
      </c>
      <c r="AC53" s="76" t="s">
        <v>1258</v>
      </c>
      <c r="AD53" s="76" t="s">
        <v>1258</v>
      </c>
      <c r="AE53" s="76" t="s">
        <v>1258</v>
      </c>
      <c r="AF53" s="76" t="s">
        <v>1258</v>
      </c>
      <c r="AG53" s="76" t="s">
        <v>1258</v>
      </c>
      <c r="AH53" s="76" t="s">
        <v>1258</v>
      </c>
      <c r="AI53" s="76" t="s">
        <v>1258</v>
      </c>
      <c r="AJ53" s="76" t="s">
        <v>1258</v>
      </c>
      <c r="AK53" s="76" t="s">
        <v>1258</v>
      </c>
      <c r="AL53" s="76" t="s">
        <v>1258</v>
      </c>
      <c r="AM53" s="76" t="s">
        <v>1258</v>
      </c>
      <c r="AN53" s="76" t="s">
        <v>1258</v>
      </c>
    </row>
    <row r="54" spans="3:40" x14ac:dyDescent="0.3">
      <c r="C54" s="76">
        <v>11986</v>
      </c>
      <c r="D54" s="77">
        <v>44316</v>
      </c>
      <c r="E54" s="76">
        <v>76312.7</v>
      </c>
      <c r="F54" s="76">
        <v>1582154.52</v>
      </c>
      <c r="G54" s="76">
        <v>2019238.97</v>
      </c>
      <c r="H54" s="76">
        <v>2070111.34</v>
      </c>
      <c r="I54" s="76">
        <v>2186834.19</v>
      </c>
      <c r="J54" s="76">
        <v>2204993.79</v>
      </c>
      <c r="K54" s="76">
        <v>2215968.5300000003</v>
      </c>
      <c r="L54" s="76">
        <v>2228632.1800000002</v>
      </c>
      <c r="M54" s="76">
        <v>2237437.0100000002</v>
      </c>
      <c r="N54" s="76" t="s">
        <v>1258</v>
      </c>
      <c r="O54" s="76" t="s">
        <v>1258</v>
      </c>
      <c r="P54" s="76" t="s">
        <v>1258</v>
      </c>
      <c r="Q54" s="76" t="s">
        <v>1258</v>
      </c>
      <c r="R54" s="76" t="s">
        <v>1258</v>
      </c>
      <c r="S54" s="76" t="s">
        <v>1258</v>
      </c>
      <c r="T54" s="76" t="s">
        <v>1258</v>
      </c>
      <c r="U54" s="76" t="s">
        <v>1258</v>
      </c>
      <c r="V54" s="76" t="s">
        <v>1258</v>
      </c>
      <c r="W54" s="76" t="s">
        <v>1258</v>
      </c>
      <c r="X54" s="76" t="s">
        <v>1258</v>
      </c>
      <c r="Y54" s="76" t="s">
        <v>1258</v>
      </c>
      <c r="Z54" s="76" t="s">
        <v>1258</v>
      </c>
      <c r="AA54" s="76" t="s">
        <v>1258</v>
      </c>
      <c r="AB54" s="76" t="s">
        <v>1258</v>
      </c>
      <c r="AC54" s="76" t="s">
        <v>1258</v>
      </c>
      <c r="AD54" s="76" t="s">
        <v>1258</v>
      </c>
      <c r="AE54" s="76" t="s">
        <v>1258</v>
      </c>
      <c r="AF54" s="76" t="s">
        <v>1258</v>
      </c>
      <c r="AG54" s="76" t="s">
        <v>1258</v>
      </c>
      <c r="AH54" s="76" t="s">
        <v>1258</v>
      </c>
      <c r="AI54" s="76" t="s">
        <v>1258</v>
      </c>
      <c r="AJ54" s="76" t="s">
        <v>1258</v>
      </c>
      <c r="AK54" s="76" t="s">
        <v>1258</v>
      </c>
      <c r="AL54" s="76" t="s">
        <v>1258</v>
      </c>
      <c r="AM54" s="76" t="s">
        <v>1258</v>
      </c>
      <c r="AN54" s="76" t="s">
        <v>1258</v>
      </c>
    </row>
    <row r="55" spans="3:40" x14ac:dyDescent="0.3">
      <c r="C55" s="76">
        <v>11927</v>
      </c>
      <c r="D55" s="77">
        <v>44347</v>
      </c>
      <c r="E55" s="76">
        <v>104028.41</v>
      </c>
      <c r="F55" s="76">
        <v>1771851.46</v>
      </c>
      <c r="G55" s="76">
        <v>2132527.9500000002</v>
      </c>
      <c r="H55" s="76">
        <v>2285801.5500000003</v>
      </c>
      <c r="I55" s="76">
        <v>2323330.7600000002</v>
      </c>
      <c r="J55" s="76">
        <v>2358170.7200000002</v>
      </c>
      <c r="K55" s="76">
        <v>2375649.7800000003</v>
      </c>
      <c r="L55" s="76">
        <v>2385023.6</v>
      </c>
      <c r="M55" s="76" t="s">
        <v>1258</v>
      </c>
      <c r="N55" s="76" t="s">
        <v>1258</v>
      </c>
      <c r="O55" s="76" t="s">
        <v>1258</v>
      </c>
      <c r="P55" s="76" t="s">
        <v>1258</v>
      </c>
      <c r="Q55" s="76" t="s">
        <v>1258</v>
      </c>
      <c r="R55" s="76" t="s">
        <v>1258</v>
      </c>
      <c r="S55" s="76" t="s">
        <v>1258</v>
      </c>
      <c r="T55" s="76" t="s">
        <v>1258</v>
      </c>
      <c r="U55" s="76" t="s">
        <v>1258</v>
      </c>
      <c r="V55" s="76" t="s">
        <v>1258</v>
      </c>
      <c r="W55" s="76" t="s">
        <v>1258</v>
      </c>
      <c r="X55" s="76" t="s">
        <v>1258</v>
      </c>
      <c r="Y55" s="76" t="s">
        <v>1258</v>
      </c>
      <c r="Z55" s="76" t="s">
        <v>1258</v>
      </c>
      <c r="AA55" s="76" t="s">
        <v>1258</v>
      </c>
      <c r="AB55" s="76" t="s">
        <v>1258</v>
      </c>
      <c r="AC55" s="76" t="s">
        <v>1258</v>
      </c>
      <c r="AD55" s="76" t="s">
        <v>1258</v>
      </c>
      <c r="AE55" s="76" t="s">
        <v>1258</v>
      </c>
      <c r="AF55" s="76" t="s">
        <v>1258</v>
      </c>
      <c r="AG55" s="76" t="s">
        <v>1258</v>
      </c>
      <c r="AH55" s="76" t="s">
        <v>1258</v>
      </c>
      <c r="AI55" s="76" t="s">
        <v>1258</v>
      </c>
      <c r="AJ55" s="76" t="s">
        <v>1258</v>
      </c>
      <c r="AK55" s="76" t="s">
        <v>1258</v>
      </c>
      <c r="AL55" s="76" t="s">
        <v>1258</v>
      </c>
      <c r="AM55" s="76" t="s">
        <v>1258</v>
      </c>
      <c r="AN55" s="76" t="s">
        <v>1258</v>
      </c>
    </row>
    <row r="56" spans="3:40" x14ac:dyDescent="0.3">
      <c r="C56" s="76">
        <v>11814</v>
      </c>
      <c r="D56" s="77">
        <v>44377</v>
      </c>
      <c r="E56" s="76">
        <v>79687.92</v>
      </c>
      <c r="F56" s="76">
        <v>1315260.77</v>
      </c>
      <c r="G56" s="76">
        <v>2091500.4</v>
      </c>
      <c r="H56" s="76">
        <v>2156803.1799999997</v>
      </c>
      <c r="I56" s="76">
        <v>2175525.92</v>
      </c>
      <c r="J56" s="76">
        <v>2186304.54</v>
      </c>
      <c r="K56" s="76">
        <v>2196919.16</v>
      </c>
      <c r="L56" s="76" t="s">
        <v>1258</v>
      </c>
      <c r="M56" s="76" t="s">
        <v>1258</v>
      </c>
      <c r="N56" s="76" t="s">
        <v>1258</v>
      </c>
      <c r="O56" s="76" t="s">
        <v>1258</v>
      </c>
      <c r="P56" s="76" t="s">
        <v>1258</v>
      </c>
      <c r="Q56" s="76" t="s">
        <v>1258</v>
      </c>
      <c r="R56" s="76" t="s">
        <v>1258</v>
      </c>
      <c r="S56" s="76" t="s">
        <v>1258</v>
      </c>
      <c r="T56" s="76" t="s">
        <v>1258</v>
      </c>
      <c r="U56" s="76" t="s">
        <v>1258</v>
      </c>
      <c r="V56" s="76" t="s">
        <v>1258</v>
      </c>
      <c r="W56" s="76" t="s">
        <v>1258</v>
      </c>
      <c r="X56" s="76" t="s">
        <v>1258</v>
      </c>
      <c r="Y56" s="76" t="s">
        <v>1258</v>
      </c>
      <c r="Z56" s="76" t="s">
        <v>1258</v>
      </c>
      <c r="AA56" s="76" t="s">
        <v>1258</v>
      </c>
      <c r="AB56" s="76" t="s">
        <v>1258</v>
      </c>
      <c r="AC56" s="76" t="s">
        <v>1258</v>
      </c>
      <c r="AD56" s="76" t="s">
        <v>1258</v>
      </c>
      <c r="AE56" s="76" t="s">
        <v>1258</v>
      </c>
      <c r="AF56" s="76" t="s">
        <v>1258</v>
      </c>
      <c r="AG56" s="76" t="s">
        <v>1258</v>
      </c>
      <c r="AH56" s="76" t="s">
        <v>1258</v>
      </c>
      <c r="AI56" s="76" t="s">
        <v>1258</v>
      </c>
      <c r="AJ56" s="76" t="s">
        <v>1258</v>
      </c>
      <c r="AK56" s="76" t="s">
        <v>1258</v>
      </c>
      <c r="AL56" s="76" t="s">
        <v>1258</v>
      </c>
      <c r="AM56" s="76" t="s">
        <v>1258</v>
      </c>
      <c r="AN56" s="76" t="s">
        <v>1258</v>
      </c>
    </row>
    <row r="57" spans="3:40" x14ac:dyDescent="0.3">
      <c r="C57" s="76">
        <v>11787</v>
      </c>
      <c r="D57" s="77">
        <v>44408</v>
      </c>
      <c r="E57" s="76">
        <v>76394.59</v>
      </c>
      <c r="F57" s="76">
        <v>1765748.6900000002</v>
      </c>
      <c r="G57" s="76">
        <v>2208713.83</v>
      </c>
      <c r="H57" s="76">
        <v>2442884.4</v>
      </c>
      <c r="I57" s="76">
        <v>2479690.85</v>
      </c>
      <c r="J57" s="76">
        <v>2502042.19</v>
      </c>
      <c r="K57" s="76" t="s">
        <v>1258</v>
      </c>
      <c r="L57" s="76" t="s">
        <v>1258</v>
      </c>
      <c r="M57" s="76" t="s">
        <v>1258</v>
      </c>
      <c r="N57" s="76" t="s">
        <v>1258</v>
      </c>
      <c r="O57" s="76" t="s">
        <v>1258</v>
      </c>
      <c r="P57" s="76" t="s">
        <v>1258</v>
      </c>
      <c r="Q57" s="76" t="s">
        <v>1258</v>
      </c>
      <c r="R57" s="76" t="s">
        <v>1258</v>
      </c>
      <c r="S57" s="76" t="s">
        <v>1258</v>
      </c>
      <c r="T57" s="76" t="s">
        <v>1258</v>
      </c>
      <c r="U57" s="76" t="s">
        <v>1258</v>
      </c>
      <c r="V57" s="76" t="s">
        <v>1258</v>
      </c>
      <c r="W57" s="76" t="s">
        <v>1258</v>
      </c>
      <c r="X57" s="76" t="s">
        <v>1258</v>
      </c>
      <c r="Y57" s="76" t="s">
        <v>1258</v>
      </c>
      <c r="Z57" s="76" t="s">
        <v>1258</v>
      </c>
      <c r="AA57" s="76" t="s">
        <v>1258</v>
      </c>
      <c r="AB57" s="76" t="s">
        <v>1258</v>
      </c>
      <c r="AC57" s="76" t="s">
        <v>1258</v>
      </c>
      <c r="AD57" s="76" t="s">
        <v>1258</v>
      </c>
      <c r="AE57" s="76" t="s">
        <v>1258</v>
      </c>
      <c r="AF57" s="76" t="s">
        <v>1258</v>
      </c>
      <c r="AG57" s="76" t="s">
        <v>1258</v>
      </c>
      <c r="AH57" s="76" t="s">
        <v>1258</v>
      </c>
      <c r="AI57" s="76" t="s">
        <v>1258</v>
      </c>
      <c r="AJ57" s="76" t="s">
        <v>1258</v>
      </c>
      <c r="AK57" s="76" t="s">
        <v>1258</v>
      </c>
      <c r="AL57" s="76" t="s">
        <v>1258</v>
      </c>
      <c r="AM57" s="76" t="s">
        <v>1258</v>
      </c>
      <c r="AN57" s="76" t="s">
        <v>1258</v>
      </c>
    </row>
    <row r="58" spans="3:40" x14ac:dyDescent="0.3">
      <c r="C58" s="76">
        <v>11689</v>
      </c>
      <c r="D58" s="77">
        <v>44439</v>
      </c>
      <c r="E58" s="76">
        <v>110460</v>
      </c>
      <c r="F58" s="76">
        <v>1603439.86</v>
      </c>
      <c r="G58" s="76">
        <v>2192624.2800000003</v>
      </c>
      <c r="H58" s="76">
        <v>2285990.7100000004</v>
      </c>
      <c r="I58" s="76">
        <v>2466086.1800000006</v>
      </c>
      <c r="J58" s="76" t="s">
        <v>1258</v>
      </c>
      <c r="K58" s="76" t="s">
        <v>1258</v>
      </c>
      <c r="L58" s="76" t="s">
        <v>1258</v>
      </c>
      <c r="M58" s="76" t="s">
        <v>1258</v>
      </c>
      <c r="N58" s="76" t="s">
        <v>1258</v>
      </c>
      <c r="O58" s="76" t="s">
        <v>1258</v>
      </c>
      <c r="P58" s="76" t="s">
        <v>1258</v>
      </c>
      <c r="Q58" s="76" t="s">
        <v>1258</v>
      </c>
      <c r="R58" s="76" t="s">
        <v>1258</v>
      </c>
      <c r="S58" s="76" t="s">
        <v>1258</v>
      </c>
      <c r="T58" s="76" t="s">
        <v>1258</v>
      </c>
      <c r="U58" s="76" t="s">
        <v>1258</v>
      </c>
      <c r="V58" s="76" t="s">
        <v>1258</v>
      </c>
      <c r="W58" s="76" t="s">
        <v>1258</v>
      </c>
      <c r="X58" s="76" t="s">
        <v>1258</v>
      </c>
      <c r="Y58" s="76" t="s">
        <v>1258</v>
      </c>
      <c r="Z58" s="76" t="s">
        <v>1258</v>
      </c>
      <c r="AA58" s="76" t="s">
        <v>1258</v>
      </c>
      <c r="AB58" s="76" t="s">
        <v>1258</v>
      </c>
      <c r="AC58" s="76" t="s">
        <v>1258</v>
      </c>
      <c r="AD58" s="76" t="s">
        <v>1258</v>
      </c>
      <c r="AE58" s="76" t="s">
        <v>1258</v>
      </c>
      <c r="AF58" s="76" t="s">
        <v>1258</v>
      </c>
      <c r="AG58" s="76" t="s">
        <v>1258</v>
      </c>
      <c r="AH58" s="76" t="s">
        <v>1258</v>
      </c>
      <c r="AI58" s="76" t="s">
        <v>1258</v>
      </c>
      <c r="AJ58" s="76" t="s">
        <v>1258</v>
      </c>
      <c r="AK58" s="76" t="s">
        <v>1258</v>
      </c>
      <c r="AL58" s="76" t="s">
        <v>1258</v>
      </c>
      <c r="AM58" s="76" t="s">
        <v>1258</v>
      </c>
      <c r="AN58" s="76" t="s">
        <v>1258</v>
      </c>
    </row>
    <row r="59" spans="3:40" x14ac:dyDescent="0.3">
      <c r="C59" s="76">
        <v>11731</v>
      </c>
      <c r="D59" s="77">
        <v>44469</v>
      </c>
      <c r="E59" s="76">
        <v>196687.27</v>
      </c>
      <c r="F59" s="76">
        <v>2208666.5299999998</v>
      </c>
      <c r="G59" s="76">
        <v>2522082.34</v>
      </c>
      <c r="H59" s="76">
        <v>2688920.9099999997</v>
      </c>
      <c r="I59" s="76" t="s">
        <v>1258</v>
      </c>
      <c r="J59" s="76" t="s">
        <v>1258</v>
      </c>
      <c r="K59" s="76" t="s">
        <v>1258</v>
      </c>
      <c r="L59" s="76" t="s">
        <v>1258</v>
      </c>
      <c r="M59" s="76" t="s">
        <v>1258</v>
      </c>
      <c r="N59" s="76" t="s">
        <v>1258</v>
      </c>
      <c r="O59" s="76" t="s">
        <v>1258</v>
      </c>
      <c r="P59" s="76" t="s">
        <v>1258</v>
      </c>
      <c r="Q59" s="76" t="s">
        <v>1258</v>
      </c>
      <c r="R59" s="76" t="s">
        <v>1258</v>
      </c>
      <c r="S59" s="76" t="s">
        <v>1258</v>
      </c>
      <c r="T59" s="76" t="s">
        <v>1258</v>
      </c>
      <c r="U59" s="76" t="s">
        <v>1258</v>
      </c>
      <c r="V59" s="76" t="s">
        <v>1258</v>
      </c>
      <c r="W59" s="76" t="s">
        <v>1258</v>
      </c>
      <c r="X59" s="76" t="s">
        <v>1258</v>
      </c>
      <c r="Y59" s="76" t="s">
        <v>1258</v>
      </c>
      <c r="Z59" s="76" t="s">
        <v>1258</v>
      </c>
      <c r="AA59" s="76" t="s">
        <v>1258</v>
      </c>
      <c r="AB59" s="76" t="s">
        <v>1258</v>
      </c>
      <c r="AC59" s="76" t="s">
        <v>1258</v>
      </c>
      <c r="AD59" s="76" t="s">
        <v>1258</v>
      </c>
      <c r="AE59" s="76" t="s">
        <v>1258</v>
      </c>
      <c r="AF59" s="76" t="s">
        <v>1258</v>
      </c>
      <c r="AG59" s="76" t="s">
        <v>1258</v>
      </c>
      <c r="AH59" s="76" t="s">
        <v>1258</v>
      </c>
      <c r="AI59" s="76" t="s">
        <v>1258</v>
      </c>
      <c r="AJ59" s="76" t="s">
        <v>1258</v>
      </c>
      <c r="AK59" s="76" t="s">
        <v>1258</v>
      </c>
      <c r="AL59" s="76" t="s">
        <v>1258</v>
      </c>
      <c r="AM59" s="76" t="s">
        <v>1258</v>
      </c>
      <c r="AN59" s="76" t="s">
        <v>1258</v>
      </c>
    </row>
    <row r="60" spans="3:40" x14ac:dyDescent="0.3">
      <c r="C60" s="76">
        <v>11843</v>
      </c>
      <c r="D60" s="77">
        <v>44500</v>
      </c>
      <c r="E60" s="76">
        <v>268364.93</v>
      </c>
      <c r="F60" s="76">
        <v>1296290.28</v>
      </c>
      <c r="G60" s="76">
        <v>2193387.65</v>
      </c>
      <c r="H60" s="76" t="s">
        <v>1258</v>
      </c>
      <c r="I60" s="76" t="s">
        <v>1258</v>
      </c>
      <c r="J60" s="76" t="s">
        <v>1258</v>
      </c>
      <c r="K60" s="76" t="s">
        <v>1258</v>
      </c>
      <c r="L60" s="76" t="s">
        <v>1258</v>
      </c>
      <c r="M60" s="76" t="s">
        <v>1258</v>
      </c>
      <c r="N60" s="76" t="s">
        <v>1258</v>
      </c>
      <c r="O60" s="76" t="s">
        <v>1258</v>
      </c>
      <c r="P60" s="76" t="s">
        <v>1258</v>
      </c>
      <c r="Q60" s="76" t="s">
        <v>1258</v>
      </c>
      <c r="R60" s="76" t="s">
        <v>1258</v>
      </c>
      <c r="S60" s="76" t="s">
        <v>1258</v>
      </c>
      <c r="T60" s="76" t="s">
        <v>1258</v>
      </c>
      <c r="U60" s="76" t="s">
        <v>1258</v>
      </c>
      <c r="V60" s="76" t="s">
        <v>1258</v>
      </c>
      <c r="W60" s="76" t="s">
        <v>1258</v>
      </c>
      <c r="X60" s="76" t="s">
        <v>1258</v>
      </c>
      <c r="Y60" s="76" t="s">
        <v>1258</v>
      </c>
      <c r="Z60" s="76" t="s">
        <v>1258</v>
      </c>
      <c r="AA60" s="76" t="s">
        <v>1258</v>
      </c>
      <c r="AB60" s="76" t="s">
        <v>1258</v>
      </c>
      <c r="AC60" s="76" t="s">
        <v>1258</v>
      </c>
      <c r="AD60" s="76" t="s">
        <v>1258</v>
      </c>
      <c r="AE60" s="76" t="s">
        <v>1258</v>
      </c>
      <c r="AF60" s="76" t="s">
        <v>1258</v>
      </c>
      <c r="AG60" s="76" t="s">
        <v>1258</v>
      </c>
      <c r="AH60" s="76" t="s">
        <v>1258</v>
      </c>
      <c r="AI60" s="76" t="s">
        <v>1258</v>
      </c>
      <c r="AJ60" s="76" t="s">
        <v>1258</v>
      </c>
      <c r="AK60" s="76" t="s">
        <v>1258</v>
      </c>
      <c r="AL60" s="76" t="s">
        <v>1258</v>
      </c>
      <c r="AM60" s="76" t="s">
        <v>1258</v>
      </c>
      <c r="AN60" s="76" t="s">
        <v>1258</v>
      </c>
    </row>
    <row r="61" spans="3:40" x14ac:dyDescent="0.3">
      <c r="C61" s="76">
        <v>11902</v>
      </c>
      <c r="D61" s="77">
        <v>44530</v>
      </c>
      <c r="E61" s="76">
        <v>58510.1</v>
      </c>
      <c r="F61" s="76">
        <v>1283817.26</v>
      </c>
      <c r="G61" s="76" t="s">
        <v>1258</v>
      </c>
      <c r="H61" s="76" t="s">
        <v>1258</v>
      </c>
      <c r="I61" s="76" t="s">
        <v>1258</v>
      </c>
      <c r="J61" s="76" t="s">
        <v>1258</v>
      </c>
      <c r="K61" s="76" t="s">
        <v>1258</v>
      </c>
      <c r="L61" s="76" t="s">
        <v>1258</v>
      </c>
      <c r="M61" s="76" t="s">
        <v>1258</v>
      </c>
      <c r="N61" s="76" t="s">
        <v>1258</v>
      </c>
      <c r="O61" s="76" t="s">
        <v>1258</v>
      </c>
      <c r="P61" s="76" t="s">
        <v>1258</v>
      </c>
      <c r="Q61" s="76" t="s">
        <v>1258</v>
      </c>
      <c r="R61" s="76" t="s">
        <v>1258</v>
      </c>
      <c r="S61" s="76" t="s">
        <v>1258</v>
      </c>
      <c r="T61" s="76" t="s">
        <v>1258</v>
      </c>
      <c r="U61" s="76" t="s">
        <v>1258</v>
      </c>
      <c r="V61" s="76" t="s">
        <v>1258</v>
      </c>
      <c r="W61" s="76" t="s">
        <v>1258</v>
      </c>
      <c r="X61" s="76" t="s">
        <v>1258</v>
      </c>
      <c r="Y61" s="76" t="s">
        <v>1258</v>
      </c>
      <c r="Z61" s="76" t="s">
        <v>1258</v>
      </c>
      <c r="AA61" s="76" t="s">
        <v>1258</v>
      </c>
      <c r="AB61" s="76" t="s">
        <v>1258</v>
      </c>
      <c r="AC61" s="76" t="s">
        <v>1258</v>
      </c>
      <c r="AD61" s="76" t="s">
        <v>1258</v>
      </c>
      <c r="AE61" s="76" t="s">
        <v>1258</v>
      </c>
      <c r="AF61" s="76" t="s">
        <v>1258</v>
      </c>
      <c r="AG61" s="76" t="s">
        <v>1258</v>
      </c>
      <c r="AH61" s="76" t="s">
        <v>1258</v>
      </c>
      <c r="AI61" s="76" t="s">
        <v>1258</v>
      </c>
      <c r="AJ61" s="76" t="s">
        <v>1258</v>
      </c>
      <c r="AK61" s="76" t="s">
        <v>1258</v>
      </c>
      <c r="AL61" s="76" t="s">
        <v>1258</v>
      </c>
      <c r="AM61" s="76" t="s">
        <v>1258</v>
      </c>
      <c r="AN61" s="76" t="s">
        <v>1258</v>
      </c>
    </row>
    <row r="62" spans="3:40" x14ac:dyDescent="0.3">
      <c r="C62" s="76">
        <v>11844</v>
      </c>
      <c r="D62" s="77">
        <v>44561</v>
      </c>
      <c r="E62" s="76">
        <v>96378.34</v>
      </c>
      <c r="F62" s="76" t="s">
        <v>1258</v>
      </c>
      <c r="G62" s="76" t="s">
        <v>1258</v>
      </c>
      <c r="H62" s="76" t="s">
        <v>1258</v>
      </c>
      <c r="I62" s="76" t="s">
        <v>1258</v>
      </c>
      <c r="J62" s="76" t="s">
        <v>1258</v>
      </c>
      <c r="K62" s="76" t="s">
        <v>1258</v>
      </c>
      <c r="L62" s="76" t="s">
        <v>1258</v>
      </c>
      <c r="M62" s="76" t="s">
        <v>1258</v>
      </c>
      <c r="N62" s="76" t="s">
        <v>1258</v>
      </c>
      <c r="O62" s="76" t="s">
        <v>1258</v>
      </c>
      <c r="P62" s="76" t="s">
        <v>1258</v>
      </c>
      <c r="Q62" s="76" t="s">
        <v>1258</v>
      </c>
      <c r="R62" s="76" t="s">
        <v>1258</v>
      </c>
      <c r="S62" s="76" t="s">
        <v>1258</v>
      </c>
      <c r="T62" s="76" t="s">
        <v>1258</v>
      </c>
      <c r="U62" s="76" t="s">
        <v>1258</v>
      </c>
      <c r="V62" s="76" t="s">
        <v>1258</v>
      </c>
      <c r="W62" s="76" t="s">
        <v>1258</v>
      </c>
      <c r="X62" s="76" t="s">
        <v>1258</v>
      </c>
      <c r="Y62" s="76" t="s">
        <v>1258</v>
      </c>
      <c r="Z62" s="76" t="s">
        <v>1258</v>
      </c>
      <c r="AA62" s="76" t="s">
        <v>1258</v>
      </c>
      <c r="AB62" s="76" t="s">
        <v>1258</v>
      </c>
      <c r="AC62" s="76" t="s">
        <v>1258</v>
      </c>
      <c r="AD62" s="76" t="s">
        <v>1258</v>
      </c>
      <c r="AE62" s="76" t="s">
        <v>1258</v>
      </c>
      <c r="AF62" s="76" t="s">
        <v>1258</v>
      </c>
      <c r="AG62" s="76" t="s">
        <v>1258</v>
      </c>
      <c r="AH62" s="76" t="s">
        <v>1258</v>
      </c>
      <c r="AI62" s="76" t="s">
        <v>1258</v>
      </c>
      <c r="AJ62" s="76" t="s">
        <v>1258</v>
      </c>
      <c r="AK62" s="76" t="s">
        <v>1258</v>
      </c>
      <c r="AL62" s="76" t="s">
        <v>1258</v>
      </c>
      <c r="AM62" s="76" t="s">
        <v>1258</v>
      </c>
      <c r="AN62" s="76" t="s">
        <v>1258</v>
      </c>
    </row>
    <row r="65" spans="3:19" ht="15" thickBot="1" x14ac:dyDescent="0.35"/>
    <row r="66" spans="3:19" ht="15" thickBot="1" x14ac:dyDescent="0.35">
      <c r="C66" s="644" t="s">
        <v>17</v>
      </c>
      <c r="D66" s="645"/>
      <c r="E66" s="645"/>
      <c r="F66" s="645"/>
      <c r="G66" s="646"/>
    </row>
    <row r="70" spans="3:19" x14ac:dyDescent="0.3">
      <c r="C70" s="75"/>
      <c r="E70" s="75"/>
      <c r="F70" s="75"/>
      <c r="G70" s="75"/>
      <c r="H70" s="75"/>
      <c r="I70" s="75"/>
      <c r="J70" s="75"/>
      <c r="K70" s="75"/>
      <c r="L70" s="75"/>
      <c r="M70" s="75"/>
      <c r="N70" s="75"/>
      <c r="O70" s="75"/>
      <c r="P70" s="75"/>
      <c r="Q70" s="75"/>
      <c r="R70" s="75"/>
      <c r="S70" s="75"/>
    </row>
    <row r="71" spans="3:19" x14ac:dyDescent="0.3">
      <c r="C71" s="75"/>
      <c r="E71" s="75"/>
      <c r="F71" s="75"/>
      <c r="G71" s="75"/>
      <c r="H71" s="75"/>
      <c r="I71" s="75"/>
      <c r="J71" s="75"/>
      <c r="K71" s="75"/>
      <c r="L71" s="75"/>
      <c r="M71" s="75"/>
      <c r="N71" s="75"/>
      <c r="O71" s="75"/>
      <c r="P71" s="75"/>
      <c r="Q71" s="75"/>
      <c r="R71" s="75"/>
      <c r="S71" s="75"/>
    </row>
    <row r="72" spans="3:19" x14ac:dyDescent="0.3">
      <c r="C72" s="75"/>
      <c r="E72" s="75"/>
      <c r="F72" s="75"/>
      <c r="G72" s="75"/>
      <c r="H72" s="75"/>
      <c r="I72" s="75"/>
      <c r="J72" s="75"/>
      <c r="K72" s="75"/>
      <c r="L72" s="75"/>
      <c r="M72" s="75"/>
      <c r="N72" s="75"/>
      <c r="O72" s="75"/>
      <c r="P72" s="75"/>
      <c r="Q72" s="75"/>
      <c r="R72" s="75"/>
      <c r="S72" s="75"/>
    </row>
    <row r="73" spans="3:19" x14ac:dyDescent="0.3">
      <c r="C73" s="75"/>
      <c r="E73" s="75"/>
      <c r="F73" s="75"/>
      <c r="G73" s="75"/>
      <c r="H73" s="75"/>
      <c r="I73" s="75"/>
      <c r="J73" s="75"/>
      <c r="K73" s="75"/>
      <c r="L73" s="75"/>
      <c r="M73" s="75"/>
      <c r="N73" s="75"/>
      <c r="O73" s="75"/>
      <c r="P73" s="75"/>
      <c r="Q73" s="75"/>
      <c r="R73" s="75"/>
      <c r="S73" s="75"/>
    </row>
    <row r="74" spans="3:19" x14ac:dyDescent="0.3">
      <c r="C74" s="75"/>
      <c r="E74" s="75"/>
      <c r="F74" s="75"/>
      <c r="G74" s="75"/>
      <c r="H74" s="75"/>
      <c r="I74" s="75"/>
      <c r="J74" s="75"/>
      <c r="K74" s="75"/>
      <c r="L74" s="75"/>
      <c r="M74" s="75"/>
      <c r="N74" s="75"/>
      <c r="O74" s="75"/>
      <c r="P74" s="75"/>
      <c r="Q74" s="75"/>
      <c r="R74" s="75"/>
      <c r="S74" s="75"/>
    </row>
    <row r="75" spans="3:19" x14ac:dyDescent="0.3">
      <c r="C75" s="75"/>
      <c r="E75" s="75"/>
      <c r="F75" s="75"/>
      <c r="G75" s="75"/>
      <c r="H75" s="75"/>
      <c r="I75" s="75"/>
      <c r="J75" s="75"/>
      <c r="K75" s="75"/>
      <c r="L75" s="75"/>
      <c r="M75" s="75"/>
      <c r="N75" s="75"/>
      <c r="O75" s="75"/>
      <c r="P75" s="75"/>
      <c r="Q75" s="75"/>
      <c r="R75" s="75"/>
      <c r="S75" s="75"/>
    </row>
    <row r="76" spans="3:19" x14ac:dyDescent="0.3">
      <c r="C76" s="75"/>
      <c r="E76" s="75"/>
      <c r="F76" s="75"/>
      <c r="G76" s="75"/>
      <c r="H76" s="75"/>
      <c r="I76" s="75"/>
      <c r="J76" s="75"/>
      <c r="K76" s="75"/>
      <c r="L76" s="75"/>
      <c r="M76" s="75"/>
      <c r="N76" s="75"/>
      <c r="O76" s="75"/>
      <c r="P76" s="75"/>
      <c r="Q76" s="75"/>
      <c r="R76" s="75"/>
      <c r="S76" s="75"/>
    </row>
    <row r="77" spans="3:19" x14ac:dyDescent="0.3">
      <c r="C77" s="75"/>
      <c r="E77" s="75"/>
      <c r="F77" s="75"/>
      <c r="G77" s="75"/>
      <c r="H77" s="75"/>
      <c r="I77" s="75"/>
      <c r="J77" s="75"/>
      <c r="K77" s="75"/>
      <c r="L77" s="75"/>
      <c r="M77" s="75"/>
      <c r="N77" s="75"/>
      <c r="O77" s="75"/>
      <c r="P77" s="75"/>
      <c r="Q77" s="75"/>
      <c r="R77" s="75"/>
      <c r="S77" s="75"/>
    </row>
    <row r="78" spans="3:19" x14ac:dyDescent="0.3">
      <c r="C78" s="75"/>
      <c r="E78" s="75"/>
      <c r="F78" s="75"/>
      <c r="G78" s="75"/>
      <c r="H78" s="75"/>
      <c r="I78" s="75"/>
      <c r="J78" s="75"/>
      <c r="K78" s="75"/>
      <c r="L78" s="75"/>
      <c r="M78" s="75"/>
      <c r="N78" s="75"/>
      <c r="O78" s="75"/>
      <c r="P78" s="75"/>
      <c r="Q78" s="75"/>
      <c r="R78" s="75"/>
      <c r="S78" s="75"/>
    </row>
    <row r="79" spans="3:19" x14ac:dyDescent="0.3">
      <c r="C79" s="75"/>
      <c r="E79" s="75"/>
      <c r="F79" s="75"/>
      <c r="G79" s="75"/>
      <c r="H79" s="75"/>
      <c r="I79" s="75"/>
      <c r="J79" s="75"/>
      <c r="K79" s="75"/>
      <c r="L79" s="75"/>
      <c r="M79" s="75"/>
      <c r="N79" s="75"/>
      <c r="O79" s="75"/>
      <c r="P79" s="75"/>
      <c r="Q79" s="75"/>
      <c r="R79" s="75"/>
      <c r="S79" s="75"/>
    </row>
    <row r="80" spans="3:19" x14ac:dyDescent="0.3">
      <c r="C80" s="75"/>
      <c r="E80" s="75"/>
      <c r="F80" s="75"/>
      <c r="G80" s="75"/>
      <c r="H80" s="75"/>
      <c r="I80" s="75"/>
      <c r="J80" s="75"/>
      <c r="K80" s="75"/>
      <c r="L80" s="75"/>
      <c r="M80" s="75"/>
      <c r="N80" s="75"/>
      <c r="O80" s="75"/>
      <c r="P80" s="75"/>
      <c r="Q80" s="75"/>
      <c r="R80" s="75"/>
      <c r="S80" s="75"/>
    </row>
    <row r="81" spans="3:19" x14ac:dyDescent="0.3">
      <c r="C81" s="75"/>
      <c r="E81" s="75"/>
      <c r="F81" s="75"/>
      <c r="G81" s="75"/>
      <c r="H81" s="75"/>
      <c r="I81" s="75"/>
      <c r="J81" s="75"/>
      <c r="K81" s="75"/>
      <c r="L81" s="75"/>
      <c r="M81" s="75"/>
      <c r="N81" s="75"/>
      <c r="O81" s="75"/>
      <c r="P81" s="75"/>
      <c r="Q81" s="75"/>
      <c r="R81" s="75"/>
      <c r="S81" s="75"/>
    </row>
    <row r="82" spans="3:19" x14ac:dyDescent="0.3">
      <c r="C82" s="75"/>
      <c r="E82" s="75"/>
      <c r="F82" s="75"/>
      <c r="G82" s="75"/>
      <c r="H82" s="75"/>
      <c r="I82" s="75"/>
      <c r="J82" s="75"/>
      <c r="K82" s="75"/>
      <c r="L82" s="75"/>
      <c r="M82" s="75"/>
      <c r="N82" s="75"/>
      <c r="O82" s="75"/>
      <c r="P82" s="75"/>
      <c r="Q82" s="75"/>
      <c r="R82" s="75"/>
      <c r="S82" s="75"/>
    </row>
    <row r="83" spans="3:19" x14ac:dyDescent="0.3">
      <c r="C83" s="75"/>
      <c r="E83" s="75"/>
      <c r="F83" s="75"/>
      <c r="G83" s="75"/>
      <c r="H83" s="75"/>
      <c r="I83" s="75"/>
      <c r="J83" s="75"/>
      <c r="K83" s="75"/>
      <c r="L83" s="75"/>
      <c r="M83" s="75"/>
      <c r="N83" s="75"/>
      <c r="O83" s="75"/>
      <c r="P83" s="75"/>
      <c r="Q83" s="75"/>
      <c r="R83" s="75"/>
      <c r="S83" s="75"/>
    </row>
    <row r="84" spans="3:19" x14ac:dyDescent="0.3">
      <c r="C84" s="75"/>
      <c r="E84" s="75"/>
      <c r="F84" s="75"/>
      <c r="G84" s="75"/>
      <c r="H84" s="75"/>
      <c r="I84" s="75"/>
      <c r="J84" s="75"/>
      <c r="K84" s="75"/>
      <c r="L84" s="75"/>
      <c r="M84" s="75"/>
      <c r="N84" s="75"/>
      <c r="O84" s="75"/>
      <c r="P84" s="75"/>
      <c r="Q84" s="75"/>
      <c r="R84" s="75"/>
      <c r="S84" s="75"/>
    </row>
    <row r="85" spans="3:19" x14ac:dyDescent="0.3">
      <c r="C85" s="75"/>
      <c r="E85" s="75"/>
      <c r="F85" s="75"/>
      <c r="G85" s="75"/>
      <c r="H85" s="75"/>
      <c r="I85" s="75"/>
      <c r="J85" s="75"/>
      <c r="K85" s="75"/>
      <c r="L85" s="75"/>
      <c r="M85" s="75"/>
      <c r="N85" s="75"/>
      <c r="O85" s="75"/>
      <c r="P85" s="75"/>
      <c r="Q85" s="75"/>
      <c r="R85" s="75"/>
      <c r="S85" s="75"/>
    </row>
    <row r="86" spans="3:19" x14ac:dyDescent="0.3">
      <c r="C86" s="75"/>
      <c r="E86" s="75"/>
      <c r="F86" s="75"/>
      <c r="G86" s="75"/>
      <c r="H86" s="75"/>
      <c r="I86" s="75"/>
      <c r="J86" s="75"/>
      <c r="K86" s="75"/>
      <c r="L86" s="75"/>
      <c r="M86" s="75"/>
      <c r="N86" s="75"/>
      <c r="O86" s="75"/>
      <c r="P86" s="75"/>
      <c r="Q86" s="75"/>
      <c r="R86" s="75"/>
      <c r="S86" s="75"/>
    </row>
    <row r="87" spans="3:19" x14ac:dyDescent="0.3">
      <c r="C87" s="75"/>
      <c r="E87" s="75"/>
      <c r="F87" s="75"/>
      <c r="G87" s="75"/>
      <c r="H87" s="75"/>
      <c r="I87" s="75"/>
      <c r="J87" s="75"/>
      <c r="K87" s="75"/>
      <c r="L87" s="75"/>
      <c r="M87" s="75"/>
      <c r="N87" s="75"/>
      <c r="O87" s="75"/>
      <c r="P87" s="75"/>
      <c r="Q87" s="75"/>
      <c r="R87" s="75"/>
      <c r="S87" s="75"/>
    </row>
    <row r="88" spans="3:19" x14ac:dyDescent="0.3">
      <c r="C88" s="75"/>
      <c r="E88" s="75"/>
      <c r="F88" s="75"/>
      <c r="G88" s="75"/>
      <c r="H88" s="75"/>
      <c r="I88" s="75"/>
      <c r="J88" s="75"/>
      <c r="K88" s="75"/>
      <c r="L88" s="75"/>
      <c r="M88" s="75"/>
      <c r="N88" s="75"/>
      <c r="O88" s="75"/>
      <c r="P88" s="75"/>
      <c r="Q88" s="75"/>
      <c r="R88" s="75"/>
      <c r="S88" s="75"/>
    </row>
    <row r="89" spans="3:19" x14ac:dyDescent="0.3">
      <c r="C89" s="75"/>
      <c r="E89" s="75"/>
      <c r="F89" s="75"/>
      <c r="G89" s="75"/>
      <c r="H89" s="75"/>
      <c r="I89" s="75"/>
      <c r="J89" s="75"/>
      <c r="K89" s="75"/>
      <c r="L89" s="75"/>
      <c r="M89" s="75"/>
      <c r="N89" s="75"/>
      <c r="O89" s="75"/>
      <c r="P89" s="75"/>
      <c r="Q89" s="75"/>
      <c r="R89" s="75"/>
      <c r="S89" s="75"/>
    </row>
    <row r="90" spans="3:19" x14ac:dyDescent="0.3">
      <c r="C90" s="75"/>
      <c r="E90" s="75"/>
      <c r="F90" s="75"/>
      <c r="G90" s="75"/>
      <c r="H90" s="75"/>
      <c r="I90" s="75"/>
      <c r="J90" s="75"/>
      <c r="K90" s="75"/>
      <c r="L90" s="75"/>
      <c r="M90" s="75"/>
      <c r="N90" s="75"/>
      <c r="O90" s="75"/>
      <c r="P90" s="75"/>
      <c r="Q90" s="75"/>
      <c r="R90" s="75"/>
      <c r="S90" s="75"/>
    </row>
    <row r="91" spans="3:19" x14ac:dyDescent="0.3">
      <c r="C91" s="75"/>
      <c r="E91" s="75"/>
      <c r="F91" s="75"/>
      <c r="G91" s="75"/>
      <c r="H91" s="75"/>
      <c r="I91" s="75"/>
      <c r="J91" s="75"/>
      <c r="K91" s="75"/>
      <c r="L91" s="75"/>
      <c r="M91" s="75"/>
      <c r="N91" s="75"/>
      <c r="O91" s="75"/>
      <c r="P91" s="75"/>
      <c r="Q91" s="75"/>
      <c r="R91" s="75"/>
      <c r="S91" s="75"/>
    </row>
    <row r="92" spans="3:19" x14ac:dyDescent="0.3">
      <c r="C92" s="75"/>
      <c r="E92" s="75"/>
      <c r="F92" s="75"/>
      <c r="G92" s="75"/>
      <c r="H92" s="75"/>
      <c r="I92" s="75"/>
      <c r="J92" s="75"/>
      <c r="K92" s="75"/>
      <c r="L92" s="75"/>
      <c r="M92" s="75"/>
      <c r="N92" s="75"/>
      <c r="O92" s="75"/>
      <c r="P92" s="75"/>
      <c r="Q92" s="75"/>
      <c r="R92" s="75"/>
      <c r="S92" s="75"/>
    </row>
    <row r="93" spans="3:19" x14ac:dyDescent="0.3">
      <c r="C93" s="75"/>
      <c r="E93" s="75"/>
      <c r="F93" s="75"/>
      <c r="G93" s="75"/>
      <c r="H93" s="75"/>
      <c r="I93" s="75"/>
      <c r="J93" s="75"/>
      <c r="K93" s="75"/>
      <c r="L93" s="75"/>
      <c r="M93" s="75"/>
      <c r="N93" s="75"/>
      <c r="O93" s="75"/>
      <c r="P93" s="75"/>
      <c r="Q93" s="75"/>
      <c r="R93" s="75"/>
      <c r="S93" s="75"/>
    </row>
    <row r="94" spans="3:19" x14ac:dyDescent="0.3">
      <c r="C94" s="75"/>
      <c r="E94" s="75"/>
      <c r="F94" s="75"/>
      <c r="G94" s="75"/>
      <c r="H94" s="75"/>
      <c r="I94" s="75"/>
      <c r="J94" s="75"/>
      <c r="K94" s="75"/>
      <c r="L94" s="75"/>
      <c r="M94" s="75"/>
      <c r="N94" s="75"/>
      <c r="O94" s="75"/>
      <c r="P94" s="75"/>
      <c r="Q94" s="75"/>
      <c r="R94" s="75"/>
      <c r="S94" s="75"/>
    </row>
    <row r="95" spans="3:19" x14ac:dyDescent="0.3">
      <c r="C95" s="75"/>
      <c r="E95" s="75"/>
      <c r="F95" s="75"/>
      <c r="G95" s="75"/>
      <c r="H95" s="75"/>
      <c r="I95" s="75"/>
      <c r="J95" s="75"/>
      <c r="K95" s="75"/>
      <c r="L95" s="75"/>
      <c r="M95" s="75"/>
      <c r="N95" s="75"/>
      <c r="O95" s="75"/>
      <c r="P95" s="75"/>
      <c r="Q95" s="75"/>
      <c r="R95" s="75"/>
      <c r="S95" s="75"/>
    </row>
    <row r="96" spans="3:19" x14ac:dyDescent="0.3">
      <c r="C96" s="75"/>
      <c r="E96" s="75"/>
      <c r="F96" s="75"/>
      <c r="G96" s="75"/>
      <c r="H96" s="75"/>
      <c r="I96" s="75"/>
      <c r="J96" s="75"/>
      <c r="K96" s="75"/>
      <c r="L96" s="75"/>
      <c r="M96" s="75"/>
      <c r="N96" s="75"/>
      <c r="O96" s="75"/>
      <c r="P96" s="75"/>
      <c r="Q96" s="75"/>
      <c r="R96" s="75"/>
      <c r="S96" s="75"/>
    </row>
    <row r="97" spans="3:19" x14ac:dyDescent="0.3">
      <c r="C97" s="75"/>
      <c r="E97" s="75"/>
      <c r="F97" s="75"/>
      <c r="G97" s="75"/>
      <c r="H97" s="75"/>
      <c r="I97" s="75"/>
      <c r="J97" s="75"/>
      <c r="K97" s="75"/>
      <c r="L97" s="75"/>
      <c r="M97" s="75"/>
      <c r="N97" s="75"/>
      <c r="O97" s="75"/>
      <c r="P97" s="75"/>
      <c r="Q97" s="75"/>
      <c r="R97" s="75"/>
      <c r="S97" s="75"/>
    </row>
    <row r="98" spans="3:19" x14ac:dyDescent="0.3">
      <c r="C98" s="75"/>
      <c r="E98" s="75"/>
      <c r="F98" s="75"/>
      <c r="G98" s="75"/>
      <c r="H98" s="75"/>
      <c r="I98" s="75"/>
      <c r="J98" s="75"/>
      <c r="K98" s="75"/>
      <c r="L98" s="75"/>
      <c r="M98" s="75"/>
      <c r="N98" s="75"/>
      <c r="O98" s="75"/>
      <c r="P98" s="75"/>
      <c r="Q98" s="75"/>
      <c r="R98" s="75"/>
      <c r="S98" s="75"/>
    </row>
    <row r="99" spans="3:19" x14ac:dyDescent="0.3">
      <c r="C99" s="75"/>
      <c r="E99" s="75"/>
      <c r="F99" s="75"/>
      <c r="G99" s="75"/>
      <c r="H99" s="75"/>
      <c r="I99" s="75"/>
      <c r="J99" s="75"/>
      <c r="K99" s="75"/>
      <c r="L99" s="75"/>
      <c r="M99" s="75"/>
      <c r="N99" s="75"/>
      <c r="O99" s="75"/>
      <c r="P99" s="75"/>
      <c r="Q99" s="75"/>
      <c r="R99" s="75"/>
      <c r="S99" s="75"/>
    </row>
    <row r="100" spans="3:19" x14ac:dyDescent="0.3">
      <c r="C100" s="75"/>
      <c r="E100" s="75"/>
      <c r="F100" s="75"/>
      <c r="G100" s="75"/>
      <c r="H100" s="75"/>
      <c r="I100" s="75"/>
      <c r="J100" s="75"/>
      <c r="K100" s="75"/>
      <c r="L100" s="75"/>
      <c r="M100" s="75"/>
      <c r="N100" s="75"/>
      <c r="O100" s="75"/>
      <c r="P100" s="75"/>
      <c r="Q100" s="75"/>
      <c r="R100" s="75"/>
      <c r="S100" s="75"/>
    </row>
    <row r="101" spans="3:19" x14ac:dyDescent="0.3">
      <c r="C101" s="75"/>
      <c r="E101" s="75"/>
      <c r="F101" s="75"/>
      <c r="G101" s="75"/>
      <c r="H101" s="75"/>
      <c r="I101" s="75"/>
      <c r="J101" s="75"/>
      <c r="K101" s="75"/>
      <c r="L101" s="75"/>
      <c r="M101" s="75"/>
      <c r="N101" s="75"/>
      <c r="O101" s="75"/>
      <c r="P101" s="75"/>
      <c r="Q101" s="75"/>
      <c r="R101" s="75"/>
      <c r="S101" s="75"/>
    </row>
    <row r="102" spans="3:19" x14ac:dyDescent="0.3">
      <c r="C102" s="75"/>
      <c r="E102" s="75"/>
      <c r="F102" s="75"/>
      <c r="G102" s="75"/>
      <c r="H102" s="75"/>
      <c r="I102" s="75"/>
      <c r="J102" s="75"/>
      <c r="K102" s="75"/>
      <c r="L102" s="75"/>
      <c r="M102" s="75"/>
      <c r="N102" s="75"/>
      <c r="O102" s="75"/>
      <c r="P102" s="75"/>
      <c r="Q102" s="75"/>
      <c r="R102" s="75"/>
      <c r="S102" s="75"/>
    </row>
    <row r="103" spans="3:19" x14ac:dyDescent="0.3">
      <c r="C103" s="75"/>
      <c r="E103" s="75"/>
      <c r="F103" s="75"/>
      <c r="G103" s="75"/>
      <c r="H103" s="75"/>
      <c r="I103" s="75"/>
      <c r="J103" s="75"/>
      <c r="K103" s="75"/>
      <c r="L103" s="75"/>
      <c r="M103" s="75"/>
      <c r="N103" s="75"/>
      <c r="O103" s="75"/>
      <c r="P103" s="75"/>
      <c r="Q103" s="75"/>
      <c r="R103" s="75"/>
      <c r="S103" s="75"/>
    </row>
    <row r="104" spans="3:19" x14ac:dyDescent="0.3">
      <c r="C104" s="75"/>
      <c r="D104" s="75"/>
      <c r="E104" s="75"/>
      <c r="F104" s="75"/>
      <c r="G104" s="75"/>
      <c r="H104" s="75"/>
      <c r="I104" s="75"/>
      <c r="J104" s="75"/>
      <c r="K104" s="75"/>
      <c r="L104" s="75"/>
      <c r="M104" s="75"/>
      <c r="N104" s="75"/>
      <c r="O104" s="75"/>
      <c r="P104" s="75"/>
      <c r="Q104" s="75"/>
      <c r="R104" s="75"/>
      <c r="S104" s="75"/>
    </row>
    <row r="105" spans="3:19" x14ac:dyDescent="0.3">
      <c r="C105" s="75"/>
      <c r="D105" s="75"/>
      <c r="E105" s="75"/>
      <c r="F105" s="75"/>
      <c r="G105" s="75"/>
      <c r="H105" s="75"/>
      <c r="I105" s="75"/>
      <c r="J105" s="75"/>
      <c r="K105" s="75"/>
      <c r="L105" s="75"/>
      <c r="M105" s="75"/>
      <c r="N105" s="75"/>
      <c r="O105" s="75"/>
      <c r="P105" s="75"/>
      <c r="Q105" s="75"/>
      <c r="R105" s="75"/>
      <c r="S105" s="75"/>
    </row>
  </sheetData>
  <mergeCells count="3">
    <mergeCell ref="C10:F10"/>
    <mergeCell ref="C22:G22"/>
    <mergeCell ref="C66:G6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91C2A-1E6C-44D3-8FEB-4EC60D5DF691}">
  <sheetPr>
    <tabColor theme="9" tint="0.59999389629810485"/>
  </sheetPr>
  <dimension ref="A1:AN149"/>
  <sheetViews>
    <sheetView zoomScaleNormal="100" workbookViewId="0">
      <selection activeCell="L51" sqref="L51"/>
    </sheetView>
  </sheetViews>
  <sheetFormatPr defaultRowHeight="14.4" x14ac:dyDescent="0.3"/>
  <cols>
    <col min="3" max="3" width="10.5546875" bestFit="1" customWidth="1"/>
    <col min="4" max="4" width="10.6640625" bestFit="1" customWidth="1"/>
    <col min="5" max="5" width="11.5546875" bestFit="1" customWidth="1"/>
    <col min="6" max="11" width="13.33203125" bestFit="1" customWidth="1"/>
    <col min="12" max="12" width="14.33203125" bestFit="1" customWidth="1"/>
    <col min="13" max="40" width="13.33203125" bestFit="1" customWidth="1"/>
    <col min="41" max="41" width="10.5546875" bestFit="1" customWidth="1"/>
  </cols>
  <sheetData>
    <row r="1" spans="1:8" ht="15" thickBot="1" x14ac:dyDescent="0.35">
      <c r="A1" t="s">
        <v>1270</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2" spans="1:8" x14ac:dyDescent="0.3">
      <c r="D12" t="s">
        <v>1269</v>
      </c>
    </row>
    <row r="13" spans="1:8" x14ac:dyDescent="0.3">
      <c r="D13" t="s">
        <v>1268</v>
      </c>
    </row>
    <row r="14" spans="1:8" x14ac:dyDescent="0.3">
      <c r="D14" t="s">
        <v>1267</v>
      </c>
    </row>
    <row r="15" spans="1:8" x14ac:dyDescent="0.3">
      <c r="D15" t="s">
        <v>1266</v>
      </c>
    </row>
    <row r="16" spans="1:8" x14ac:dyDescent="0.3">
      <c r="D16" t="s">
        <v>1265</v>
      </c>
    </row>
    <row r="17" spans="3:40" x14ac:dyDescent="0.3">
      <c r="C17">
        <v>0.1</v>
      </c>
      <c r="D17" t="s">
        <v>1264</v>
      </c>
    </row>
    <row r="18" spans="3:40" x14ac:dyDescent="0.3">
      <c r="D18" t="s">
        <v>1263</v>
      </c>
    </row>
    <row r="19" spans="3:40" x14ac:dyDescent="0.3">
      <c r="D19" t="s">
        <v>1262</v>
      </c>
    </row>
    <row r="21" spans="3:40" ht="15" thickBot="1" x14ac:dyDescent="0.35"/>
    <row r="22" spans="3:40" ht="15" thickBot="1" x14ac:dyDescent="0.35">
      <c r="C22" s="644" t="s">
        <v>18</v>
      </c>
      <c r="D22" s="645"/>
      <c r="E22" s="645"/>
      <c r="F22" s="645"/>
      <c r="G22" s="646"/>
    </row>
    <row r="24" spans="3:40" x14ac:dyDescent="0.3">
      <c r="D24" t="s">
        <v>1261</v>
      </c>
    </row>
    <row r="25" spans="3:40" x14ac:dyDescent="0.3">
      <c r="E25" t="s">
        <v>1260</v>
      </c>
    </row>
    <row r="26" spans="3:40" x14ac:dyDescent="0.3">
      <c r="C26" t="s">
        <v>1259</v>
      </c>
      <c r="D26" t="s">
        <v>13</v>
      </c>
      <c r="E26">
        <v>0</v>
      </c>
      <c r="F26">
        <v>1</v>
      </c>
      <c r="G26">
        <v>2</v>
      </c>
      <c r="H26">
        <v>3</v>
      </c>
      <c r="I26">
        <v>4</v>
      </c>
      <c r="J26">
        <v>5</v>
      </c>
      <c r="K26">
        <v>6</v>
      </c>
      <c r="L26">
        <v>7</v>
      </c>
      <c r="M26">
        <v>8</v>
      </c>
      <c r="N26">
        <v>9</v>
      </c>
      <c r="O26">
        <v>10</v>
      </c>
      <c r="P26">
        <v>11</v>
      </c>
      <c r="Q26">
        <v>12</v>
      </c>
      <c r="R26">
        <v>13</v>
      </c>
      <c r="S26">
        <v>14</v>
      </c>
      <c r="T26">
        <v>15</v>
      </c>
      <c r="U26">
        <v>16</v>
      </c>
      <c r="V26">
        <v>17</v>
      </c>
      <c r="W26">
        <v>18</v>
      </c>
      <c r="X26">
        <v>19</v>
      </c>
      <c r="Y26">
        <v>20</v>
      </c>
      <c r="Z26">
        <v>21</v>
      </c>
      <c r="AA26">
        <v>22</v>
      </c>
      <c r="AB26">
        <v>23</v>
      </c>
      <c r="AC26">
        <v>24</v>
      </c>
      <c r="AD26">
        <v>25</v>
      </c>
      <c r="AE26">
        <v>26</v>
      </c>
      <c r="AF26">
        <v>27</v>
      </c>
      <c r="AG26">
        <v>28</v>
      </c>
      <c r="AH26">
        <v>29</v>
      </c>
      <c r="AI26">
        <v>30</v>
      </c>
      <c r="AJ26">
        <v>31</v>
      </c>
      <c r="AK26">
        <v>32</v>
      </c>
      <c r="AL26">
        <v>33</v>
      </c>
      <c r="AM26">
        <v>34</v>
      </c>
      <c r="AN26">
        <v>35</v>
      </c>
    </row>
    <row r="27" spans="3:40" x14ac:dyDescent="0.3">
      <c r="C27" s="76">
        <v>11154</v>
      </c>
      <c r="D27" s="77">
        <v>43496</v>
      </c>
      <c r="E27" s="76">
        <v>180</v>
      </c>
      <c r="F27" s="76">
        <v>436261.5</v>
      </c>
      <c r="G27" s="76">
        <v>1369614</v>
      </c>
      <c r="H27" s="76">
        <v>1486591.5</v>
      </c>
      <c r="I27" s="76">
        <v>1529272.5</v>
      </c>
      <c r="J27" s="76">
        <v>1570731</v>
      </c>
      <c r="K27" s="76">
        <v>1575819</v>
      </c>
      <c r="L27" s="76">
        <v>1598385</v>
      </c>
      <c r="M27" s="76">
        <v>1603135.5</v>
      </c>
      <c r="N27" s="76">
        <v>1606416</v>
      </c>
      <c r="O27" s="76">
        <v>1606416</v>
      </c>
      <c r="P27" s="76">
        <v>1607692.5</v>
      </c>
      <c r="Q27" s="76">
        <v>1609389</v>
      </c>
      <c r="R27" s="76">
        <v>1609389</v>
      </c>
      <c r="S27" s="76">
        <v>1609389</v>
      </c>
      <c r="T27" s="76">
        <v>1609389</v>
      </c>
      <c r="U27" s="76">
        <v>1609389</v>
      </c>
      <c r="V27" s="76">
        <v>1609389</v>
      </c>
      <c r="W27" s="76">
        <v>1609389</v>
      </c>
      <c r="X27" s="76">
        <v>1609389</v>
      </c>
      <c r="Y27" s="76">
        <v>1609389</v>
      </c>
      <c r="Z27" s="76">
        <v>1609389</v>
      </c>
      <c r="AA27" s="76">
        <v>1609389</v>
      </c>
      <c r="AB27" s="76">
        <v>1609389</v>
      </c>
      <c r="AC27" s="76">
        <v>1609389</v>
      </c>
      <c r="AD27" s="76">
        <v>1609389</v>
      </c>
      <c r="AE27" s="76">
        <v>1609389</v>
      </c>
      <c r="AF27" s="76">
        <v>1609389</v>
      </c>
      <c r="AG27" s="76">
        <v>1609389</v>
      </c>
      <c r="AH27" s="76">
        <v>1609389</v>
      </c>
      <c r="AI27" s="76">
        <v>1609389</v>
      </c>
      <c r="AJ27" s="76">
        <v>1609389</v>
      </c>
      <c r="AK27" s="76">
        <v>1609389</v>
      </c>
      <c r="AL27" s="76">
        <v>1609389</v>
      </c>
      <c r="AM27" s="76">
        <v>1609389</v>
      </c>
      <c r="AN27" s="76">
        <v>1609389</v>
      </c>
    </row>
    <row r="28" spans="3:40" x14ac:dyDescent="0.3">
      <c r="C28" s="76">
        <v>11118</v>
      </c>
      <c r="D28" s="77">
        <v>43524</v>
      </c>
      <c r="E28" s="76">
        <v>5161.68</v>
      </c>
      <c r="F28" s="76">
        <v>945883.89</v>
      </c>
      <c r="G28" s="76">
        <v>1507851.25</v>
      </c>
      <c r="H28" s="76">
        <v>1529545.68</v>
      </c>
      <c r="I28" s="76">
        <v>1701204.71</v>
      </c>
      <c r="J28" s="76">
        <v>1712212.48</v>
      </c>
      <c r="K28" s="76">
        <v>1731300.45</v>
      </c>
      <c r="L28" s="76">
        <v>1736513.39</v>
      </c>
      <c r="M28" s="76">
        <v>1740850.47</v>
      </c>
      <c r="N28" s="76">
        <v>1748693.99</v>
      </c>
      <c r="O28" s="76">
        <v>1751666.78</v>
      </c>
      <c r="P28" s="76">
        <v>1755727.99</v>
      </c>
      <c r="Q28" s="76">
        <v>1765963.92</v>
      </c>
      <c r="R28" s="76">
        <v>1765963.92</v>
      </c>
      <c r="S28" s="76">
        <v>1765963.92</v>
      </c>
      <c r="T28" s="76">
        <v>1765963.92</v>
      </c>
      <c r="U28" s="76">
        <v>1765963.92</v>
      </c>
      <c r="V28" s="76">
        <v>1765963.92</v>
      </c>
      <c r="W28" s="76">
        <v>1765963.92</v>
      </c>
      <c r="X28" s="76">
        <v>1765963.92</v>
      </c>
      <c r="Y28" s="76">
        <v>1765963.92</v>
      </c>
      <c r="Z28" s="76">
        <v>1765963.92</v>
      </c>
      <c r="AA28" s="76">
        <v>1765963.92</v>
      </c>
      <c r="AB28" s="76">
        <v>1765963.92</v>
      </c>
      <c r="AC28" s="76">
        <v>1765963.92</v>
      </c>
      <c r="AD28" s="76">
        <v>1765963.92</v>
      </c>
      <c r="AE28" s="76">
        <v>1765963.92</v>
      </c>
      <c r="AF28" s="76">
        <v>1765963.92</v>
      </c>
      <c r="AG28" s="76">
        <v>1765963.92</v>
      </c>
      <c r="AH28" s="76">
        <v>1765963.92</v>
      </c>
      <c r="AI28" s="76">
        <v>1765963.92</v>
      </c>
      <c r="AJ28" s="76">
        <v>1765963.92</v>
      </c>
      <c r="AK28" s="76">
        <v>1765963.92</v>
      </c>
      <c r="AL28" s="76">
        <v>1765963.92</v>
      </c>
      <c r="AM28" s="76">
        <v>1765963.92</v>
      </c>
      <c r="AN28" s="76" t="s">
        <v>1258</v>
      </c>
    </row>
    <row r="29" spans="3:40" x14ac:dyDescent="0.3">
      <c r="C29" s="76">
        <v>11070</v>
      </c>
      <c r="D29" s="77">
        <v>43555</v>
      </c>
      <c r="E29" s="76">
        <v>42263.49</v>
      </c>
      <c r="F29" s="76">
        <v>886556.01</v>
      </c>
      <c r="G29" s="76">
        <v>1606857.8599999999</v>
      </c>
      <c r="H29" s="76">
        <v>1701491.65</v>
      </c>
      <c r="I29" s="76">
        <v>1883568.8599999999</v>
      </c>
      <c r="J29" s="76">
        <v>1915784.6199999999</v>
      </c>
      <c r="K29" s="76">
        <v>1928721.5299999998</v>
      </c>
      <c r="L29" s="76">
        <v>1951536.4799999997</v>
      </c>
      <c r="M29" s="76">
        <v>1953290.8899999997</v>
      </c>
      <c r="N29" s="76">
        <v>1957985.9899999998</v>
      </c>
      <c r="O29" s="76">
        <v>1959311.6499999997</v>
      </c>
      <c r="P29" s="76">
        <v>1960069.1699999997</v>
      </c>
      <c r="Q29" s="76">
        <v>1962246.2799999998</v>
      </c>
      <c r="R29" s="76">
        <v>1962246.2799999998</v>
      </c>
      <c r="S29" s="76">
        <v>1962246.2799999998</v>
      </c>
      <c r="T29" s="76">
        <v>1962246.2799999998</v>
      </c>
      <c r="U29" s="76">
        <v>1962246.2799999998</v>
      </c>
      <c r="V29" s="76">
        <v>1962246.2799999998</v>
      </c>
      <c r="W29" s="76">
        <v>1962246.2799999998</v>
      </c>
      <c r="X29" s="76">
        <v>1962246.2799999998</v>
      </c>
      <c r="Y29" s="76">
        <v>1962246.2799999998</v>
      </c>
      <c r="Z29" s="76">
        <v>1962246.2799999998</v>
      </c>
      <c r="AA29" s="76">
        <v>1962246.2799999998</v>
      </c>
      <c r="AB29" s="76">
        <v>1962246.2799999998</v>
      </c>
      <c r="AC29" s="76">
        <v>1962246.2799999998</v>
      </c>
      <c r="AD29" s="76">
        <v>1962246.2799999998</v>
      </c>
      <c r="AE29" s="76">
        <v>1962246.2799999998</v>
      </c>
      <c r="AF29" s="76">
        <v>1962246.2799999998</v>
      </c>
      <c r="AG29" s="76">
        <v>1962246.2799999998</v>
      </c>
      <c r="AH29" s="76">
        <v>1962246.2799999998</v>
      </c>
      <c r="AI29" s="76">
        <v>1962246.2799999998</v>
      </c>
      <c r="AJ29" s="76">
        <v>1962246.2799999998</v>
      </c>
      <c r="AK29" s="76">
        <v>1962246.2799999998</v>
      </c>
      <c r="AL29" s="76">
        <v>1962246.2799999998</v>
      </c>
      <c r="AM29" s="76" t="s">
        <v>1258</v>
      </c>
      <c r="AN29" s="76" t="s">
        <v>1258</v>
      </c>
    </row>
    <row r="30" spans="3:40" x14ac:dyDescent="0.3">
      <c r="C30" s="76">
        <v>11069</v>
      </c>
      <c r="D30" s="77">
        <v>43585</v>
      </c>
      <c r="E30" s="76">
        <v>20780.62</v>
      </c>
      <c r="F30" s="76">
        <v>783082.75</v>
      </c>
      <c r="G30" s="76">
        <v>1177707.42</v>
      </c>
      <c r="H30" s="76">
        <v>1255750.46</v>
      </c>
      <c r="I30" s="76">
        <v>1413700.21</v>
      </c>
      <c r="J30" s="76">
        <v>1459873.44</v>
      </c>
      <c r="K30" s="76">
        <v>1586126.96</v>
      </c>
      <c r="L30" s="76">
        <v>1590965.82</v>
      </c>
      <c r="M30" s="76">
        <v>1591302.32</v>
      </c>
      <c r="N30" s="76">
        <v>1592875.1800000002</v>
      </c>
      <c r="O30" s="76">
        <v>1602447.85</v>
      </c>
      <c r="P30" s="76">
        <v>1604395.27</v>
      </c>
      <c r="Q30" s="76">
        <v>1610331.94</v>
      </c>
      <c r="R30" s="76">
        <v>1610331.94</v>
      </c>
      <c r="S30" s="76">
        <v>1610331.94</v>
      </c>
      <c r="T30" s="76">
        <v>1610331.94</v>
      </c>
      <c r="U30" s="76">
        <v>1610331.94</v>
      </c>
      <c r="V30" s="76">
        <v>1610331.94</v>
      </c>
      <c r="W30" s="76">
        <v>1610331.94</v>
      </c>
      <c r="X30" s="76">
        <v>1610331.94</v>
      </c>
      <c r="Y30" s="76">
        <v>1610331.94</v>
      </c>
      <c r="Z30" s="76">
        <v>1610331.94</v>
      </c>
      <c r="AA30" s="76">
        <v>1610331.94</v>
      </c>
      <c r="AB30" s="76">
        <v>1610331.94</v>
      </c>
      <c r="AC30" s="76">
        <v>1610331.94</v>
      </c>
      <c r="AD30" s="76">
        <v>1610331.94</v>
      </c>
      <c r="AE30" s="76">
        <v>1610331.94</v>
      </c>
      <c r="AF30" s="76">
        <v>1610331.94</v>
      </c>
      <c r="AG30" s="76">
        <v>1610331.94</v>
      </c>
      <c r="AH30" s="76">
        <v>1610331.94</v>
      </c>
      <c r="AI30" s="76">
        <v>1610331.94</v>
      </c>
      <c r="AJ30" s="76">
        <v>1610331.94</v>
      </c>
      <c r="AK30" s="76">
        <v>1610331.94</v>
      </c>
      <c r="AL30" s="76" t="s">
        <v>1258</v>
      </c>
      <c r="AM30" s="76" t="s">
        <v>1258</v>
      </c>
      <c r="AN30" s="76" t="s">
        <v>1258</v>
      </c>
    </row>
    <row r="31" spans="3:40" x14ac:dyDescent="0.3">
      <c r="C31" s="76">
        <v>11130</v>
      </c>
      <c r="D31" s="77">
        <v>43616</v>
      </c>
      <c r="E31" s="76">
        <v>20345.88</v>
      </c>
      <c r="F31" s="76">
        <v>792750.28</v>
      </c>
      <c r="G31" s="76">
        <v>1185080.27</v>
      </c>
      <c r="H31" s="76">
        <v>1500967.83</v>
      </c>
      <c r="I31" s="76">
        <v>1540164.56</v>
      </c>
      <c r="J31" s="76">
        <v>1561524.98</v>
      </c>
      <c r="K31" s="76">
        <v>1570245.74</v>
      </c>
      <c r="L31" s="76">
        <v>1575697.93</v>
      </c>
      <c r="M31" s="76">
        <v>1592325.3599999999</v>
      </c>
      <c r="N31" s="76">
        <v>1594443.19</v>
      </c>
      <c r="O31" s="76">
        <v>1598562.56</v>
      </c>
      <c r="P31" s="76">
        <v>1604228.99</v>
      </c>
      <c r="Q31" s="76">
        <v>1606228.99</v>
      </c>
      <c r="R31" s="76">
        <v>1606228.99</v>
      </c>
      <c r="S31" s="76">
        <v>1606228.99</v>
      </c>
      <c r="T31" s="76">
        <v>1606228.99</v>
      </c>
      <c r="U31" s="76">
        <v>1606228.99</v>
      </c>
      <c r="V31" s="76">
        <v>1606228.99</v>
      </c>
      <c r="W31" s="76">
        <v>1606228.99</v>
      </c>
      <c r="X31" s="76">
        <v>1606228.99</v>
      </c>
      <c r="Y31" s="76">
        <v>1606228.99</v>
      </c>
      <c r="Z31" s="76">
        <v>1606228.99</v>
      </c>
      <c r="AA31" s="76">
        <v>1606228.99</v>
      </c>
      <c r="AB31" s="76">
        <v>1606228.99</v>
      </c>
      <c r="AC31" s="76">
        <v>1606228.99</v>
      </c>
      <c r="AD31" s="76">
        <v>1606228.99</v>
      </c>
      <c r="AE31" s="76">
        <v>1606228.99</v>
      </c>
      <c r="AF31" s="76">
        <v>1606228.99</v>
      </c>
      <c r="AG31" s="76">
        <v>1606228.99</v>
      </c>
      <c r="AH31" s="76">
        <v>1606228.99</v>
      </c>
      <c r="AI31" s="76">
        <v>1606228.99</v>
      </c>
      <c r="AJ31" s="76">
        <v>1606228.99</v>
      </c>
      <c r="AK31" s="76" t="s">
        <v>1258</v>
      </c>
      <c r="AL31" s="76" t="s">
        <v>1258</v>
      </c>
      <c r="AM31" s="76" t="s">
        <v>1258</v>
      </c>
      <c r="AN31" s="76" t="s">
        <v>1258</v>
      </c>
    </row>
    <row r="32" spans="3:40" x14ac:dyDescent="0.3">
      <c r="C32" s="76">
        <v>11174</v>
      </c>
      <c r="D32" s="77">
        <v>43646</v>
      </c>
      <c r="E32" s="76">
        <v>20490.669999999998</v>
      </c>
      <c r="F32" s="76">
        <v>852283.68</v>
      </c>
      <c r="G32" s="76">
        <v>1590370.77</v>
      </c>
      <c r="H32" s="76">
        <v>1655896.6300000001</v>
      </c>
      <c r="I32" s="76">
        <v>1683664.53</v>
      </c>
      <c r="J32" s="76">
        <v>1695849.1300000001</v>
      </c>
      <c r="K32" s="76">
        <v>1697342.4100000001</v>
      </c>
      <c r="L32" s="76">
        <v>1708607.36</v>
      </c>
      <c r="M32" s="76">
        <v>1710412.83</v>
      </c>
      <c r="N32" s="76">
        <v>1739690.9300000002</v>
      </c>
      <c r="O32" s="76">
        <v>1752710.6</v>
      </c>
      <c r="P32" s="76">
        <v>1755677.1600000001</v>
      </c>
      <c r="Q32" s="76">
        <v>1757677.1600000001</v>
      </c>
      <c r="R32" s="76">
        <v>1757677.1600000001</v>
      </c>
      <c r="S32" s="76">
        <v>1757677.1600000001</v>
      </c>
      <c r="T32" s="76">
        <v>1757677.1600000001</v>
      </c>
      <c r="U32" s="76">
        <v>1757677.1600000001</v>
      </c>
      <c r="V32" s="76">
        <v>1757677.1600000001</v>
      </c>
      <c r="W32" s="76">
        <v>1757677.1600000001</v>
      </c>
      <c r="X32" s="76">
        <v>1757677.1600000001</v>
      </c>
      <c r="Y32" s="76">
        <v>1757677.1600000001</v>
      </c>
      <c r="Z32" s="76">
        <v>1757677.1600000001</v>
      </c>
      <c r="AA32" s="76">
        <v>1757677.1600000001</v>
      </c>
      <c r="AB32" s="76">
        <v>1757677.1600000001</v>
      </c>
      <c r="AC32" s="76">
        <v>1757677.1600000001</v>
      </c>
      <c r="AD32" s="76">
        <v>1757677.1600000001</v>
      </c>
      <c r="AE32" s="76">
        <v>1757677.1600000001</v>
      </c>
      <c r="AF32" s="76">
        <v>1757677.1600000001</v>
      </c>
      <c r="AG32" s="76">
        <v>1757677.1600000001</v>
      </c>
      <c r="AH32" s="76">
        <v>1757677.1600000001</v>
      </c>
      <c r="AI32" s="76">
        <v>1757677.1600000001</v>
      </c>
      <c r="AJ32" s="76" t="s">
        <v>1258</v>
      </c>
      <c r="AK32" s="76" t="s">
        <v>1258</v>
      </c>
      <c r="AL32" s="76" t="s">
        <v>1258</v>
      </c>
      <c r="AM32" s="76" t="s">
        <v>1258</v>
      </c>
      <c r="AN32" s="76" t="s">
        <v>1258</v>
      </c>
    </row>
    <row r="33" spans="3:40" x14ac:dyDescent="0.3">
      <c r="C33" s="76">
        <v>11180</v>
      </c>
      <c r="D33" s="77">
        <v>43677</v>
      </c>
      <c r="E33" s="76">
        <v>37954.47</v>
      </c>
      <c r="F33" s="76">
        <v>1164629</v>
      </c>
      <c r="G33" s="76">
        <v>1525143.15</v>
      </c>
      <c r="H33" s="76">
        <v>1614459.88</v>
      </c>
      <c r="I33" s="76">
        <v>1654585.8699999999</v>
      </c>
      <c r="J33" s="76">
        <v>1671162.0699999998</v>
      </c>
      <c r="K33" s="76">
        <v>1687863.4599999997</v>
      </c>
      <c r="L33" s="76">
        <v>1690306.9999999998</v>
      </c>
      <c r="M33" s="76">
        <v>1698572.6899999997</v>
      </c>
      <c r="N33" s="76">
        <v>1709883.1399999997</v>
      </c>
      <c r="O33" s="76">
        <v>1717889.1699999997</v>
      </c>
      <c r="P33" s="76">
        <v>1719292.5399999998</v>
      </c>
      <c r="Q33" s="76">
        <v>1722416.13</v>
      </c>
      <c r="R33" s="76">
        <v>1722416.13</v>
      </c>
      <c r="S33" s="76">
        <v>1722416.13</v>
      </c>
      <c r="T33" s="76">
        <v>1722416.13</v>
      </c>
      <c r="U33" s="76">
        <v>1722416.13</v>
      </c>
      <c r="V33" s="76">
        <v>1722416.13</v>
      </c>
      <c r="W33" s="76">
        <v>1722416.13</v>
      </c>
      <c r="X33" s="76">
        <v>1722416.13</v>
      </c>
      <c r="Y33" s="76">
        <v>1722416.13</v>
      </c>
      <c r="Z33" s="76">
        <v>1722416.13</v>
      </c>
      <c r="AA33" s="76">
        <v>1722416.13</v>
      </c>
      <c r="AB33" s="76">
        <v>1722416.13</v>
      </c>
      <c r="AC33" s="76">
        <v>1722416.13</v>
      </c>
      <c r="AD33" s="76">
        <v>1722416.13</v>
      </c>
      <c r="AE33" s="76">
        <v>1722416.13</v>
      </c>
      <c r="AF33" s="76">
        <v>1722416.13</v>
      </c>
      <c r="AG33" s="76">
        <v>1722416.13</v>
      </c>
      <c r="AH33" s="76">
        <v>1722416.13</v>
      </c>
      <c r="AI33" s="76" t="s">
        <v>1258</v>
      </c>
      <c r="AJ33" s="76" t="s">
        <v>1258</v>
      </c>
      <c r="AK33" s="76" t="s">
        <v>1258</v>
      </c>
      <c r="AL33" s="76" t="s">
        <v>1258</v>
      </c>
      <c r="AM33" s="76" t="s">
        <v>1258</v>
      </c>
      <c r="AN33" s="76" t="s">
        <v>1258</v>
      </c>
    </row>
    <row r="34" spans="3:40" x14ac:dyDescent="0.3">
      <c r="C34" s="76">
        <v>11420</v>
      </c>
      <c r="D34" s="77">
        <v>43708</v>
      </c>
      <c r="E34" s="76">
        <v>138558.49</v>
      </c>
      <c r="F34" s="76">
        <v>944920.05</v>
      </c>
      <c r="G34" s="76">
        <v>1534224.3</v>
      </c>
      <c r="H34" s="76">
        <v>1807341.55</v>
      </c>
      <c r="I34" s="76">
        <v>1844254.03</v>
      </c>
      <c r="J34" s="76">
        <v>1861085.52</v>
      </c>
      <c r="K34" s="76">
        <v>1881026.71</v>
      </c>
      <c r="L34" s="76">
        <v>1894336.89</v>
      </c>
      <c r="M34" s="76">
        <v>1902956.1199999999</v>
      </c>
      <c r="N34" s="76">
        <v>1907634.64</v>
      </c>
      <c r="O34" s="76">
        <v>1910728.7999999998</v>
      </c>
      <c r="P34" s="76">
        <v>1915337.42</v>
      </c>
      <c r="Q34" s="76">
        <v>1915573.52</v>
      </c>
      <c r="R34" s="76">
        <v>1915573.52</v>
      </c>
      <c r="S34" s="76">
        <v>1915573.52</v>
      </c>
      <c r="T34" s="76">
        <v>1915573.52</v>
      </c>
      <c r="U34" s="76">
        <v>1915573.52</v>
      </c>
      <c r="V34" s="76">
        <v>1915573.52</v>
      </c>
      <c r="W34" s="76">
        <v>1915573.52</v>
      </c>
      <c r="X34" s="76">
        <v>1915573.52</v>
      </c>
      <c r="Y34" s="76">
        <v>1915573.52</v>
      </c>
      <c r="Z34" s="76">
        <v>1915573.52</v>
      </c>
      <c r="AA34" s="76">
        <v>1915573.52</v>
      </c>
      <c r="AB34" s="76">
        <v>1915573.52</v>
      </c>
      <c r="AC34" s="76">
        <v>1915573.52</v>
      </c>
      <c r="AD34" s="76">
        <v>1915573.52</v>
      </c>
      <c r="AE34" s="76">
        <v>1915573.52</v>
      </c>
      <c r="AF34" s="76">
        <v>1915573.52</v>
      </c>
      <c r="AG34" s="76">
        <v>1915573.52</v>
      </c>
      <c r="AH34" s="76" t="s">
        <v>1258</v>
      </c>
      <c r="AI34" s="76" t="s">
        <v>1258</v>
      </c>
      <c r="AJ34" s="76" t="s">
        <v>1258</v>
      </c>
      <c r="AK34" s="76" t="s">
        <v>1258</v>
      </c>
      <c r="AL34" s="76" t="s">
        <v>1258</v>
      </c>
      <c r="AM34" s="76" t="s">
        <v>1258</v>
      </c>
      <c r="AN34" s="76" t="s">
        <v>1258</v>
      </c>
    </row>
    <row r="35" spans="3:40" x14ac:dyDescent="0.3">
      <c r="C35" s="76">
        <v>11400</v>
      </c>
      <c r="D35" s="77">
        <v>43738</v>
      </c>
      <c r="E35" s="76">
        <v>28331.69</v>
      </c>
      <c r="F35" s="76">
        <v>982874.96</v>
      </c>
      <c r="G35" s="76">
        <v>1229446.04</v>
      </c>
      <c r="H35" s="76">
        <v>1434973.71</v>
      </c>
      <c r="I35" s="76">
        <v>1495033.95</v>
      </c>
      <c r="J35" s="76">
        <v>1510232.44</v>
      </c>
      <c r="K35" s="76">
        <v>1552440.4</v>
      </c>
      <c r="L35" s="76">
        <v>1570008.5799999998</v>
      </c>
      <c r="M35" s="76">
        <v>1571694.5299999998</v>
      </c>
      <c r="N35" s="76">
        <v>1581591.65</v>
      </c>
      <c r="O35" s="76">
        <v>1584958.8599999999</v>
      </c>
      <c r="P35" s="76">
        <v>1587021.0199999998</v>
      </c>
      <c r="Q35" s="76">
        <v>1587442.5099999998</v>
      </c>
      <c r="R35" s="76">
        <v>1587442.5099999998</v>
      </c>
      <c r="S35" s="76">
        <v>1587442.5099999998</v>
      </c>
      <c r="T35" s="76">
        <v>1587442.5099999998</v>
      </c>
      <c r="U35" s="76">
        <v>1587442.5099999998</v>
      </c>
      <c r="V35" s="76">
        <v>1587442.5099999998</v>
      </c>
      <c r="W35" s="76">
        <v>1587442.5099999998</v>
      </c>
      <c r="X35" s="76">
        <v>1587442.5099999998</v>
      </c>
      <c r="Y35" s="76">
        <v>1587442.5099999998</v>
      </c>
      <c r="Z35" s="76">
        <v>1587442.5099999998</v>
      </c>
      <c r="AA35" s="76">
        <v>1587442.5099999998</v>
      </c>
      <c r="AB35" s="76">
        <v>1587442.5099999998</v>
      </c>
      <c r="AC35" s="76">
        <v>1587442.5099999998</v>
      </c>
      <c r="AD35" s="76">
        <v>1587442.5099999998</v>
      </c>
      <c r="AE35" s="76">
        <v>1587442.5099999998</v>
      </c>
      <c r="AF35" s="76">
        <v>1587442.5099999998</v>
      </c>
      <c r="AG35" s="76" t="s">
        <v>1258</v>
      </c>
      <c r="AH35" s="76" t="s">
        <v>1258</v>
      </c>
      <c r="AI35" s="76" t="s">
        <v>1258</v>
      </c>
      <c r="AJ35" s="76" t="s">
        <v>1258</v>
      </c>
      <c r="AK35" s="76" t="s">
        <v>1258</v>
      </c>
      <c r="AL35" s="76" t="s">
        <v>1258</v>
      </c>
      <c r="AM35" s="76" t="s">
        <v>1258</v>
      </c>
      <c r="AN35" s="76" t="s">
        <v>1258</v>
      </c>
    </row>
    <row r="36" spans="3:40" x14ac:dyDescent="0.3">
      <c r="C36" s="76">
        <v>11456</v>
      </c>
      <c r="D36" s="77">
        <v>43769</v>
      </c>
      <c r="E36" s="76">
        <v>104160.14</v>
      </c>
      <c r="F36" s="76">
        <v>808955.87</v>
      </c>
      <c r="G36" s="76">
        <v>1374894.42</v>
      </c>
      <c r="H36" s="76">
        <v>1698683.23</v>
      </c>
      <c r="I36" s="76">
        <v>1743990.51</v>
      </c>
      <c r="J36" s="76">
        <v>1776508.39</v>
      </c>
      <c r="K36" s="76">
        <v>1802735.1199999999</v>
      </c>
      <c r="L36" s="76">
        <v>1810711.23</v>
      </c>
      <c r="M36" s="76">
        <v>1814074.88</v>
      </c>
      <c r="N36" s="76">
        <v>1815066.4</v>
      </c>
      <c r="O36" s="76">
        <v>1849029.21</v>
      </c>
      <c r="P36" s="76">
        <v>1851228.76</v>
      </c>
      <c r="Q36" s="76">
        <v>1852521.51</v>
      </c>
      <c r="R36" s="76">
        <v>1852521.51</v>
      </c>
      <c r="S36" s="76">
        <v>1852521.51</v>
      </c>
      <c r="T36" s="76">
        <v>1852521.51</v>
      </c>
      <c r="U36" s="76">
        <v>1852521.51</v>
      </c>
      <c r="V36" s="76">
        <v>1852521.51</v>
      </c>
      <c r="W36" s="76">
        <v>1852521.51</v>
      </c>
      <c r="X36" s="76">
        <v>1852521.51</v>
      </c>
      <c r="Y36" s="76">
        <v>1852521.51</v>
      </c>
      <c r="Z36" s="76">
        <v>1852521.51</v>
      </c>
      <c r="AA36" s="76">
        <v>1852521.51</v>
      </c>
      <c r="AB36" s="76">
        <v>1852521.51</v>
      </c>
      <c r="AC36" s="76">
        <v>1852521.51</v>
      </c>
      <c r="AD36" s="76">
        <v>1852521.51</v>
      </c>
      <c r="AE36" s="76">
        <v>1852521.51</v>
      </c>
      <c r="AF36" s="76" t="s">
        <v>1258</v>
      </c>
      <c r="AG36" s="76" t="s">
        <v>1258</v>
      </c>
      <c r="AH36" s="76" t="s">
        <v>1258</v>
      </c>
      <c r="AI36" s="76" t="s">
        <v>1258</v>
      </c>
      <c r="AJ36" s="76" t="s">
        <v>1258</v>
      </c>
      <c r="AK36" s="76" t="s">
        <v>1258</v>
      </c>
      <c r="AL36" s="76" t="s">
        <v>1258</v>
      </c>
      <c r="AM36" s="76" t="s">
        <v>1258</v>
      </c>
      <c r="AN36" s="76" t="s">
        <v>1258</v>
      </c>
    </row>
    <row r="37" spans="3:40" x14ac:dyDescent="0.3">
      <c r="C37" s="76">
        <v>11444</v>
      </c>
      <c r="D37" s="77">
        <v>43799</v>
      </c>
      <c r="E37" s="76">
        <v>40746.92</v>
      </c>
      <c r="F37" s="76">
        <v>967904.55</v>
      </c>
      <c r="G37" s="76">
        <v>1393698.29</v>
      </c>
      <c r="H37" s="76">
        <v>1539843.56</v>
      </c>
      <c r="I37" s="76">
        <v>1606506.87</v>
      </c>
      <c r="J37" s="76">
        <v>1637721</v>
      </c>
      <c r="K37" s="76">
        <v>1650528.62</v>
      </c>
      <c r="L37" s="76">
        <v>1666387.1700000002</v>
      </c>
      <c r="M37" s="76">
        <v>1666760.85</v>
      </c>
      <c r="N37" s="76">
        <v>1669840.1700000002</v>
      </c>
      <c r="O37" s="76">
        <v>1670251.6900000002</v>
      </c>
      <c r="P37" s="76">
        <v>1671188.2600000002</v>
      </c>
      <c r="Q37" s="76">
        <v>1673062.9700000002</v>
      </c>
      <c r="R37" s="76">
        <v>1673062.9700000002</v>
      </c>
      <c r="S37" s="76">
        <v>1673062.9700000002</v>
      </c>
      <c r="T37" s="76">
        <v>1673062.9700000002</v>
      </c>
      <c r="U37" s="76">
        <v>1673062.9700000002</v>
      </c>
      <c r="V37" s="76">
        <v>1673062.9700000002</v>
      </c>
      <c r="W37" s="76">
        <v>1673062.9700000002</v>
      </c>
      <c r="X37" s="76">
        <v>1673062.9700000002</v>
      </c>
      <c r="Y37" s="76">
        <v>1673062.9700000002</v>
      </c>
      <c r="Z37" s="76">
        <v>1673062.9700000002</v>
      </c>
      <c r="AA37" s="76">
        <v>1673062.9700000002</v>
      </c>
      <c r="AB37" s="76">
        <v>1673062.9700000002</v>
      </c>
      <c r="AC37" s="76">
        <v>1673062.9700000002</v>
      </c>
      <c r="AD37" s="76">
        <v>1673062.9700000002</v>
      </c>
      <c r="AE37" s="76" t="s">
        <v>1258</v>
      </c>
      <c r="AF37" s="76" t="s">
        <v>1258</v>
      </c>
      <c r="AG37" s="76" t="s">
        <v>1258</v>
      </c>
      <c r="AH37" s="76" t="s">
        <v>1258</v>
      </c>
      <c r="AI37" s="76" t="s">
        <v>1258</v>
      </c>
      <c r="AJ37" s="76" t="s">
        <v>1258</v>
      </c>
      <c r="AK37" s="76" t="s">
        <v>1258</v>
      </c>
      <c r="AL37" s="76" t="s">
        <v>1258</v>
      </c>
      <c r="AM37" s="76" t="s">
        <v>1258</v>
      </c>
      <c r="AN37" s="76" t="s">
        <v>1258</v>
      </c>
    </row>
    <row r="38" spans="3:40" x14ac:dyDescent="0.3">
      <c r="C38" s="76">
        <v>11555</v>
      </c>
      <c r="D38" s="77">
        <v>43830</v>
      </c>
      <c r="E38" s="76">
        <v>10860.81</v>
      </c>
      <c r="F38" s="76">
        <v>858198.55</v>
      </c>
      <c r="G38" s="76">
        <v>1130363.6200000001</v>
      </c>
      <c r="H38" s="76">
        <v>1265161.8400000001</v>
      </c>
      <c r="I38" s="76">
        <v>1336966.1200000001</v>
      </c>
      <c r="J38" s="76">
        <v>1364766.2300000002</v>
      </c>
      <c r="K38" s="76">
        <v>1382683.2300000002</v>
      </c>
      <c r="L38" s="76">
        <v>1386613.0200000003</v>
      </c>
      <c r="M38" s="76">
        <v>1389406.6600000001</v>
      </c>
      <c r="N38" s="76">
        <v>1390252.83</v>
      </c>
      <c r="O38" s="76">
        <v>1392214.56</v>
      </c>
      <c r="P38" s="76">
        <v>1394093.8900000001</v>
      </c>
      <c r="Q38" s="76">
        <v>1410153.7500000002</v>
      </c>
      <c r="R38" s="76">
        <v>1410153.7500000002</v>
      </c>
      <c r="S38" s="76">
        <v>1410153.7500000002</v>
      </c>
      <c r="T38" s="76">
        <v>1410153.7500000002</v>
      </c>
      <c r="U38" s="76">
        <v>1410153.7500000002</v>
      </c>
      <c r="V38" s="76">
        <v>1410153.7500000002</v>
      </c>
      <c r="W38" s="76">
        <v>1410153.7500000002</v>
      </c>
      <c r="X38" s="76">
        <v>1410153.7500000002</v>
      </c>
      <c r="Y38" s="76">
        <v>1410153.7500000002</v>
      </c>
      <c r="Z38" s="76">
        <v>1410153.7500000002</v>
      </c>
      <c r="AA38" s="76">
        <v>1410153.7500000002</v>
      </c>
      <c r="AB38" s="76">
        <v>1410153.7500000002</v>
      </c>
      <c r="AC38" s="76">
        <v>1410153.7500000002</v>
      </c>
      <c r="AD38" s="76" t="s">
        <v>1258</v>
      </c>
      <c r="AE38" s="76" t="s">
        <v>1258</v>
      </c>
      <c r="AF38" s="76" t="s">
        <v>1258</v>
      </c>
      <c r="AG38" s="76" t="s">
        <v>1258</v>
      </c>
      <c r="AH38" s="76" t="s">
        <v>1258</v>
      </c>
      <c r="AI38" s="76" t="s">
        <v>1258</v>
      </c>
      <c r="AJ38" s="76" t="s">
        <v>1258</v>
      </c>
      <c r="AK38" s="76" t="s">
        <v>1258</v>
      </c>
      <c r="AL38" s="76" t="s">
        <v>1258</v>
      </c>
      <c r="AM38" s="76" t="s">
        <v>1258</v>
      </c>
      <c r="AN38" s="76" t="s">
        <v>1258</v>
      </c>
    </row>
    <row r="39" spans="3:40" x14ac:dyDescent="0.3">
      <c r="C39" s="76">
        <v>11705</v>
      </c>
      <c r="D39" s="77">
        <v>43861</v>
      </c>
      <c r="E39" s="76">
        <v>77938.210000000006</v>
      </c>
      <c r="F39" s="76">
        <v>974133.22</v>
      </c>
      <c r="G39" s="76">
        <v>1518505.17</v>
      </c>
      <c r="H39" s="76">
        <v>1692111.26</v>
      </c>
      <c r="I39" s="76">
        <v>1733706.69</v>
      </c>
      <c r="J39" s="76">
        <v>1737915.8499999999</v>
      </c>
      <c r="K39" s="76">
        <v>1754389.18</v>
      </c>
      <c r="L39" s="76">
        <v>1760389.18</v>
      </c>
      <c r="M39" s="76">
        <v>1760489.18</v>
      </c>
      <c r="N39" s="76">
        <v>1761323.5599999998</v>
      </c>
      <c r="O39" s="76">
        <v>1762323.5599999998</v>
      </c>
      <c r="P39" s="76">
        <v>1838621.8699999999</v>
      </c>
      <c r="Q39" s="76">
        <v>1843542.8299999998</v>
      </c>
      <c r="R39" s="76">
        <v>1843542.8299999998</v>
      </c>
      <c r="S39" s="76">
        <v>1843542.8299999998</v>
      </c>
      <c r="T39" s="76">
        <v>1843542.8299999998</v>
      </c>
      <c r="U39" s="76">
        <v>1843542.8299999998</v>
      </c>
      <c r="V39" s="76">
        <v>1843542.8299999998</v>
      </c>
      <c r="W39" s="76">
        <v>1843542.8299999998</v>
      </c>
      <c r="X39" s="76">
        <v>1843542.8299999998</v>
      </c>
      <c r="Y39" s="76">
        <v>1843542.8299999998</v>
      </c>
      <c r="Z39" s="76">
        <v>1843542.8299999998</v>
      </c>
      <c r="AA39" s="76">
        <v>1843542.8299999998</v>
      </c>
      <c r="AB39" s="76">
        <v>1843542.8299999998</v>
      </c>
      <c r="AC39" s="76" t="s">
        <v>1258</v>
      </c>
      <c r="AD39" s="76" t="s">
        <v>1258</v>
      </c>
      <c r="AE39" s="76" t="s">
        <v>1258</v>
      </c>
      <c r="AF39" s="76" t="s">
        <v>1258</v>
      </c>
      <c r="AG39" s="76" t="s">
        <v>1258</v>
      </c>
      <c r="AH39" s="76" t="s">
        <v>1258</v>
      </c>
      <c r="AI39" s="76" t="s">
        <v>1258</v>
      </c>
      <c r="AJ39" s="76" t="s">
        <v>1258</v>
      </c>
      <c r="AK39" s="76" t="s">
        <v>1258</v>
      </c>
      <c r="AL39" s="76" t="s">
        <v>1258</v>
      </c>
      <c r="AM39" s="76" t="s">
        <v>1258</v>
      </c>
      <c r="AN39" s="76" t="s">
        <v>1258</v>
      </c>
    </row>
    <row r="40" spans="3:40" x14ac:dyDescent="0.3">
      <c r="C40" s="76">
        <v>11823</v>
      </c>
      <c r="D40" s="77">
        <v>43890</v>
      </c>
      <c r="E40" s="76">
        <v>38041.4</v>
      </c>
      <c r="F40" s="76">
        <v>1073480.52</v>
      </c>
      <c r="G40" s="76">
        <v>1511633.85</v>
      </c>
      <c r="H40" s="76">
        <v>1627220.9200000002</v>
      </c>
      <c r="I40" s="76">
        <v>1639709.57</v>
      </c>
      <c r="J40" s="76">
        <v>1661969.62</v>
      </c>
      <c r="K40" s="76">
        <v>1675172.7400000002</v>
      </c>
      <c r="L40" s="76">
        <v>1681567.3900000001</v>
      </c>
      <c r="M40" s="76">
        <v>1683623.5100000002</v>
      </c>
      <c r="N40" s="76">
        <v>1683723.5100000002</v>
      </c>
      <c r="O40" s="76">
        <v>1713697.4500000004</v>
      </c>
      <c r="P40" s="76">
        <v>1717176.3500000003</v>
      </c>
      <c r="Q40" s="76">
        <v>1719176.3500000003</v>
      </c>
      <c r="R40" s="76">
        <v>1719176.3500000003</v>
      </c>
      <c r="S40" s="76">
        <v>1719176.3500000003</v>
      </c>
      <c r="T40" s="76">
        <v>1719176.3500000003</v>
      </c>
      <c r="U40" s="76">
        <v>1719176.3500000003</v>
      </c>
      <c r="V40" s="76">
        <v>1719176.3500000003</v>
      </c>
      <c r="W40" s="76">
        <v>1719176.3500000003</v>
      </c>
      <c r="X40" s="76">
        <v>1719176.3500000003</v>
      </c>
      <c r="Y40" s="76">
        <v>1719176.3500000003</v>
      </c>
      <c r="Z40" s="76">
        <v>1719176.3500000003</v>
      </c>
      <c r="AA40" s="76">
        <v>1719176.3500000003</v>
      </c>
      <c r="AB40" s="76" t="s">
        <v>1258</v>
      </c>
      <c r="AC40" s="76" t="s">
        <v>1258</v>
      </c>
      <c r="AD40" s="76" t="s">
        <v>1258</v>
      </c>
      <c r="AE40" s="76" t="s">
        <v>1258</v>
      </c>
      <c r="AF40" s="76" t="s">
        <v>1258</v>
      </c>
      <c r="AG40" s="76" t="s">
        <v>1258</v>
      </c>
      <c r="AH40" s="76" t="s">
        <v>1258</v>
      </c>
      <c r="AI40" s="76" t="s">
        <v>1258</v>
      </c>
      <c r="AJ40" s="76" t="s">
        <v>1258</v>
      </c>
      <c r="AK40" s="76" t="s">
        <v>1258</v>
      </c>
      <c r="AL40" s="76" t="s">
        <v>1258</v>
      </c>
      <c r="AM40" s="76" t="s">
        <v>1258</v>
      </c>
      <c r="AN40" s="76" t="s">
        <v>1258</v>
      </c>
    </row>
    <row r="41" spans="3:40" x14ac:dyDescent="0.3">
      <c r="C41" s="76">
        <v>11753</v>
      </c>
      <c r="D41" s="77">
        <v>43921</v>
      </c>
      <c r="E41" s="76">
        <v>39409.54</v>
      </c>
      <c r="F41" s="76">
        <v>1061433.8999999999</v>
      </c>
      <c r="G41" s="76">
        <v>1316435.92</v>
      </c>
      <c r="H41" s="76">
        <v>1486317</v>
      </c>
      <c r="I41" s="76">
        <v>1521547.06</v>
      </c>
      <c r="J41" s="76">
        <v>1561854.53</v>
      </c>
      <c r="K41" s="76">
        <v>1582921.71</v>
      </c>
      <c r="L41" s="76">
        <v>1588299.52</v>
      </c>
      <c r="M41" s="76">
        <v>1593807.94</v>
      </c>
      <c r="N41" s="76">
        <v>1611413.99</v>
      </c>
      <c r="O41" s="76">
        <v>1611913.99</v>
      </c>
      <c r="P41" s="76">
        <v>1612413.99</v>
      </c>
      <c r="Q41" s="76">
        <v>1612913.99</v>
      </c>
      <c r="R41" s="76">
        <v>1612913.99</v>
      </c>
      <c r="S41" s="76">
        <v>1612913.99</v>
      </c>
      <c r="T41" s="76">
        <v>1612913.99</v>
      </c>
      <c r="U41" s="76">
        <v>1612913.99</v>
      </c>
      <c r="V41" s="76">
        <v>1612913.99</v>
      </c>
      <c r="W41" s="76">
        <v>1612913.99</v>
      </c>
      <c r="X41" s="76">
        <v>1612913.99</v>
      </c>
      <c r="Y41" s="76">
        <v>1612913.99</v>
      </c>
      <c r="Z41" s="76">
        <v>1612913.99</v>
      </c>
      <c r="AA41" s="76" t="s">
        <v>1258</v>
      </c>
      <c r="AB41" s="76" t="s">
        <v>1258</v>
      </c>
      <c r="AC41" s="76" t="s">
        <v>1258</v>
      </c>
      <c r="AD41" s="76" t="s">
        <v>1258</v>
      </c>
      <c r="AE41" s="76" t="s">
        <v>1258</v>
      </c>
      <c r="AF41" s="76" t="s">
        <v>1258</v>
      </c>
      <c r="AG41" s="76" t="s">
        <v>1258</v>
      </c>
      <c r="AH41" s="76" t="s">
        <v>1258</v>
      </c>
      <c r="AI41" s="76" t="s">
        <v>1258</v>
      </c>
      <c r="AJ41" s="76" t="s">
        <v>1258</v>
      </c>
      <c r="AK41" s="76" t="s">
        <v>1258</v>
      </c>
      <c r="AL41" s="76" t="s">
        <v>1258</v>
      </c>
      <c r="AM41" s="76" t="s">
        <v>1258</v>
      </c>
      <c r="AN41" s="76" t="s">
        <v>1258</v>
      </c>
    </row>
    <row r="42" spans="3:40" x14ac:dyDescent="0.3">
      <c r="C42" s="76">
        <v>11654</v>
      </c>
      <c r="D42" s="77">
        <v>43951</v>
      </c>
      <c r="E42" s="76">
        <v>68252.7</v>
      </c>
      <c r="F42" s="76">
        <v>1482631.31</v>
      </c>
      <c r="G42" s="76">
        <v>1799741.22</v>
      </c>
      <c r="H42" s="76">
        <v>1891621.51</v>
      </c>
      <c r="I42" s="76">
        <v>1945591.14</v>
      </c>
      <c r="J42" s="76">
        <v>1956479.0599999998</v>
      </c>
      <c r="K42" s="76">
        <v>1959649.9599999997</v>
      </c>
      <c r="L42" s="76">
        <v>1971309.5799999998</v>
      </c>
      <c r="M42" s="76">
        <v>1992170.2499999998</v>
      </c>
      <c r="N42" s="76">
        <v>1993203.3099999998</v>
      </c>
      <c r="O42" s="76">
        <v>1993703.3099999998</v>
      </c>
      <c r="P42" s="76">
        <v>1994203.3099999998</v>
      </c>
      <c r="Q42" s="76">
        <v>1994703.3099999998</v>
      </c>
      <c r="R42" s="76">
        <v>1994703.3099999998</v>
      </c>
      <c r="S42" s="76">
        <v>1994703.3099999998</v>
      </c>
      <c r="T42" s="76">
        <v>1994703.3099999998</v>
      </c>
      <c r="U42" s="76">
        <v>1994703.3099999998</v>
      </c>
      <c r="V42" s="76">
        <v>1994703.3099999998</v>
      </c>
      <c r="W42" s="76">
        <v>1994703.3099999998</v>
      </c>
      <c r="X42" s="76">
        <v>1994703.3099999998</v>
      </c>
      <c r="Y42" s="76">
        <v>1994703.3099999998</v>
      </c>
      <c r="Z42" s="76" t="s">
        <v>1258</v>
      </c>
      <c r="AA42" s="76" t="s">
        <v>1258</v>
      </c>
      <c r="AB42" s="76" t="s">
        <v>1258</v>
      </c>
      <c r="AC42" s="76" t="s">
        <v>1258</v>
      </c>
      <c r="AD42" s="76" t="s">
        <v>1258</v>
      </c>
      <c r="AE42" s="76" t="s">
        <v>1258</v>
      </c>
      <c r="AF42" s="76" t="s">
        <v>1258</v>
      </c>
      <c r="AG42" s="76" t="s">
        <v>1258</v>
      </c>
      <c r="AH42" s="76" t="s">
        <v>1258</v>
      </c>
      <c r="AI42" s="76" t="s">
        <v>1258</v>
      </c>
      <c r="AJ42" s="76" t="s">
        <v>1258</v>
      </c>
      <c r="AK42" s="76" t="s">
        <v>1258</v>
      </c>
      <c r="AL42" s="76" t="s">
        <v>1258</v>
      </c>
      <c r="AM42" s="76" t="s">
        <v>1258</v>
      </c>
      <c r="AN42" s="76" t="s">
        <v>1258</v>
      </c>
    </row>
    <row r="43" spans="3:40" x14ac:dyDescent="0.3">
      <c r="C43" s="76">
        <v>11703</v>
      </c>
      <c r="D43" s="77">
        <v>43982</v>
      </c>
      <c r="E43" s="76">
        <v>124823.53</v>
      </c>
      <c r="F43" s="76">
        <v>1178795.4099999999</v>
      </c>
      <c r="G43" s="76">
        <v>1695671.39</v>
      </c>
      <c r="H43" s="76">
        <v>1841625.8099999998</v>
      </c>
      <c r="I43" s="76">
        <v>1866797.0299999998</v>
      </c>
      <c r="J43" s="76">
        <v>1879405.9499999997</v>
      </c>
      <c r="K43" s="76">
        <v>1887110.1999999997</v>
      </c>
      <c r="L43" s="76">
        <v>1916743.0899999996</v>
      </c>
      <c r="M43" s="76">
        <v>1921298.2699999996</v>
      </c>
      <c r="N43" s="76">
        <v>1927501.5699999996</v>
      </c>
      <c r="O43" s="76">
        <v>1931373.6799999997</v>
      </c>
      <c r="P43" s="76">
        <v>1932489.3399999996</v>
      </c>
      <c r="Q43" s="76">
        <v>1933155.0799999996</v>
      </c>
      <c r="R43" s="76">
        <v>1933155.0799999996</v>
      </c>
      <c r="S43" s="76">
        <v>1933155.0799999996</v>
      </c>
      <c r="T43" s="76">
        <v>1933155.0799999996</v>
      </c>
      <c r="U43" s="76">
        <v>1933155.0799999996</v>
      </c>
      <c r="V43" s="76">
        <v>1933155.0799999996</v>
      </c>
      <c r="W43" s="76">
        <v>1933155.0799999996</v>
      </c>
      <c r="X43" s="76">
        <v>1933155.0799999996</v>
      </c>
      <c r="Y43" s="76" t="s">
        <v>1258</v>
      </c>
      <c r="Z43" s="76" t="s">
        <v>1258</v>
      </c>
      <c r="AA43" s="76" t="s">
        <v>1258</v>
      </c>
      <c r="AB43" s="76" t="s">
        <v>1258</v>
      </c>
      <c r="AC43" s="76" t="s">
        <v>1258</v>
      </c>
      <c r="AD43" s="76" t="s">
        <v>1258</v>
      </c>
      <c r="AE43" s="76" t="s">
        <v>1258</v>
      </c>
      <c r="AF43" s="76" t="s">
        <v>1258</v>
      </c>
      <c r="AG43" s="76" t="s">
        <v>1258</v>
      </c>
      <c r="AH43" s="76" t="s">
        <v>1258</v>
      </c>
      <c r="AI43" s="76" t="s">
        <v>1258</v>
      </c>
      <c r="AJ43" s="76" t="s">
        <v>1258</v>
      </c>
      <c r="AK43" s="76" t="s">
        <v>1258</v>
      </c>
      <c r="AL43" s="76" t="s">
        <v>1258</v>
      </c>
      <c r="AM43" s="76" t="s">
        <v>1258</v>
      </c>
      <c r="AN43" s="76" t="s">
        <v>1258</v>
      </c>
    </row>
    <row r="44" spans="3:40" x14ac:dyDescent="0.3">
      <c r="C44" s="76">
        <v>11580</v>
      </c>
      <c r="D44" s="77">
        <v>44012</v>
      </c>
      <c r="E44" s="76">
        <v>49725.3</v>
      </c>
      <c r="F44" s="76">
        <v>1168824.75</v>
      </c>
      <c r="G44" s="76">
        <v>1702269.2</v>
      </c>
      <c r="H44" s="76">
        <v>1782451.0699999998</v>
      </c>
      <c r="I44" s="76">
        <v>1814653.94</v>
      </c>
      <c r="J44" s="76">
        <v>1837858.63</v>
      </c>
      <c r="K44" s="76">
        <v>1856665.2999999998</v>
      </c>
      <c r="L44" s="76">
        <v>1864609.3699999999</v>
      </c>
      <c r="M44" s="76">
        <v>1868761.2499999998</v>
      </c>
      <c r="N44" s="76">
        <v>1869261.2499999998</v>
      </c>
      <c r="O44" s="76">
        <v>1871514.8099999998</v>
      </c>
      <c r="P44" s="76">
        <v>1872123.14</v>
      </c>
      <c r="Q44" s="76">
        <v>1872651.14</v>
      </c>
      <c r="R44" s="76">
        <v>1872651.14</v>
      </c>
      <c r="S44" s="76">
        <v>1872651.14</v>
      </c>
      <c r="T44" s="76">
        <v>1872651.14</v>
      </c>
      <c r="U44" s="76">
        <v>1872651.14</v>
      </c>
      <c r="V44" s="76">
        <v>1872651.14</v>
      </c>
      <c r="W44" s="76">
        <v>1872651.14</v>
      </c>
      <c r="X44" s="76" t="s">
        <v>1258</v>
      </c>
      <c r="Y44" s="76" t="s">
        <v>1258</v>
      </c>
      <c r="Z44" s="76" t="s">
        <v>1258</v>
      </c>
      <c r="AA44" s="76" t="s">
        <v>1258</v>
      </c>
      <c r="AB44" s="76" t="s">
        <v>1258</v>
      </c>
      <c r="AC44" s="76" t="s">
        <v>1258</v>
      </c>
      <c r="AD44" s="76" t="s">
        <v>1258</v>
      </c>
      <c r="AE44" s="76" t="s">
        <v>1258</v>
      </c>
      <c r="AF44" s="76" t="s">
        <v>1258</v>
      </c>
      <c r="AG44" s="76" t="s">
        <v>1258</v>
      </c>
      <c r="AH44" s="76" t="s">
        <v>1258</v>
      </c>
      <c r="AI44" s="76" t="s">
        <v>1258</v>
      </c>
      <c r="AJ44" s="76" t="s">
        <v>1258</v>
      </c>
      <c r="AK44" s="76" t="s">
        <v>1258</v>
      </c>
      <c r="AL44" s="76" t="s">
        <v>1258</v>
      </c>
      <c r="AM44" s="76" t="s">
        <v>1258</v>
      </c>
      <c r="AN44" s="76" t="s">
        <v>1258</v>
      </c>
    </row>
    <row r="45" spans="3:40" x14ac:dyDescent="0.3">
      <c r="C45" s="76">
        <v>11577</v>
      </c>
      <c r="D45" s="77">
        <v>44043</v>
      </c>
      <c r="E45" s="76">
        <v>44317.45</v>
      </c>
      <c r="F45" s="76">
        <v>1341652.42</v>
      </c>
      <c r="G45" s="76">
        <v>1727441.38</v>
      </c>
      <c r="H45" s="76">
        <v>1868596.3599999999</v>
      </c>
      <c r="I45" s="76">
        <v>2019322.8199999998</v>
      </c>
      <c r="J45" s="76">
        <v>2054398.0099999998</v>
      </c>
      <c r="K45" s="76">
        <v>2070574.1499999997</v>
      </c>
      <c r="L45" s="76">
        <v>2078644.3899999997</v>
      </c>
      <c r="M45" s="76">
        <v>2078711.4199999997</v>
      </c>
      <c r="N45" s="76">
        <v>2092927.9899999998</v>
      </c>
      <c r="O45" s="76">
        <v>2095253.8299999998</v>
      </c>
      <c r="P45" s="76">
        <v>2102344.3899999997</v>
      </c>
      <c r="Q45" s="76">
        <v>2103031.61</v>
      </c>
      <c r="R45" s="76">
        <v>2103031.61</v>
      </c>
      <c r="S45" s="76">
        <v>2103031.61</v>
      </c>
      <c r="T45" s="76">
        <v>2103031.61</v>
      </c>
      <c r="U45" s="76">
        <v>2103031.61</v>
      </c>
      <c r="V45" s="76">
        <v>2103031.61</v>
      </c>
      <c r="W45" s="76" t="s">
        <v>1258</v>
      </c>
      <c r="X45" s="76" t="s">
        <v>1258</v>
      </c>
      <c r="Y45" s="76" t="s">
        <v>1258</v>
      </c>
      <c r="Z45" s="76" t="s">
        <v>1258</v>
      </c>
      <c r="AA45" s="76" t="s">
        <v>1258</v>
      </c>
      <c r="AB45" s="76" t="s">
        <v>1258</v>
      </c>
      <c r="AC45" s="76" t="s">
        <v>1258</v>
      </c>
      <c r="AD45" s="76" t="s">
        <v>1258</v>
      </c>
      <c r="AE45" s="76" t="s">
        <v>1258</v>
      </c>
      <c r="AF45" s="76" t="s">
        <v>1258</v>
      </c>
      <c r="AG45" s="76" t="s">
        <v>1258</v>
      </c>
      <c r="AH45" s="76" t="s">
        <v>1258</v>
      </c>
      <c r="AI45" s="76" t="s">
        <v>1258</v>
      </c>
      <c r="AJ45" s="76" t="s">
        <v>1258</v>
      </c>
      <c r="AK45" s="76" t="s">
        <v>1258</v>
      </c>
      <c r="AL45" s="76" t="s">
        <v>1258</v>
      </c>
      <c r="AM45" s="76" t="s">
        <v>1258</v>
      </c>
      <c r="AN45" s="76" t="s">
        <v>1258</v>
      </c>
    </row>
    <row r="46" spans="3:40" x14ac:dyDescent="0.3">
      <c r="C46" s="76">
        <v>11655</v>
      </c>
      <c r="D46" s="77">
        <v>44074</v>
      </c>
      <c r="E46" s="76">
        <v>134151.54999999999</v>
      </c>
      <c r="F46" s="76">
        <v>1245302.1600000001</v>
      </c>
      <c r="G46" s="76">
        <v>1738477.2400000002</v>
      </c>
      <c r="H46" s="76">
        <v>1839916.7000000002</v>
      </c>
      <c r="I46" s="76">
        <v>1886573.2700000003</v>
      </c>
      <c r="J46" s="76">
        <v>1909397.3900000004</v>
      </c>
      <c r="K46" s="76">
        <v>1922215.6900000004</v>
      </c>
      <c r="L46" s="76">
        <v>1925996.6300000004</v>
      </c>
      <c r="M46" s="76">
        <v>1927262.0500000003</v>
      </c>
      <c r="N46" s="76">
        <v>1929728.9600000002</v>
      </c>
      <c r="O46" s="76">
        <v>1930078.9600000002</v>
      </c>
      <c r="P46" s="76">
        <v>1930428.9600000002</v>
      </c>
      <c r="Q46" s="76">
        <v>1930778.9600000002</v>
      </c>
      <c r="R46" s="76">
        <v>1930778.9600000002</v>
      </c>
      <c r="S46" s="76">
        <v>1930778.9600000002</v>
      </c>
      <c r="T46" s="76">
        <v>1930778.9600000002</v>
      </c>
      <c r="U46" s="76">
        <v>1930778.9600000002</v>
      </c>
      <c r="V46" s="76" t="s">
        <v>1258</v>
      </c>
      <c r="W46" s="76" t="s">
        <v>1258</v>
      </c>
      <c r="X46" s="76" t="s">
        <v>1258</v>
      </c>
      <c r="Y46" s="76" t="s">
        <v>1258</v>
      </c>
      <c r="Z46" s="76" t="s">
        <v>1258</v>
      </c>
      <c r="AA46" s="76" t="s">
        <v>1258</v>
      </c>
      <c r="AB46" s="76" t="s">
        <v>1258</v>
      </c>
      <c r="AC46" s="76" t="s">
        <v>1258</v>
      </c>
      <c r="AD46" s="76" t="s">
        <v>1258</v>
      </c>
      <c r="AE46" s="76" t="s">
        <v>1258</v>
      </c>
      <c r="AF46" s="76" t="s">
        <v>1258</v>
      </c>
      <c r="AG46" s="76" t="s">
        <v>1258</v>
      </c>
      <c r="AH46" s="76" t="s">
        <v>1258</v>
      </c>
      <c r="AI46" s="76" t="s">
        <v>1258</v>
      </c>
      <c r="AJ46" s="76" t="s">
        <v>1258</v>
      </c>
      <c r="AK46" s="76" t="s">
        <v>1258</v>
      </c>
      <c r="AL46" s="76" t="s">
        <v>1258</v>
      </c>
      <c r="AM46" s="76" t="s">
        <v>1258</v>
      </c>
      <c r="AN46" s="76" t="s">
        <v>1258</v>
      </c>
    </row>
    <row r="47" spans="3:40" x14ac:dyDescent="0.3">
      <c r="C47" s="76">
        <v>11735</v>
      </c>
      <c r="D47" s="77">
        <v>44104</v>
      </c>
      <c r="E47" s="76">
        <v>29968.23</v>
      </c>
      <c r="F47" s="76">
        <v>1412011.06</v>
      </c>
      <c r="G47" s="76">
        <v>1590598.1800000002</v>
      </c>
      <c r="H47" s="76">
        <v>1661628.5000000002</v>
      </c>
      <c r="I47" s="76">
        <v>1687336.6300000001</v>
      </c>
      <c r="J47" s="76">
        <v>1702404.8900000001</v>
      </c>
      <c r="K47" s="76">
        <v>1705549.9200000002</v>
      </c>
      <c r="L47" s="76">
        <v>1706049.9200000002</v>
      </c>
      <c r="M47" s="76">
        <v>1706549.9200000002</v>
      </c>
      <c r="N47" s="76">
        <v>1707049.9200000002</v>
      </c>
      <c r="O47" s="76">
        <v>1707549.9200000002</v>
      </c>
      <c r="P47" s="76">
        <v>1708049.9200000002</v>
      </c>
      <c r="Q47" s="76">
        <v>1708549.9200000002</v>
      </c>
      <c r="R47" s="76">
        <v>1708549.9200000002</v>
      </c>
      <c r="S47" s="76">
        <v>1708549.9200000002</v>
      </c>
      <c r="T47" s="76">
        <v>1708549.9200000002</v>
      </c>
      <c r="U47" s="76" t="s">
        <v>1258</v>
      </c>
      <c r="V47" s="76" t="s">
        <v>1258</v>
      </c>
      <c r="W47" s="76" t="s">
        <v>1258</v>
      </c>
      <c r="X47" s="76" t="s">
        <v>1258</v>
      </c>
      <c r="Y47" s="76" t="s">
        <v>1258</v>
      </c>
      <c r="Z47" s="76" t="s">
        <v>1258</v>
      </c>
      <c r="AA47" s="76" t="s">
        <v>1258</v>
      </c>
      <c r="AB47" s="76" t="s">
        <v>1258</v>
      </c>
      <c r="AC47" s="76" t="s">
        <v>1258</v>
      </c>
      <c r="AD47" s="76" t="s">
        <v>1258</v>
      </c>
      <c r="AE47" s="76" t="s">
        <v>1258</v>
      </c>
      <c r="AF47" s="76" t="s">
        <v>1258</v>
      </c>
      <c r="AG47" s="76" t="s">
        <v>1258</v>
      </c>
      <c r="AH47" s="76" t="s">
        <v>1258</v>
      </c>
      <c r="AI47" s="76" t="s">
        <v>1258</v>
      </c>
      <c r="AJ47" s="76" t="s">
        <v>1258</v>
      </c>
      <c r="AK47" s="76" t="s">
        <v>1258</v>
      </c>
      <c r="AL47" s="76" t="s">
        <v>1258</v>
      </c>
      <c r="AM47" s="76" t="s">
        <v>1258</v>
      </c>
      <c r="AN47" s="76" t="s">
        <v>1258</v>
      </c>
    </row>
    <row r="48" spans="3:40" x14ac:dyDescent="0.3">
      <c r="C48" s="76">
        <v>11889</v>
      </c>
      <c r="D48" s="77">
        <v>44135</v>
      </c>
      <c r="E48" s="76">
        <v>210376.51</v>
      </c>
      <c r="F48" s="76">
        <v>1210339.75</v>
      </c>
      <c r="G48" s="76">
        <v>1739219.3599999999</v>
      </c>
      <c r="H48" s="76">
        <v>1940629.69</v>
      </c>
      <c r="I48" s="76">
        <v>1998632.67</v>
      </c>
      <c r="J48" s="76">
        <v>2024806.78</v>
      </c>
      <c r="K48" s="76">
        <v>2026806.78</v>
      </c>
      <c r="L48" s="76">
        <v>2027806.78</v>
      </c>
      <c r="M48" s="76">
        <v>2028806.78</v>
      </c>
      <c r="N48" s="76">
        <v>2029806.78</v>
      </c>
      <c r="O48" s="76">
        <v>2030806.78</v>
      </c>
      <c r="P48" s="76">
        <v>2031806.78</v>
      </c>
      <c r="Q48" s="76">
        <v>2032806.78</v>
      </c>
      <c r="R48" s="76">
        <v>2032806.78</v>
      </c>
      <c r="S48" s="76">
        <v>2032806.78</v>
      </c>
      <c r="T48" s="76" t="s">
        <v>1258</v>
      </c>
      <c r="U48" s="76" t="s">
        <v>1258</v>
      </c>
      <c r="V48" s="76" t="s">
        <v>1258</v>
      </c>
      <c r="W48" s="76" t="s">
        <v>1258</v>
      </c>
      <c r="X48" s="76" t="s">
        <v>1258</v>
      </c>
      <c r="Y48" s="76" t="s">
        <v>1258</v>
      </c>
      <c r="Z48" s="76" t="s">
        <v>1258</v>
      </c>
      <c r="AA48" s="76" t="s">
        <v>1258</v>
      </c>
      <c r="AB48" s="76" t="s">
        <v>1258</v>
      </c>
      <c r="AC48" s="76" t="s">
        <v>1258</v>
      </c>
      <c r="AD48" s="76" t="s">
        <v>1258</v>
      </c>
      <c r="AE48" s="76" t="s">
        <v>1258</v>
      </c>
      <c r="AF48" s="76" t="s">
        <v>1258</v>
      </c>
      <c r="AG48" s="76" t="s">
        <v>1258</v>
      </c>
      <c r="AH48" s="76" t="s">
        <v>1258</v>
      </c>
      <c r="AI48" s="76" t="s">
        <v>1258</v>
      </c>
      <c r="AJ48" s="76" t="s">
        <v>1258</v>
      </c>
      <c r="AK48" s="76" t="s">
        <v>1258</v>
      </c>
      <c r="AL48" s="76" t="s">
        <v>1258</v>
      </c>
      <c r="AM48" s="76" t="s">
        <v>1258</v>
      </c>
      <c r="AN48" s="76" t="s">
        <v>1258</v>
      </c>
    </row>
    <row r="49" spans="3:40" x14ac:dyDescent="0.3">
      <c r="C49" s="76">
        <v>11951</v>
      </c>
      <c r="D49" s="77">
        <v>44165</v>
      </c>
      <c r="E49" s="76">
        <v>56654.37</v>
      </c>
      <c r="F49" s="76">
        <v>1263024.7100000002</v>
      </c>
      <c r="G49" s="76">
        <v>1639528.8900000001</v>
      </c>
      <c r="H49" s="76">
        <v>1695850.6700000002</v>
      </c>
      <c r="I49" s="76">
        <v>1715441.1800000002</v>
      </c>
      <c r="J49" s="76">
        <v>1727496.0000000002</v>
      </c>
      <c r="K49" s="76">
        <v>1748572.8500000003</v>
      </c>
      <c r="L49" s="76">
        <v>1760145.6000000003</v>
      </c>
      <c r="M49" s="76">
        <v>1764184.5600000003</v>
      </c>
      <c r="N49" s="76">
        <v>1765006.2000000002</v>
      </c>
      <c r="O49" s="76">
        <v>1771618.08</v>
      </c>
      <c r="P49" s="76">
        <v>1773618.08</v>
      </c>
      <c r="Q49" s="76">
        <v>1775618.08</v>
      </c>
      <c r="R49" s="76">
        <v>1775618.08</v>
      </c>
      <c r="S49" s="76" t="s">
        <v>1258</v>
      </c>
      <c r="T49" s="76" t="s">
        <v>1258</v>
      </c>
      <c r="U49" s="76" t="s">
        <v>1258</v>
      </c>
      <c r="V49" s="76" t="s">
        <v>1258</v>
      </c>
      <c r="W49" s="76" t="s">
        <v>1258</v>
      </c>
      <c r="X49" s="76" t="s">
        <v>1258</v>
      </c>
      <c r="Y49" s="76" t="s">
        <v>1258</v>
      </c>
      <c r="Z49" s="76" t="s">
        <v>1258</v>
      </c>
      <c r="AA49" s="76" t="s">
        <v>1258</v>
      </c>
      <c r="AB49" s="76" t="s">
        <v>1258</v>
      </c>
      <c r="AC49" s="76" t="s">
        <v>1258</v>
      </c>
      <c r="AD49" s="76" t="s">
        <v>1258</v>
      </c>
      <c r="AE49" s="76" t="s">
        <v>1258</v>
      </c>
      <c r="AF49" s="76" t="s">
        <v>1258</v>
      </c>
      <c r="AG49" s="76" t="s">
        <v>1258</v>
      </c>
      <c r="AH49" s="76" t="s">
        <v>1258</v>
      </c>
      <c r="AI49" s="76" t="s">
        <v>1258</v>
      </c>
      <c r="AJ49" s="76" t="s">
        <v>1258</v>
      </c>
      <c r="AK49" s="76" t="s">
        <v>1258</v>
      </c>
      <c r="AL49" s="76" t="s">
        <v>1258</v>
      </c>
      <c r="AM49" s="76" t="s">
        <v>1258</v>
      </c>
      <c r="AN49" s="76" t="s">
        <v>1258</v>
      </c>
    </row>
    <row r="50" spans="3:40" x14ac:dyDescent="0.3">
      <c r="C50" s="76">
        <v>12132</v>
      </c>
      <c r="D50" s="77">
        <v>44196</v>
      </c>
      <c r="E50" s="76">
        <v>89180.59</v>
      </c>
      <c r="F50" s="76">
        <v>1330118.81</v>
      </c>
      <c r="G50" s="76">
        <v>1609671.96</v>
      </c>
      <c r="H50" s="76">
        <v>1666835.47</v>
      </c>
      <c r="I50" s="76">
        <v>1742179.41</v>
      </c>
      <c r="J50" s="76">
        <v>1754844.4</v>
      </c>
      <c r="K50" s="76">
        <v>1826585.7999999998</v>
      </c>
      <c r="L50" s="76">
        <v>1835634.3499999999</v>
      </c>
      <c r="M50" s="76">
        <v>1836932.2899999998</v>
      </c>
      <c r="N50" s="76">
        <v>1849096.64</v>
      </c>
      <c r="O50" s="76">
        <v>1868712.2699999998</v>
      </c>
      <c r="P50" s="76">
        <v>1870712.2699999998</v>
      </c>
      <c r="Q50" s="76">
        <v>1872712.2699999998</v>
      </c>
      <c r="R50" s="76" t="s">
        <v>1258</v>
      </c>
      <c r="S50" s="76" t="s">
        <v>1258</v>
      </c>
      <c r="T50" s="76" t="s">
        <v>1258</v>
      </c>
      <c r="U50" s="76" t="s">
        <v>1258</v>
      </c>
      <c r="V50" s="76" t="s">
        <v>1258</v>
      </c>
      <c r="W50" s="76" t="s">
        <v>1258</v>
      </c>
      <c r="X50" s="76" t="s">
        <v>1258</v>
      </c>
      <c r="Y50" s="76" t="s">
        <v>1258</v>
      </c>
      <c r="Z50" s="76" t="s">
        <v>1258</v>
      </c>
      <c r="AA50" s="76" t="s">
        <v>1258</v>
      </c>
      <c r="AB50" s="76" t="s">
        <v>1258</v>
      </c>
      <c r="AC50" s="76" t="s">
        <v>1258</v>
      </c>
      <c r="AD50" s="76" t="s">
        <v>1258</v>
      </c>
      <c r="AE50" s="76" t="s">
        <v>1258</v>
      </c>
      <c r="AF50" s="76" t="s">
        <v>1258</v>
      </c>
      <c r="AG50" s="76" t="s">
        <v>1258</v>
      </c>
      <c r="AH50" s="76" t="s">
        <v>1258</v>
      </c>
      <c r="AI50" s="76" t="s">
        <v>1258</v>
      </c>
      <c r="AJ50" s="76" t="s">
        <v>1258</v>
      </c>
      <c r="AK50" s="76" t="s">
        <v>1258</v>
      </c>
      <c r="AL50" s="76" t="s">
        <v>1258</v>
      </c>
      <c r="AM50" s="76" t="s">
        <v>1258</v>
      </c>
      <c r="AN50" s="76" t="s">
        <v>1258</v>
      </c>
    </row>
    <row r="51" spans="3:40" x14ac:dyDescent="0.3">
      <c r="C51" s="76">
        <v>12227</v>
      </c>
      <c r="D51" s="77">
        <v>44227</v>
      </c>
      <c r="E51" s="76">
        <v>131568</v>
      </c>
      <c r="F51" s="76">
        <v>1433495.45</v>
      </c>
      <c r="G51" s="76">
        <v>2149675.3199999998</v>
      </c>
      <c r="H51" s="76">
        <v>2299928.7199999997</v>
      </c>
      <c r="I51" s="76">
        <v>2409960.1799999997</v>
      </c>
      <c r="J51" s="76">
        <v>2488107.7099999995</v>
      </c>
      <c r="K51" s="76">
        <v>2492717.5599999996</v>
      </c>
      <c r="L51" s="76">
        <v>2512572.5199999996</v>
      </c>
      <c r="M51" s="76">
        <v>2531020.2199999997</v>
      </c>
      <c r="N51" s="76">
        <v>2545452.5999999996</v>
      </c>
      <c r="O51" s="76">
        <v>2545571.5699999998</v>
      </c>
      <c r="P51" s="76">
        <v>2548319.3499999996</v>
      </c>
      <c r="Q51" s="76" t="s">
        <v>1258</v>
      </c>
      <c r="R51" s="76" t="s">
        <v>1258</v>
      </c>
      <c r="S51" s="76" t="s">
        <v>1258</v>
      </c>
      <c r="T51" s="76" t="s">
        <v>1258</v>
      </c>
      <c r="U51" s="76" t="s">
        <v>1258</v>
      </c>
      <c r="V51" s="76" t="s">
        <v>1258</v>
      </c>
      <c r="W51" s="76" t="s">
        <v>1258</v>
      </c>
      <c r="X51" s="76" t="s">
        <v>1258</v>
      </c>
      <c r="Y51" s="76" t="s">
        <v>1258</v>
      </c>
      <c r="Z51" s="76" t="s">
        <v>1258</v>
      </c>
      <c r="AA51" s="76" t="s">
        <v>1258</v>
      </c>
      <c r="AB51" s="76" t="s">
        <v>1258</v>
      </c>
      <c r="AC51" s="76" t="s">
        <v>1258</v>
      </c>
      <c r="AD51" s="76" t="s">
        <v>1258</v>
      </c>
      <c r="AE51" s="76" t="s">
        <v>1258</v>
      </c>
      <c r="AF51" s="76" t="s">
        <v>1258</v>
      </c>
      <c r="AG51" s="76" t="s">
        <v>1258</v>
      </c>
      <c r="AH51" s="76" t="s">
        <v>1258</v>
      </c>
      <c r="AI51" s="76" t="s">
        <v>1258</v>
      </c>
      <c r="AJ51" s="76" t="s">
        <v>1258</v>
      </c>
      <c r="AK51" s="76" t="s">
        <v>1258</v>
      </c>
      <c r="AL51" s="76" t="s">
        <v>1258</v>
      </c>
      <c r="AM51" s="76" t="s">
        <v>1258</v>
      </c>
      <c r="AN51" s="76" t="s">
        <v>1258</v>
      </c>
    </row>
    <row r="52" spans="3:40" x14ac:dyDescent="0.3">
      <c r="C52" s="76">
        <v>12201</v>
      </c>
      <c r="D52" s="77">
        <v>44255</v>
      </c>
      <c r="E52" s="76">
        <v>76262.039999999994</v>
      </c>
      <c r="F52" s="76">
        <v>1206573.94</v>
      </c>
      <c r="G52" s="76">
        <v>1899310.4</v>
      </c>
      <c r="H52" s="76">
        <v>2073593.72</v>
      </c>
      <c r="I52" s="76">
        <v>2112484.2799999998</v>
      </c>
      <c r="J52" s="76">
        <v>2154295.21</v>
      </c>
      <c r="K52" s="76">
        <v>2163129.37</v>
      </c>
      <c r="L52" s="76">
        <v>2181251.89</v>
      </c>
      <c r="M52" s="76">
        <v>2185520</v>
      </c>
      <c r="N52" s="76">
        <v>2186520</v>
      </c>
      <c r="O52" s="76">
        <v>2187520</v>
      </c>
      <c r="P52" s="76" t="s">
        <v>1258</v>
      </c>
      <c r="Q52" s="76" t="s">
        <v>1258</v>
      </c>
      <c r="R52" s="76" t="s">
        <v>1258</v>
      </c>
      <c r="S52" s="76" t="s">
        <v>1258</v>
      </c>
      <c r="T52" s="76" t="s">
        <v>1258</v>
      </c>
      <c r="U52" s="76" t="s">
        <v>1258</v>
      </c>
      <c r="V52" s="76" t="s">
        <v>1258</v>
      </c>
      <c r="W52" s="76" t="s">
        <v>1258</v>
      </c>
      <c r="X52" s="76" t="s">
        <v>1258</v>
      </c>
      <c r="Y52" s="76" t="s">
        <v>1258</v>
      </c>
      <c r="Z52" s="76" t="s">
        <v>1258</v>
      </c>
      <c r="AA52" s="76" t="s">
        <v>1258</v>
      </c>
      <c r="AB52" s="76" t="s">
        <v>1258</v>
      </c>
      <c r="AC52" s="76" t="s">
        <v>1258</v>
      </c>
      <c r="AD52" s="76" t="s">
        <v>1258</v>
      </c>
      <c r="AE52" s="76" t="s">
        <v>1258</v>
      </c>
      <c r="AF52" s="76" t="s">
        <v>1258</v>
      </c>
      <c r="AG52" s="76" t="s">
        <v>1258</v>
      </c>
      <c r="AH52" s="76" t="s">
        <v>1258</v>
      </c>
      <c r="AI52" s="76" t="s">
        <v>1258</v>
      </c>
      <c r="AJ52" s="76" t="s">
        <v>1258</v>
      </c>
      <c r="AK52" s="76" t="s">
        <v>1258</v>
      </c>
      <c r="AL52" s="76" t="s">
        <v>1258</v>
      </c>
      <c r="AM52" s="76" t="s">
        <v>1258</v>
      </c>
      <c r="AN52" s="76" t="s">
        <v>1258</v>
      </c>
    </row>
    <row r="53" spans="3:40" x14ac:dyDescent="0.3">
      <c r="C53" s="76">
        <v>12130</v>
      </c>
      <c r="D53" s="77">
        <v>44286</v>
      </c>
      <c r="E53" s="76">
        <v>159574.70000000001</v>
      </c>
      <c r="F53" s="76">
        <v>1473383.28</v>
      </c>
      <c r="G53" s="76">
        <v>2177499.0499999998</v>
      </c>
      <c r="H53" s="76">
        <v>2245910.59</v>
      </c>
      <c r="I53" s="76">
        <v>2276095.15</v>
      </c>
      <c r="J53" s="76">
        <v>2340496.75</v>
      </c>
      <c r="K53" s="76">
        <v>2359725.4500000002</v>
      </c>
      <c r="L53" s="76">
        <v>2360225.4500000002</v>
      </c>
      <c r="M53" s="76">
        <v>2360725.4500000002</v>
      </c>
      <c r="N53" s="76">
        <v>2361225.4500000002</v>
      </c>
      <c r="O53" s="76" t="s">
        <v>1258</v>
      </c>
      <c r="P53" s="76" t="s">
        <v>1258</v>
      </c>
      <c r="Q53" s="76" t="s">
        <v>1258</v>
      </c>
      <c r="R53" s="76" t="s">
        <v>1258</v>
      </c>
      <c r="S53" s="76" t="s">
        <v>1258</v>
      </c>
      <c r="T53" s="76" t="s">
        <v>1258</v>
      </c>
      <c r="U53" s="76" t="s">
        <v>1258</v>
      </c>
      <c r="V53" s="76" t="s">
        <v>1258</v>
      </c>
      <c r="W53" s="76" t="s">
        <v>1258</v>
      </c>
      <c r="X53" s="76" t="s">
        <v>1258</v>
      </c>
      <c r="Y53" s="76" t="s">
        <v>1258</v>
      </c>
      <c r="Z53" s="76" t="s">
        <v>1258</v>
      </c>
      <c r="AA53" s="76" t="s">
        <v>1258</v>
      </c>
      <c r="AB53" s="76" t="s">
        <v>1258</v>
      </c>
      <c r="AC53" s="76" t="s">
        <v>1258</v>
      </c>
      <c r="AD53" s="76" t="s">
        <v>1258</v>
      </c>
      <c r="AE53" s="76" t="s">
        <v>1258</v>
      </c>
      <c r="AF53" s="76" t="s">
        <v>1258</v>
      </c>
      <c r="AG53" s="76" t="s">
        <v>1258</v>
      </c>
      <c r="AH53" s="76" t="s">
        <v>1258</v>
      </c>
      <c r="AI53" s="76" t="s">
        <v>1258</v>
      </c>
      <c r="AJ53" s="76" t="s">
        <v>1258</v>
      </c>
      <c r="AK53" s="76" t="s">
        <v>1258</v>
      </c>
      <c r="AL53" s="76" t="s">
        <v>1258</v>
      </c>
      <c r="AM53" s="76" t="s">
        <v>1258</v>
      </c>
      <c r="AN53" s="76" t="s">
        <v>1258</v>
      </c>
    </row>
    <row r="54" spans="3:40" x14ac:dyDescent="0.3">
      <c r="C54" s="76">
        <v>11986</v>
      </c>
      <c r="D54" s="77">
        <v>44316</v>
      </c>
      <c r="E54" s="76">
        <v>76312.7</v>
      </c>
      <c r="F54" s="76">
        <v>1582154.52</v>
      </c>
      <c r="G54" s="76">
        <v>2019238.97</v>
      </c>
      <c r="H54" s="76">
        <v>2070111.34</v>
      </c>
      <c r="I54" s="76">
        <v>2186834.19</v>
      </c>
      <c r="J54" s="76">
        <v>2204993.79</v>
      </c>
      <c r="K54" s="76">
        <v>2215968.5300000003</v>
      </c>
      <c r="L54" s="76">
        <v>2228632.1800000002</v>
      </c>
      <c r="M54" s="76">
        <v>2237437.0100000002</v>
      </c>
      <c r="N54" s="76" t="s">
        <v>1258</v>
      </c>
      <c r="O54" s="76" t="s">
        <v>1258</v>
      </c>
      <c r="P54" s="76" t="s">
        <v>1258</v>
      </c>
      <c r="Q54" s="76" t="s">
        <v>1258</v>
      </c>
      <c r="R54" s="76" t="s">
        <v>1258</v>
      </c>
      <c r="S54" s="76" t="s">
        <v>1258</v>
      </c>
      <c r="T54" s="76" t="s">
        <v>1258</v>
      </c>
      <c r="U54" s="76" t="s">
        <v>1258</v>
      </c>
      <c r="V54" s="76" t="s">
        <v>1258</v>
      </c>
      <c r="W54" s="76" t="s">
        <v>1258</v>
      </c>
      <c r="X54" s="76" t="s">
        <v>1258</v>
      </c>
      <c r="Y54" s="76" t="s">
        <v>1258</v>
      </c>
      <c r="Z54" s="76" t="s">
        <v>1258</v>
      </c>
      <c r="AA54" s="76" t="s">
        <v>1258</v>
      </c>
      <c r="AB54" s="76" t="s">
        <v>1258</v>
      </c>
      <c r="AC54" s="76" t="s">
        <v>1258</v>
      </c>
      <c r="AD54" s="76" t="s">
        <v>1258</v>
      </c>
      <c r="AE54" s="76" t="s">
        <v>1258</v>
      </c>
      <c r="AF54" s="76" t="s">
        <v>1258</v>
      </c>
      <c r="AG54" s="76" t="s">
        <v>1258</v>
      </c>
      <c r="AH54" s="76" t="s">
        <v>1258</v>
      </c>
      <c r="AI54" s="76" t="s">
        <v>1258</v>
      </c>
      <c r="AJ54" s="76" t="s">
        <v>1258</v>
      </c>
      <c r="AK54" s="76" t="s">
        <v>1258</v>
      </c>
      <c r="AL54" s="76" t="s">
        <v>1258</v>
      </c>
      <c r="AM54" s="76" t="s">
        <v>1258</v>
      </c>
      <c r="AN54" s="76" t="s">
        <v>1258</v>
      </c>
    </row>
    <row r="55" spans="3:40" x14ac:dyDescent="0.3">
      <c r="C55" s="76">
        <v>11927</v>
      </c>
      <c r="D55" s="77">
        <v>44347</v>
      </c>
      <c r="E55" s="76">
        <v>104028.41</v>
      </c>
      <c r="F55" s="76">
        <v>1771851.46</v>
      </c>
      <c r="G55" s="76">
        <v>2132527.9500000002</v>
      </c>
      <c r="H55" s="76">
        <v>2285801.5500000003</v>
      </c>
      <c r="I55" s="76">
        <v>2323330.7600000002</v>
      </c>
      <c r="J55" s="76">
        <v>2358170.7200000002</v>
      </c>
      <c r="K55" s="76">
        <v>2375649.7800000003</v>
      </c>
      <c r="L55" s="76">
        <v>2385023.6</v>
      </c>
      <c r="M55" s="76" t="s">
        <v>1258</v>
      </c>
      <c r="N55" s="76" t="s">
        <v>1258</v>
      </c>
      <c r="O55" s="76" t="s">
        <v>1258</v>
      </c>
      <c r="P55" s="76" t="s">
        <v>1258</v>
      </c>
      <c r="Q55" s="76" t="s">
        <v>1258</v>
      </c>
      <c r="R55" s="76" t="s">
        <v>1258</v>
      </c>
      <c r="S55" s="76" t="s">
        <v>1258</v>
      </c>
      <c r="T55" s="76" t="s">
        <v>1258</v>
      </c>
      <c r="U55" s="76" t="s">
        <v>1258</v>
      </c>
      <c r="V55" s="76" t="s">
        <v>1258</v>
      </c>
      <c r="W55" s="76" t="s">
        <v>1258</v>
      </c>
      <c r="X55" s="76" t="s">
        <v>1258</v>
      </c>
      <c r="Y55" s="76" t="s">
        <v>1258</v>
      </c>
      <c r="Z55" s="76" t="s">
        <v>1258</v>
      </c>
      <c r="AA55" s="76" t="s">
        <v>1258</v>
      </c>
      <c r="AB55" s="76" t="s">
        <v>1258</v>
      </c>
      <c r="AC55" s="76" t="s">
        <v>1258</v>
      </c>
      <c r="AD55" s="76" t="s">
        <v>1258</v>
      </c>
      <c r="AE55" s="76" t="s">
        <v>1258</v>
      </c>
      <c r="AF55" s="76" t="s">
        <v>1258</v>
      </c>
      <c r="AG55" s="76" t="s">
        <v>1258</v>
      </c>
      <c r="AH55" s="76" t="s">
        <v>1258</v>
      </c>
      <c r="AI55" s="76" t="s">
        <v>1258</v>
      </c>
      <c r="AJ55" s="76" t="s">
        <v>1258</v>
      </c>
      <c r="AK55" s="76" t="s">
        <v>1258</v>
      </c>
      <c r="AL55" s="76" t="s">
        <v>1258</v>
      </c>
      <c r="AM55" s="76" t="s">
        <v>1258</v>
      </c>
      <c r="AN55" s="76" t="s">
        <v>1258</v>
      </c>
    </row>
    <row r="56" spans="3:40" x14ac:dyDescent="0.3">
      <c r="C56" s="76">
        <v>11814</v>
      </c>
      <c r="D56" s="77">
        <v>44377</v>
      </c>
      <c r="E56" s="76">
        <v>79687.92</v>
      </c>
      <c r="F56" s="76">
        <v>1315260.77</v>
      </c>
      <c r="G56" s="76">
        <v>2091500.4</v>
      </c>
      <c r="H56" s="76">
        <v>2156803.1799999997</v>
      </c>
      <c r="I56" s="76">
        <v>2175525.92</v>
      </c>
      <c r="J56" s="76">
        <v>2186304.54</v>
      </c>
      <c r="K56" s="76">
        <v>2196919.16</v>
      </c>
      <c r="L56" s="76" t="s">
        <v>1258</v>
      </c>
      <c r="M56" s="76" t="s">
        <v>1258</v>
      </c>
      <c r="N56" s="76" t="s">
        <v>1258</v>
      </c>
      <c r="O56" s="76" t="s">
        <v>1258</v>
      </c>
      <c r="P56" s="76" t="s">
        <v>1258</v>
      </c>
      <c r="Q56" s="76" t="s">
        <v>1258</v>
      </c>
      <c r="R56" s="76" t="s">
        <v>1258</v>
      </c>
      <c r="S56" s="76" t="s">
        <v>1258</v>
      </c>
      <c r="T56" s="76" t="s">
        <v>1258</v>
      </c>
      <c r="U56" s="76" t="s">
        <v>1258</v>
      </c>
      <c r="V56" s="76" t="s">
        <v>1258</v>
      </c>
      <c r="W56" s="76" t="s">
        <v>1258</v>
      </c>
      <c r="X56" s="76" t="s">
        <v>1258</v>
      </c>
      <c r="Y56" s="76" t="s">
        <v>1258</v>
      </c>
      <c r="Z56" s="76" t="s">
        <v>1258</v>
      </c>
      <c r="AA56" s="76" t="s">
        <v>1258</v>
      </c>
      <c r="AB56" s="76" t="s">
        <v>1258</v>
      </c>
      <c r="AC56" s="76" t="s">
        <v>1258</v>
      </c>
      <c r="AD56" s="76" t="s">
        <v>1258</v>
      </c>
      <c r="AE56" s="76" t="s">
        <v>1258</v>
      </c>
      <c r="AF56" s="76" t="s">
        <v>1258</v>
      </c>
      <c r="AG56" s="76" t="s">
        <v>1258</v>
      </c>
      <c r="AH56" s="76" t="s">
        <v>1258</v>
      </c>
      <c r="AI56" s="76" t="s">
        <v>1258</v>
      </c>
      <c r="AJ56" s="76" t="s">
        <v>1258</v>
      </c>
      <c r="AK56" s="76" t="s">
        <v>1258</v>
      </c>
      <c r="AL56" s="76" t="s">
        <v>1258</v>
      </c>
      <c r="AM56" s="76" t="s">
        <v>1258</v>
      </c>
      <c r="AN56" s="76" t="s">
        <v>1258</v>
      </c>
    </row>
    <row r="57" spans="3:40" x14ac:dyDescent="0.3">
      <c r="C57" s="76">
        <v>11787</v>
      </c>
      <c r="D57" s="77">
        <v>44408</v>
      </c>
      <c r="E57" s="76">
        <v>76394.59</v>
      </c>
      <c r="F57" s="76">
        <v>1765748.6900000002</v>
      </c>
      <c r="G57" s="76">
        <v>2208713.83</v>
      </c>
      <c r="H57" s="76">
        <v>2442884.4</v>
      </c>
      <c r="I57" s="76">
        <v>2479690.85</v>
      </c>
      <c r="J57" s="76">
        <v>2502042.19</v>
      </c>
      <c r="K57" s="76" t="s">
        <v>1258</v>
      </c>
      <c r="L57" s="76" t="s">
        <v>1258</v>
      </c>
      <c r="M57" s="76" t="s">
        <v>1258</v>
      </c>
      <c r="N57" s="76" t="s">
        <v>1258</v>
      </c>
      <c r="O57" s="76" t="s">
        <v>1258</v>
      </c>
      <c r="P57" s="76" t="s">
        <v>1258</v>
      </c>
      <c r="Q57" s="76" t="s">
        <v>1258</v>
      </c>
      <c r="R57" s="76" t="s">
        <v>1258</v>
      </c>
      <c r="S57" s="76" t="s">
        <v>1258</v>
      </c>
      <c r="T57" s="76" t="s">
        <v>1258</v>
      </c>
      <c r="U57" s="76" t="s">
        <v>1258</v>
      </c>
      <c r="V57" s="76" t="s">
        <v>1258</v>
      </c>
      <c r="W57" s="76" t="s">
        <v>1258</v>
      </c>
      <c r="X57" s="76" t="s">
        <v>1258</v>
      </c>
      <c r="Y57" s="76" t="s">
        <v>1258</v>
      </c>
      <c r="Z57" s="76" t="s">
        <v>1258</v>
      </c>
      <c r="AA57" s="76" t="s">
        <v>1258</v>
      </c>
      <c r="AB57" s="76" t="s">
        <v>1258</v>
      </c>
      <c r="AC57" s="76" t="s">
        <v>1258</v>
      </c>
      <c r="AD57" s="76" t="s">
        <v>1258</v>
      </c>
      <c r="AE57" s="76" t="s">
        <v>1258</v>
      </c>
      <c r="AF57" s="76" t="s">
        <v>1258</v>
      </c>
      <c r="AG57" s="76" t="s">
        <v>1258</v>
      </c>
      <c r="AH57" s="76" t="s">
        <v>1258</v>
      </c>
      <c r="AI57" s="76" t="s">
        <v>1258</v>
      </c>
      <c r="AJ57" s="76" t="s">
        <v>1258</v>
      </c>
      <c r="AK57" s="76" t="s">
        <v>1258</v>
      </c>
      <c r="AL57" s="76" t="s">
        <v>1258</v>
      </c>
      <c r="AM57" s="76" t="s">
        <v>1258</v>
      </c>
      <c r="AN57" s="76" t="s">
        <v>1258</v>
      </c>
    </row>
    <row r="58" spans="3:40" x14ac:dyDescent="0.3">
      <c r="C58" s="76">
        <v>11689</v>
      </c>
      <c r="D58" s="77">
        <v>44439</v>
      </c>
      <c r="E58" s="76">
        <v>110460</v>
      </c>
      <c r="F58" s="76">
        <v>1603439.86</v>
      </c>
      <c r="G58" s="76">
        <v>2192624.2800000003</v>
      </c>
      <c r="H58" s="76">
        <v>2285990.7100000004</v>
      </c>
      <c r="I58" s="76">
        <v>2466086.1800000006</v>
      </c>
      <c r="J58" s="76" t="s">
        <v>1258</v>
      </c>
      <c r="K58" s="76" t="s">
        <v>1258</v>
      </c>
      <c r="L58" s="76" t="s">
        <v>1258</v>
      </c>
      <c r="M58" s="76" t="s">
        <v>1258</v>
      </c>
      <c r="N58" s="76" t="s">
        <v>1258</v>
      </c>
      <c r="O58" s="76" t="s">
        <v>1258</v>
      </c>
      <c r="P58" s="76" t="s">
        <v>1258</v>
      </c>
      <c r="Q58" s="76" t="s">
        <v>1258</v>
      </c>
      <c r="R58" s="76" t="s">
        <v>1258</v>
      </c>
      <c r="S58" s="76" t="s">
        <v>1258</v>
      </c>
      <c r="T58" s="76" t="s">
        <v>1258</v>
      </c>
      <c r="U58" s="76" t="s">
        <v>1258</v>
      </c>
      <c r="V58" s="76" t="s">
        <v>1258</v>
      </c>
      <c r="W58" s="76" t="s">
        <v>1258</v>
      </c>
      <c r="X58" s="76" t="s">
        <v>1258</v>
      </c>
      <c r="Y58" s="76" t="s">
        <v>1258</v>
      </c>
      <c r="Z58" s="76" t="s">
        <v>1258</v>
      </c>
      <c r="AA58" s="76" t="s">
        <v>1258</v>
      </c>
      <c r="AB58" s="76" t="s">
        <v>1258</v>
      </c>
      <c r="AC58" s="76" t="s">
        <v>1258</v>
      </c>
      <c r="AD58" s="76" t="s">
        <v>1258</v>
      </c>
      <c r="AE58" s="76" t="s">
        <v>1258</v>
      </c>
      <c r="AF58" s="76" t="s">
        <v>1258</v>
      </c>
      <c r="AG58" s="76" t="s">
        <v>1258</v>
      </c>
      <c r="AH58" s="76" t="s">
        <v>1258</v>
      </c>
      <c r="AI58" s="76" t="s">
        <v>1258</v>
      </c>
      <c r="AJ58" s="76" t="s">
        <v>1258</v>
      </c>
      <c r="AK58" s="76" t="s">
        <v>1258</v>
      </c>
      <c r="AL58" s="76" t="s">
        <v>1258</v>
      </c>
      <c r="AM58" s="76" t="s">
        <v>1258</v>
      </c>
      <c r="AN58" s="76" t="s">
        <v>1258</v>
      </c>
    </row>
    <row r="59" spans="3:40" x14ac:dyDescent="0.3">
      <c r="C59" s="76">
        <v>11731</v>
      </c>
      <c r="D59" s="77">
        <v>44469</v>
      </c>
      <c r="E59" s="76">
        <v>196687.27</v>
      </c>
      <c r="F59" s="76">
        <v>2208666.5299999998</v>
      </c>
      <c r="G59" s="76">
        <v>2522082.34</v>
      </c>
      <c r="H59" s="76">
        <v>2688920.9099999997</v>
      </c>
      <c r="I59" s="76" t="s">
        <v>1258</v>
      </c>
      <c r="J59" s="76" t="s">
        <v>1258</v>
      </c>
      <c r="K59" s="76" t="s">
        <v>1258</v>
      </c>
      <c r="L59" s="76" t="s">
        <v>1258</v>
      </c>
      <c r="M59" s="76" t="s">
        <v>1258</v>
      </c>
      <c r="N59" s="76" t="s">
        <v>1258</v>
      </c>
      <c r="O59" s="76" t="s">
        <v>1258</v>
      </c>
      <c r="P59" s="76" t="s">
        <v>1258</v>
      </c>
      <c r="Q59" s="76" t="s">
        <v>1258</v>
      </c>
      <c r="R59" s="76" t="s">
        <v>1258</v>
      </c>
      <c r="S59" s="76" t="s">
        <v>1258</v>
      </c>
      <c r="T59" s="76" t="s">
        <v>1258</v>
      </c>
      <c r="U59" s="76" t="s">
        <v>1258</v>
      </c>
      <c r="V59" s="76" t="s">
        <v>1258</v>
      </c>
      <c r="W59" s="76" t="s">
        <v>1258</v>
      </c>
      <c r="X59" s="76" t="s">
        <v>1258</v>
      </c>
      <c r="Y59" s="76" t="s">
        <v>1258</v>
      </c>
      <c r="Z59" s="76" t="s">
        <v>1258</v>
      </c>
      <c r="AA59" s="76" t="s">
        <v>1258</v>
      </c>
      <c r="AB59" s="76" t="s">
        <v>1258</v>
      </c>
      <c r="AC59" s="76" t="s">
        <v>1258</v>
      </c>
      <c r="AD59" s="76" t="s">
        <v>1258</v>
      </c>
      <c r="AE59" s="76" t="s">
        <v>1258</v>
      </c>
      <c r="AF59" s="76" t="s">
        <v>1258</v>
      </c>
      <c r="AG59" s="76" t="s">
        <v>1258</v>
      </c>
      <c r="AH59" s="76" t="s">
        <v>1258</v>
      </c>
      <c r="AI59" s="76" t="s">
        <v>1258</v>
      </c>
      <c r="AJ59" s="76" t="s">
        <v>1258</v>
      </c>
      <c r="AK59" s="76" t="s">
        <v>1258</v>
      </c>
      <c r="AL59" s="76" t="s">
        <v>1258</v>
      </c>
      <c r="AM59" s="76" t="s">
        <v>1258</v>
      </c>
      <c r="AN59" s="76" t="s">
        <v>1258</v>
      </c>
    </row>
    <row r="60" spans="3:40" x14ac:dyDescent="0.3">
      <c r="C60" s="76">
        <v>11843</v>
      </c>
      <c r="D60" s="77">
        <v>44500</v>
      </c>
      <c r="E60" s="76">
        <v>268364.93</v>
      </c>
      <c r="F60" s="76">
        <v>1296290.28</v>
      </c>
      <c r="G60" s="76">
        <v>2193387.65</v>
      </c>
      <c r="H60" s="76" t="s">
        <v>1258</v>
      </c>
      <c r="I60" s="76" t="s">
        <v>1258</v>
      </c>
      <c r="J60" s="76" t="s">
        <v>1258</v>
      </c>
      <c r="K60" s="76" t="s">
        <v>1258</v>
      </c>
      <c r="L60" s="76" t="s">
        <v>1258</v>
      </c>
      <c r="M60" s="76" t="s">
        <v>1258</v>
      </c>
      <c r="N60" s="76" t="s">
        <v>1258</v>
      </c>
      <c r="O60" s="76" t="s">
        <v>1258</v>
      </c>
      <c r="P60" s="76" t="s">
        <v>1258</v>
      </c>
      <c r="Q60" s="76" t="s">
        <v>1258</v>
      </c>
      <c r="R60" s="76" t="s">
        <v>1258</v>
      </c>
      <c r="S60" s="76" t="s">
        <v>1258</v>
      </c>
      <c r="T60" s="76" t="s">
        <v>1258</v>
      </c>
      <c r="U60" s="76" t="s">
        <v>1258</v>
      </c>
      <c r="V60" s="76" t="s">
        <v>1258</v>
      </c>
      <c r="W60" s="76" t="s">
        <v>1258</v>
      </c>
      <c r="X60" s="76" t="s">
        <v>1258</v>
      </c>
      <c r="Y60" s="76" t="s">
        <v>1258</v>
      </c>
      <c r="Z60" s="76" t="s">
        <v>1258</v>
      </c>
      <c r="AA60" s="76" t="s">
        <v>1258</v>
      </c>
      <c r="AB60" s="76" t="s">
        <v>1258</v>
      </c>
      <c r="AC60" s="76" t="s">
        <v>1258</v>
      </c>
      <c r="AD60" s="76" t="s">
        <v>1258</v>
      </c>
      <c r="AE60" s="76" t="s">
        <v>1258</v>
      </c>
      <c r="AF60" s="76" t="s">
        <v>1258</v>
      </c>
      <c r="AG60" s="76" t="s">
        <v>1258</v>
      </c>
      <c r="AH60" s="76" t="s">
        <v>1258</v>
      </c>
      <c r="AI60" s="76" t="s">
        <v>1258</v>
      </c>
      <c r="AJ60" s="76" t="s">
        <v>1258</v>
      </c>
      <c r="AK60" s="76" t="s">
        <v>1258</v>
      </c>
      <c r="AL60" s="76" t="s">
        <v>1258</v>
      </c>
      <c r="AM60" s="76" t="s">
        <v>1258</v>
      </c>
      <c r="AN60" s="76" t="s">
        <v>1258</v>
      </c>
    </row>
    <row r="61" spans="3:40" x14ac:dyDescent="0.3">
      <c r="C61" s="76">
        <v>11902</v>
      </c>
      <c r="D61" s="77">
        <v>44530</v>
      </c>
      <c r="E61" s="76">
        <v>58510.1</v>
      </c>
      <c r="F61" s="76">
        <v>1283817.26</v>
      </c>
      <c r="G61" s="76" t="s">
        <v>1258</v>
      </c>
      <c r="H61" s="76" t="s">
        <v>1258</v>
      </c>
      <c r="I61" s="76" t="s">
        <v>1258</v>
      </c>
      <c r="J61" s="76" t="s">
        <v>1258</v>
      </c>
      <c r="K61" s="76" t="s">
        <v>1258</v>
      </c>
      <c r="L61" s="76" t="s">
        <v>1258</v>
      </c>
      <c r="M61" s="76" t="s">
        <v>1258</v>
      </c>
      <c r="N61" s="76" t="s">
        <v>1258</v>
      </c>
      <c r="O61" s="76" t="s">
        <v>1258</v>
      </c>
      <c r="P61" s="76" t="s">
        <v>1258</v>
      </c>
      <c r="Q61" s="76" t="s">
        <v>1258</v>
      </c>
      <c r="R61" s="76" t="s">
        <v>1258</v>
      </c>
      <c r="S61" s="76" t="s">
        <v>1258</v>
      </c>
      <c r="T61" s="76" t="s">
        <v>1258</v>
      </c>
      <c r="U61" s="76" t="s">
        <v>1258</v>
      </c>
      <c r="V61" s="76" t="s">
        <v>1258</v>
      </c>
      <c r="W61" s="76" t="s">
        <v>1258</v>
      </c>
      <c r="X61" s="76" t="s">
        <v>1258</v>
      </c>
      <c r="Y61" s="76" t="s">
        <v>1258</v>
      </c>
      <c r="Z61" s="76" t="s">
        <v>1258</v>
      </c>
      <c r="AA61" s="76" t="s">
        <v>1258</v>
      </c>
      <c r="AB61" s="76" t="s">
        <v>1258</v>
      </c>
      <c r="AC61" s="76" t="s">
        <v>1258</v>
      </c>
      <c r="AD61" s="76" t="s">
        <v>1258</v>
      </c>
      <c r="AE61" s="76" t="s">
        <v>1258</v>
      </c>
      <c r="AF61" s="76" t="s">
        <v>1258</v>
      </c>
      <c r="AG61" s="76" t="s">
        <v>1258</v>
      </c>
      <c r="AH61" s="76" t="s">
        <v>1258</v>
      </c>
      <c r="AI61" s="76" t="s">
        <v>1258</v>
      </c>
      <c r="AJ61" s="76" t="s">
        <v>1258</v>
      </c>
      <c r="AK61" s="76" t="s">
        <v>1258</v>
      </c>
      <c r="AL61" s="76" t="s">
        <v>1258</v>
      </c>
      <c r="AM61" s="76" t="s">
        <v>1258</v>
      </c>
      <c r="AN61" s="76" t="s">
        <v>1258</v>
      </c>
    </row>
    <row r="62" spans="3:40" x14ac:dyDescent="0.3">
      <c r="C62" s="76">
        <v>11844</v>
      </c>
      <c r="D62" s="77">
        <v>44561</v>
      </c>
      <c r="E62" s="76">
        <v>96378.34</v>
      </c>
      <c r="F62" s="76" t="s">
        <v>1258</v>
      </c>
      <c r="G62" s="76" t="s">
        <v>1258</v>
      </c>
      <c r="H62" s="76" t="s">
        <v>1258</v>
      </c>
      <c r="I62" s="76" t="s">
        <v>1258</v>
      </c>
      <c r="J62" s="76" t="s">
        <v>1258</v>
      </c>
      <c r="K62" s="76" t="s">
        <v>1258</v>
      </c>
      <c r="L62" s="76" t="s">
        <v>1258</v>
      </c>
      <c r="M62" s="76" t="s">
        <v>1258</v>
      </c>
      <c r="N62" s="76" t="s">
        <v>1258</v>
      </c>
      <c r="O62" s="76" t="s">
        <v>1258</v>
      </c>
      <c r="P62" s="76" t="s">
        <v>1258</v>
      </c>
      <c r="Q62" s="76" t="s">
        <v>1258</v>
      </c>
      <c r="R62" s="76" t="s">
        <v>1258</v>
      </c>
      <c r="S62" s="76" t="s">
        <v>1258</v>
      </c>
      <c r="T62" s="76" t="s">
        <v>1258</v>
      </c>
      <c r="U62" s="76" t="s">
        <v>1258</v>
      </c>
      <c r="V62" s="76" t="s">
        <v>1258</v>
      </c>
      <c r="W62" s="76" t="s">
        <v>1258</v>
      </c>
      <c r="X62" s="76" t="s">
        <v>1258</v>
      </c>
      <c r="Y62" s="76" t="s">
        <v>1258</v>
      </c>
      <c r="Z62" s="76" t="s">
        <v>1258</v>
      </c>
      <c r="AA62" s="76" t="s">
        <v>1258</v>
      </c>
      <c r="AB62" s="76" t="s">
        <v>1258</v>
      </c>
      <c r="AC62" s="76" t="s">
        <v>1258</v>
      </c>
      <c r="AD62" s="76" t="s">
        <v>1258</v>
      </c>
      <c r="AE62" s="76" t="s">
        <v>1258</v>
      </c>
      <c r="AF62" s="76" t="s">
        <v>1258</v>
      </c>
      <c r="AG62" s="76" t="s">
        <v>1258</v>
      </c>
      <c r="AH62" s="76" t="s">
        <v>1258</v>
      </c>
      <c r="AI62" s="76" t="s">
        <v>1258</v>
      </c>
      <c r="AJ62" s="76" t="s">
        <v>1258</v>
      </c>
      <c r="AK62" s="76" t="s">
        <v>1258</v>
      </c>
      <c r="AL62" s="76" t="s">
        <v>1258</v>
      </c>
      <c r="AM62" s="76" t="s">
        <v>1258</v>
      </c>
      <c r="AN62" s="76" t="s">
        <v>1258</v>
      </c>
    </row>
    <row r="65" spans="3:40" ht="15" thickBot="1" x14ac:dyDescent="0.35"/>
    <row r="66" spans="3:40" ht="15" thickBot="1" x14ac:dyDescent="0.35">
      <c r="C66" s="644" t="s">
        <v>17</v>
      </c>
      <c r="D66" s="645"/>
      <c r="E66" s="645"/>
      <c r="F66" s="645"/>
      <c r="G66" s="646"/>
    </row>
    <row r="69" spans="3:40" x14ac:dyDescent="0.3">
      <c r="C69" t="s">
        <v>1259</v>
      </c>
      <c r="D69" t="s">
        <v>13</v>
      </c>
      <c r="E69">
        <v>0</v>
      </c>
      <c r="F69">
        <v>1</v>
      </c>
      <c r="G69">
        <v>2</v>
      </c>
      <c r="H69">
        <v>3</v>
      </c>
      <c r="I69">
        <v>4</v>
      </c>
      <c r="J69">
        <v>5</v>
      </c>
      <c r="K69">
        <v>6</v>
      </c>
      <c r="L69">
        <v>7</v>
      </c>
      <c r="M69">
        <v>8</v>
      </c>
      <c r="N69">
        <v>9</v>
      </c>
      <c r="O69">
        <v>10</v>
      </c>
      <c r="P69">
        <v>11</v>
      </c>
      <c r="Q69">
        <v>12</v>
      </c>
      <c r="R69" s="18" t="s">
        <v>1517</v>
      </c>
      <c r="S69" s="18"/>
      <c r="T69" s="18"/>
    </row>
    <row r="70" spans="3:40" x14ac:dyDescent="0.3">
      <c r="C70" s="76">
        <v>11154</v>
      </c>
      <c r="D70" s="77">
        <v>43496</v>
      </c>
      <c r="E70" s="75">
        <f t="shared" ref="E70:Q70" si="0">F27/E27</f>
        <v>2423.6750000000002</v>
      </c>
      <c r="F70" s="75">
        <f t="shared" si="0"/>
        <v>3.1394335736708374</v>
      </c>
      <c r="G70" s="75">
        <f t="shared" si="0"/>
        <v>1.0854091006663191</v>
      </c>
      <c r="H70" s="75">
        <f t="shared" si="0"/>
        <v>1.0287106444507452</v>
      </c>
      <c r="I70" s="75">
        <f t="shared" si="0"/>
        <v>1.0271099493386562</v>
      </c>
      <c r="J70" s="75">
        <f t="shared" si="0"/>
        <v>1.0032392561170562</v>
      </c>
      <c r="K70" s="75">
        <f t="shared" si="0"/>
        <v>1.014320172557889</v>
      </c>
      <c r="L70" s="75">
        <f t="shared" si="0"/>
        <v>1.0029720624255107</v>
      </c>
      <c r="M70" s="75">
        <f t="shared" si="0"/>
        <v>1.0020463023867914</v>
      </c>
      <c r="N70" s="75">
        <f t="shared" si="0"/>
        <v>1</v>
      </c>
      <c r="O70" s="75">
        <f t="shared" si="0"/>
        <v>1.0007946260495413</v>
      </c>
      <c r="P70" s="75">
        <f t="shared" si="0"/>
        <v>1.001055239108225</v>
      </c>
      <c r="Q70" s="75">
        <f t="shared" si="0"/>
        <v>1</v>
      </c>
      <c r="R70" s="75"/>
      <c r="S70" s="75"/>
      <c r="T70" s="75"/>
      <c r="U70" s="75"/>
      <c r="V70" s="75"/>
      <c r="W70" s="75"/>
      <c r="X70" s="75"/>
      <c r="Z70" s="75"/>
      <c r="AA70" s="75"/>
      <c r="AB70" s="75"/>
      <c r="AC70" s="75"/>
      <c r="AD70" s="75"/>
      <c r="AE70" s="75"/>
      <c r="AF70" s="75"/>
      <c r="AG70" s="75"/>
      <c r="AH70" s="75"/>
      <c r="AI70" s="75"/>
      <c r="AJ70" s="75"/>
      <c r="AK70" s="75"/>
      <c r="AL70" s="75"/>
      <c r="AM70" s="75"/>
      <c r="AN70" s="75"/>
    </row>
    <row r="71" spans="3:40" x14ac:dyDescent="0.3">
      <c r="C71" s="76">
        <v>11118</v>
      </c>
      <c r="D71" s="77">
        <v>43524</v>
      </c>
      <c r="E71" s="75">
        <f t="shared" ref="E71:Q71" si="1">F28/E28</f>
        <v>183.25116822429905</v>
      </c>
      <c r="F71" s="75">
        <f t="shared" si="1"/>
        <v>1.5941187559500565</v>
      </c>
      <c r="G71" s="75">
        <f t="shared" si="1"/>
        <v>1.014387645996248</v>
      </c>
      <c r="H71" s="75">
        <f t="shared" si="1"/>
        <v>1.1122287697873789</v>
      </c>
      <c r="I71" s="75">
        <f t="shared" si="1"/>
        <v>1.0064705734326354</v>
      </c>
      <c r="J71" s="75">
        <f t="shared" si="1"/>
        <v>1.0111481315683437</v>
      </c>
      <c r="K71" s="75">
        <f t="shared" si="1"/>
        <v>1.003010996733698</v>
      </c>
      <c r="L71" s="75">
        <f t="shared" si="1"/>
        <v>1.0024975793592932</v>
      </c>
      <c r="M71" s="75">
        <f t="shared" si="1"/>
        <v>1.0045055679021071</v>
      </c>
      <c r="N71" s="75">
        <f t="shared" si="1"/>
        <v>1.001700005842646</v>
      </c>
      <c r="O71" s="75">
        <f t="shared" si="1"/>
        <v>1.0023184831991847</v>
      </c>
      <c r="P71" s="75">
        <f t="shared" si="1"/>
        <v>1.0058300204008253</v>
      </c>
      <c r="Q71" s="75">
        <f t="shared" si="1"/>
        <v>1</v>
      </c>
      <c r="R71" s="75"/>
      <c r="S71" s="75"/>
      <c r="T71" s="75"/>
      <c r="U71" s="75"/>
      <c r="V71" s="75"/>
      <c r="W71" s="75"/>
      <c r="X71" s="75"/>
      <c r="Z71" s="75"/>
      <c r="AA71" s="75"/>
      <c r="AB71" s="75"/>
      <c r="AC71" s="75"/>
      <c r="AD71" s="75"/>
      <c r="AE71" s="75"/>
      <c r="AF71" s="75"/>
      <c r="AG71" s="75"/>
      <c r="AH71" s="75"/>
      <c r="AI71" s="75"/>
      <c r="AJ71" s="75"/>
      <c r="AK71" s="75"/>
      <c r="AL71" s="75"/>
      <c r="AM71" s="75"/>
      <c r="AN71" s="75"/>
    </row>
    <row r="72" spans="3:40" x14ac:dyDescent="0.3">
      <c r="C72" s="76">
        <v>11070</v>
      </c>
      <c r="D72" s="77">
        <v>43555</v>
      </c>
      <c r="E72" s="75">
        <f t="shared" ref="E72:Q72" si="2">F29/E29</f>
        <v>20.976876495528412</v>
      </c>
      <c r="F72" s="75">
        <f t="shared" si="2"/>
        <v>1.812471904623375</v>
      </c>
      <c r="G72" s="75">
        <f t="shared" si="2"/>
        <v>1.0588936908209168</v>
      </c>
      <c r="H72" s="75">
        <f t="shared" si="2"/>
        <v>1.1070103458926759</v>
      </c>
      <c r="I72" s="75">
        <f t="shared" si="2"/>
        <v>1.0171035743285755</v>
      </c>
      <c r="J72" s="75">
        <f t="shared" si="2"/>
        <v>1.0067527998006371</v>
      </c>
      <c r="K72" s="75">
        <f t="shared" si="2"/>
        <v>1.0118290534144656</v>
      </c>
      <c r="L72" s="75">
        <f t="shared" si="2"/>
        <v>1.0008989890878186</v>
      </c>
      <c r="M72" s="75">
        <f t="shared" si="2"/>
        <v>1.0024036870412067</v>
      </c>
      <c r="N72" s="75">
        <f t="shared" si="2"/>
        <v>1.0006770528526612</v>
      </c>
      <c r="O72" s="75">
        <f t="shared" si="2"/>
        <v>1.0003866255784271</v>
      </c>
      <c r="P72" s="75">
        <f t="shared" si="2"/>
        <v>1.0011107312095522</v>
      </c>
      <c r="Q72" s="75">
        <f t="shared" si="2"/>
        <v>1</v>
      </c>
      <c r="R72" s="75"/>
      <c r="S72" s="75"/>
      <c r="T72" s="75"/>
      <c r="U72" s="75"/>
      <c r="V72" s="75"/>
      <c r="W72" s="75"/>
      <c r="X72" s="75"/>
      <c r="Z72" s="75"/>
      <c r="AA72" s="75"/>
      <c r="AB72" s="75"/>
      <c r="AC72" s="75"/>
      <c r="AD72" s="75"/>
      <c r="AE72" s="75"/>
      <c r="AF72" s="75"/>
      <c r="AG72" s="75"/>
      <c r="AH72" s="75"/>
      <c r="AI72" s="75"/>
      <c r="AJ72" s="75"/>
      <c r="AK72" s="75"/>
      <c r="AL72" s="75"/>
      <c r="AM72" s="75"/>
      <c r="AN72" s="75"/>
    </row>
    <row r="73" spans="3:40" x14ac:dyDescent="0.3">
      <c r="C73" s="76">
        <v>11069</v>
      </c>
      <c r="D73" s="77">
        <v>43585</v>
      </c>
      <c r="E73" s="75">
        <f t="shared" ref="E73:Q73" si="3">F30/E30</f>
        <v>37.68331984320006</v>
      </c>
      <c r="F73" s="75">
        <f t="shared" si="3"/>
        <v>1.5039373808195877</v>
      </c>
      <c r="G73" s="75">
        <f t="shared" si="3"/>
        <v>1.066266917126157</v>
      </c>
      <c r="H73" s="75">
        <f t="shared" si="3"/>
        <v>1.1257811603748089</v>
      </c>
      <c r="I73" s="75">
        <f t="shared" si="3"/>
        <v>1.0326612599145049</v>
      </c>
      <c r="J73" s="75">
        <f t="shared" si="3"/>
        <v>1.0864825104291231</v>
      </c>
      <c r="K73" s="75">
        <f t="shared" si="3"/>
        <v>1.0030507393935224</v>
      </c>
      <c r="L73" s="75">
        <f t="shared" si="3"/>
        <v>1.0002115067437465</v>
      </c>
      <c r="M73" s="75">
        <f t="shared" si="3"/>
        <v>1.0009884105491658</v>
      </c>
      <c r="N73" s="75">
        <f t="shared" si="3"/>
        <v>1.0060096799298486</v>
      </c>
      <c r="O73" s="75">
        <f t="shared" si="3"/>
        <v>1.0012152782382278</v>
      </c>
      <c r="P73" s="75">
        <f t="shared" si="3"/>
        <v>1.0037002539904023</v>
      </c>
      <c r="Q73" s="75">
        <f t="shared" si="3"/>
        <v>1</v>
      </c>
      <c r="R73" s="75"/>
      <c r="S73" s="75"/>
      <c r="T73" s="75"/>
      <c r="U73" s="75"/>
      <c r="V73" s="75"/>
      <c r="W73" s="75"/>
      <c r="X73" s="75"/>
      <c r="Z73" s="75"/>
      <c r="AA73" s="75"/>
      <c r="AB73" s="75"/>
      <c r="AC73" s="75"/>
      <c r="AD73" s="75"/>
      <c r="AE73" s="75"/>
      <c r="AF73" s="75"/>
      <c r="AG73" s="75"/>
      <c r="AH73" s="75"/>
      <c r="AI73" s="75"/>
      <c r="AJ73" s="75"/>
      <c r="AK73" s="75"/>
      <c r="AL73" s="75"/>
      <c r="AM73" s="75"/>
      <c r="AN73" s="75"/>
    </row>
    <row r="74" spans="3:40" x14ac:dyDescent="0.3">
      <c r="C74" s="76">
        <v>11130</v>
      </c>
      <c r="D74" s="77">
        <v>43616</v>
      </c>
      <c r="E74" s="75">
        <f t="shared" ref="E74:Q74" si="4">F31/E31</f>
        <v>38.963676184072646</v>
      </c>
      <c r="F74" s="75">
        <f t="shared" si="4"/>
        <v>1.4948973212598549</v>
      </c>
      <c r="G74" s="75">
        <f t="shared" si="4"/>
        <v>1.2665537246687939</v>
      </c>
      <c r="H74" s="75">
        <f t="shared" si="4"/>
        <v>1.0261143038621954</v>
      </c>
      <c r="I74" s="75">
        <f t="shared" si="4"/>
        <v>1.0138689206041722</v>
      </c>
      <c r="J74" s="75">
        <f t="shared" si="4"/>
        <v>1.0055847713688193</v>
      </c>
      <c r="K74" s="75">
        <f t="shared" si="4"/>
        <v>1.003472189009091</v>
      </c>
      <c r="L74" s="75">
        <f t="shared" si="4"/>
        <v>1.0105524223161224</v>
      </c>
      <c r="M74" s="75">
        <f t="shared" si="4"/>
        <v>1.0013300234067741</v>
      </c>
      <c r="N74" s="75">
        <f t="shared" si="4"/>
        <v>1.0025835790361399</v>
      </c>
      <c r="O74" s="75">
        <f t="shared" si="4"/>
        <v>1.0035447033114551</v>
      </c>
      <c r="P74" s="75">
        <f t="shared" si="4"/>
        <v>1.001246704811138</v>
      </c>
      <c r="Q74" s="75">
        <f t="shared" si="4"/>
        <v>1</v>
      </c>
      <c r="R74" s="75"/>
      <c r="S74" s="75"/>
      <c r="T74" s="75"/>
      <c r="U74" s="75"/>
      <c r="V74" s="75"/>
      <c r="W74" s="75"/>
      <c r="X74" s="75"/>
      <c r="Z74" s="75"/>
      <c r="AA74" s="75"/>
      <c r="AB74" s="75"/>
      <c r="AC74" s="75"/>
      <c r="AD74" s="75"/>
      <c r="AE74" s="75"/>
      <c r="AF74" s="75"/>
      <c r="AG74" s="75"/>
      <c r="AH74" s="75"/>
      <c r="AI74" s="75"/>
      <c r="AJ74" s="75"/>
      <c r="AK74" s="75"/>
      <c r="AL74" s="75"/>
      <c r="AM74" s="75"/>
      <c r="AN74" s="75"/>
    </row>
    <row r="75" spans="3:40" x14ac:dyDescent="0.3">
      <c r="C75" s="76">
        <v>11174</v>
      </c>
      <c r="D75" s="77">
        <v>43646</v>
      </c>
      <c r="E75" s="75">
        <f t="shared" ref="E75:Q75" si="5">F32/E32</f>
        <v>41.593743884411786</v>
      </c>
      <c r="F75" s="75">
        <f t="shared" si="5"/>
        <v>1.8660110563187129</v>
      </c>
      <c r="G75" s="75">
        <f t="shared" si="5"/>
        <v>1.0412016249518974</v>
      </c>
      <c r="H75" s="75">
        <f t="shared" si="5"/>
        <v>1.0167691023080347</v>
      </c>
      <c r="I75" s="75">
        <f t="shared" si="5"/>
        <v>1.0072369523636635</v>
      </c>
      <c r="J75" s="75">
        <f t="shared" si="5"/>
        <v>1.0008805500286455</v>
      </c>
      <c r="K75" s="75">
        <f t="shared" si="5"/>
        <v>1.0066368164335209</v>
      </c>
      <c r="L75" s="75">
        <f t="shared" si="5"/>
        <v>1.0010566909883849</v>
      </c>
      <c r="M75" s="75">
        <f t="shared" si="5"/>
        <v>1.0171175633662664</v>
      </c>
      <c r="N75" s="75">
        <f t="shared" si="5"/>
        <v>1.0074838983037062</v>
      </c>
      <c r="O75" s="75">
        <f t="shared" si="5"/>
        <v>1.0016925555194338</v>
      </c>
      <c r="P75" s="75">
        <f t="shared" si="5"/>
        <v>1.0011391615984797</v>
      </c>
      <c r="Q75" s="75">
        <f t="shared" si="5"/>
        <v>1</v>
      </c>
      <c r="R75" s="75"/>
      <c r="S75" s="75"/>
      <c r="T75" s="75"/>
      <c r="U75" s="75"/>
      <c r="V75" s="75"/>
      <c r="W75" s="75"/>
      <c r="X75" s="75"/>
      <c r="Z75" s="75"/>
      <c r="AA75" s="75"/>
      <c r="AB75" s="75"/>
      <c r="AC75" s="75"/>
      <c r="AD75" s="75"/>
      <c r="AE75" s="75"/>
      <c r="AF75" s="75"/>
      <c r="AG75" s="75"/>
      <c r="AH75" s="75"/>
      <c r="AI75" s="75"/>
      <c r="AJ75" s="75"/>
      <c r="AK75" s="75"/>
      <c r="AL75" s="75"/>
      <c r="AM75" s="75"/>
      <c r="AN75" s="75"/>
    </row>
    <row r="76" spans="3:40" x14ac:dyDescent="0.3">
      <c r="C76" s="76">
        <v>11180</v>
      </c>
      <c r="D76" s="77">
        <v>43677</v>
      </c>
      <c r="E76" s="75">
        <f t="shared" ref="E76:Q76" si="6">F33/E33</f>
        <v>30.684896930453778</v>
      </c>
      <c r="F76" s="75">
        <f t="shared" si="6"/>
        <v>1.3095527846206818</v>
      </c>
      <c r="G76" s="75">
        <f t="shared" si="6"/>
        <v>1.0585628503134279</v>
      </c>
      <c r="H76" s="75">
        <f t="shared" si="6"/>
        <v>1.0248541264463011</v>
      </c>
      <c r="I76" s="75">
        <f t="shared" si="6"/>
        <v>1.0100183377004179</v>
      </c>
      <c r="J76" s="75">
        <f t="shared" si="6"/>
        <v>1.0099938780922666</v>
      </c>
      <c r="K76" s="75">
        <f t="shared" si="6"/>
        <v>1.001447711890155</v>
      </c>
      <c r="L76" s="75">
        <f t="shared" si="6"/>
        <v>1.0048900525170872</v>
      </c>
      <c r="M76" s="75">
        <f t="shared" si="6"/>
        <v>1.0066587965687828</v>
      </c>
      <c r="N76" s="75">
        <f t="shared" si="6"/>
        <v>1.0046822088672096</v>
      </c>
      <c r="O76" s="75">
        <f t="shared" si="6"/>
        <v>1.0008169153310398</v>
      </c>
      <c r="P76" s="75">
        <f t="shared" si="6"/>
        <v>1.0018167879679163</v>
      </c>
      <c r="Q76" s="75">
        <f t="shared" si="6"/>
        <v>1</v>
      </c>
      <c r="R76" s="75"/>
      <c r="S76" s="75"/>
      <c r="T76" s="75"/>
      <c r="U76" s="75"/>
      <c r="V76" s="75"/>
      <c r="W76" s="75"/>
      <c r="X76" s="75"/>
      <c r="Z76" s="75"/>
      <c r="AA76" s="75"/>
      <c r="AB76" s="75"/>
      <c r="AC76" s="75"/>
      <c r="AD76" s="75"/>
      <c r="AE76" s="75"/>
      <c r="AF76" s="75"/>
      <c r="AG76" s="75"/>
      <c r="AH76" s="75"/>
      <c r="AI76" s="75"/>
      <c r="AJ76" s="75"/>
      <c r="AK76" s="75"/>
      <c r="AL76" s="75"/>
      <c r="AM76" s="75"/>
      <c r="AN76" s="75"/>
    </row>
    <row r="77" spans="3:40" x14ac:dyDescent="0.3">
      <c r="C77" s="76">
        <v>11420</v>
      </c>
      <c r="D77" s="77">
        <v>43708</v>
      </c>
      <c r="E77" s="75">
        <f t="shared" ref="E77:Q77" si="7">F34/E34</f>
        <v>6.8196474283170962</v>
      </c>
      <c r="F77" s="75">
        <f t="shared" si="7"/>
        <v>1.6236551441574343</v>
      </c>
      <c r="G77" s="75">
        <f t="shared" si="7"/>
        <v>1.1780165064521531</v>
      </c>
      <c r="H77" s="75">
        <f t="shared" si="7"/>
        <v>1.020423632710707</v>
      </c>
      <c r="I77" s="75">
        <f t="shared" si="7"/>
        <v>1.0091264488113929</v>
      </c>
      <c r="J77" s="75">
        <f t="shared" si="7"/>
        <v>1.010714816587257</v>
      </c>
      <c r="K77" s="75">
        <f t="shared" si="7"/>
        <v>1.0070760186068808</v>
      </c>
      <c r="L77" s="75">
        <f t="shared" si="7"/>
        <v>1.0045499984957798</v>
      </c>
      <c r="M77" s="75">
        <f t="shared" si="7"/>
        <v>1.0024585537999688</v>
      </c>
      <c r="N77" s="75">
        <f t="shared" si="7"/>
        <v>1.001621987740797</v>
      </c>
      <c r="O77" s="75">
        <f t="shared" si="7"/>
        <v>1.0024119697154301</v>
      </c>
      <c r="P77" s="75">
        <f t="shared" si="7"/>
        <v>1.0001232680975867</v>
      </c>
      <c r="Q77" s="75">
        <f t="shared" si="7"/>
        <v>1</v>
      </c>
      <c r="R77" s="75"/>
      <c r="S77" s="75"/>
      <c r="T77" s="75"/>
      <c r="U77" s="75"/>
      <c r="V77" s="75"/>
      <c r="W77" s="75"/>
      <c r="X77" s="75"/>
      <c r="Z77" s="75"/>
      <c r="AA77" s="75"/>
      <c r="AB77" s="75"/>
      <c r="AC77" s="75"/>
      <c r="AD77" s="75"/>
      <c r="AE77" s="75"/>
      <c r="AF77" s="75"/>
      <c r="AG77" s="75"/>
      <c r="AH77" s="75"/>
      <c r="AI77" s="75"/>
      <c r="AJ77" s="75"/>
      <c r="AK77" s="75"/>
      <c r="AL77" s="75"/>
      <c r="AM77" s="75"/>
      <c r="AN77" s="75"/>
    </row>
    <row r="78" spans="3:40" x14ac:dyDescent="0.3">
      <c r="C78" s="76">
        <v>11400</v>
      </c>
      <c r="D78" s="77">
        <v>43738</v>
      </c>
      <c r="E78" s="75">
        <f t="shared" ref="E78:Q78" si="8">F35/E35</f>
        <v>34.691716590150463</v>
      </c>
      <c r="F78" s="75">
        <f t="shared" si="8"/>
        <v>1.2508671906749971</v>
      </c>
      <c r="G78" s="75">
        <f t="shared" si="8"/>
        <v>1.1671709561161383</v>
      </c>
      <c r="H78" s="75">
        <f t="shared" si="8"/>
        <v>1.0418545925834419</v>
      </c>
      <c r="I78" s="75">
        <f t="shared" si="8"/>
        <v>1.0101659831872045</v>
      </c>
      <c r="J78" s="75">
        <f t="shared" si="8"/>
        <v>1.027947989251244</v>
      </c>
      <c r="K78" s="75">
        <f t="shared" si="8"/>
        <v>1.0113164924076956</v>
      </c>
      <c r="L78" s="75">
        <f t="shared" si="8"/>
        <v>1.0010738476346415</v>
      </c>
      <c r="M78" s="75">
        <f t="shared" si="8"/>
        <v>1.0062971015111952</v>
      </c>
      <c r="N78" s="75">
        <f t="shared" si="8"/>
        <v>1.0021290008707366</v>
      </c>
      <c r="O78" s="75">
        <f t="shared" si="8"/>
        <v>1.0013010810892593</v>
      </c>
      <c r="P78" s="75">
        <f t="shared" si="8"/>
        <v>1.000265585644228</v>
      </c>
      <c r="Q78" s="75">
        <f t="shared" si="8"/>
        <v>1</v>
      </c>
      <c r="R78" s="75"/>
      <c r="S78" s="75"/>
      <c r="T78" s="75"/>
      <c r="U78" s="75"/>
      <c r="V78" s="75"/>
      <c r="W78" s="75"/>
      <c r="X78" s="75"/>
      <c r="Z78" s="75"/>
      <c r="AA78" s="75"/>
      <c r="AB78" s="75"/>
      <c r="AC78" s="75"/>
      <c r="AD78" s="75"/>
      <c r="AE78" s="75"/>
      <c r="AF78" s="75"/>
      <c r="AG78" s="75"/>
      <c r="AH78" s="75"/>
      <c r="AI78" s="75"/>
      <c r="AJ78" s="75"/>
      <c r="AK78" s="75"/>
      <c r="AL78" s="75"/>
      <c r="AM78" s="75"/>
      <c r="AN78" s="75"/>
    </row>
    <row r="79" spans="3:40" x14ac:dyDescent="0.3">
      <c r="C79" s="76">
        <v>11456</v>
      </c>
      <c r="D79" s="77">
        <v>43769</v>
      </c>
      <c r="E79" s="75">
        <f t="shared" ref="E79:Q79" si="9">F36/E36</f>
        <v>7.766462967503692</v>
      </c>
      <c r="F79" s="75">
        <f t="shared" si="9"/>
        <v>1.6995913757322756</v>
      </c>
      <c r="G79" s="75">
        <f t="shared" si="9"/>
        <v>1.2355008539492074</v>
      </c>
      <c r="H79" s="75">
        <f t="shared" si="9"/>
        <v>1.0266720005236056</v>
      </c>
      <c r="I79" s="75">
        <f t="shared" si="9"/>
        <v>1.0186456748551918</v>
      </c>
      <c r="J79" s="75">
        <f t="shared" si="9"/>
        <v>1.0147630769140359</v>
      </c>
      <c r="K79" s="75">
        <f t="shared" si="9"/>
        <v>1.0044244492224681</v>
      </c>
      <c r="L79" s="75">
        <f t="shared" si="9"/>
        <v>1.0018576402157731</v>
      </c>
      <c r="M79" s="75">
        <f t="shared" si="9"/>
        <v>1.0005465706024219</v>
      </c>
      <c r="N79" s="75">
        <f t="shared" si="9"/>
        <v>1.0187116074651594</v>
      </c>
      <c r="O79" s="75">
        <f t="shared" si="9"/>
        <v>1.0011895701745026</v>
      </c>
      <c r="P79" s="75">
        <f t="shared" si="9"/>
        <v>1.0006983199634387</v>
      </c>
      <c r="Q79" s="75">
        <f t="shared" si="9"/>
        <v>1</v>
      </c>
      <c r="R79" s="75"/>
      <c r="S79" s="75"/>
      <c r="T79" s="75"/>
      <c r="U79" s="75"/>
      <c r="V79" s="75"/>
      <c r="W79" s="75"/>
      <c r="X79" s="75"/>
      <c r="Z79" s="75"/>
      <c r="AA79" s="75"/>
      <c r="AB79" s="75"/>
      <c r="AC79" s="75"/>
      <c r="AD79" s="75"/>
      <c r="AE79" s="75"/>
      <c r="AF79" s="75"/>
      <c r="AG79" s="75"/>
      <c r="AH79" s="75"/>
      <c r="AI79" s="75"/>
      <c r="AJ79" s="75"/>
      <c r="AK79" s="75"/>
      <c r="AL79" s="75"/>
      <c r="AM79" s="75"/>
      <c r="AN79" s="75"/>
    </row>
    <row r="80" spans="3:40" x14ac:dyDescent="0.3">
      <c r="C80" s="76">
        <v>11444</v>
      </c>
      <c r="D80" s="77">
        <v>43799</v>
      </c>
      <c r="E80" s="75">
        <f t="shared" ref="E80:Q80" si="10">F37/E37</f>
        <v>23.754054294165059</v>
      </c>
      <c r="F80" s="75">
        <f t="shared" si="10"/>
        <v>1.4399129438951392</v>
      </c>
      <c r="G80" s="75">
        <f t="shared" si="10"/>
        <v>1.1048614833272128</v>
      </c>
      <c r="H80" s="75">
        <f t="shared" si="10"/>
        <v>1.043292261455443</v>
      </c>
      <c r="I80" s="75">
        <f t="shared" si="10"/>
        <v>1.0194298142030354</v>
      </c>
      <c r="J80" s="75">
        <f t="shared" si="10"/>
        <v>1.0078203918738295</v>
      </c>
      <c r="K80" s="75">
        <f t="shared" si="10"/>
        <v>1.0096081642013575</v>
      </c>
      <c r="L80" s="75">
        <f t="shared" si="10"/>
        <v>1.0002242456055395</v>
      </c>
      <c r="M80" s="75">
        <f t="shared" si="10"/>
        <v>1.0018474875984757</v>
      </c>
      <c r="N80" s="75">
        <f t="shared" si="10"/>
        <v>1.000246442747871</v>
      </c>
      <c r="O80" s="75">
        <f t="shared" si="10"/>
        <v>1.0005607358493378</v>
      </c>
      <c r="P80" s="75">
        <f t="shared" si="10"/>
        <v>1.0011217826530208</v>
      </c>
      <c r="Q80" s="75">
        <f t="shared" si="10"/>
        <v>1</v>
      </c>
      <c r="R80" s="75"/>
      <c r="S80" s="75"/>
      <c r="T80" s="75"/>
      <c r="U80" s="75"/>
      <c r="V80" s="75"/>
      <c r="W80" s="75"/>
      <c r="X80" s="75"/>
      <c r="Z80" s="75"/>
      <c r="AA80" s="75"/>
      <c r="AB80" s="75"/>
      <c r="AC80" s="75"/>
      <c r="AD80" s="75"/>
      <c r="AE80" s="75"/>
      <c r="AF80" s="75"/>
      <c r="AG80" s="75"/>
      <c r="AH80" s="75"/>
      <c r="AI80" s="75"/>
      <c r="AJ80" s="75"/>
      <c r="AK80" s="75"/>
      <c r="AL80" s="75"/>
      <c r="AM80" s="75"/>
      <c r="AN80" s="75"/>
    </row>
    <row r="81" spans="3:40" x14ac:dyDescent="0.3">
      <c r="C81" s="76">
        <v>11555</v>
      </c>
      <c r="D81" s="77">
        <v>43830</v>
      </c>
      <c r="E81" s="75">
        <f t="shared" ref="E81:Q81" si="11">F38/E38</f>
        <v>79.017913949327919</v>
      </c>
      <c r="F81" s="75">
        <f t="shared" si="11"/>
        <v>1.3171353179284677</v>
      </c>
      <c r="G81" s="75">
        <f t="shared" si="11"/>
        <v>1.1192520863330686</v>
      </c>
      <c r="H81" s="75">
        <f t="shared" si="11"/>
        <v>1.0567550156270917</v>
      </c>
      <c r="I81" s="75">
        <f t="shared" si="11"/>
        <v>1.0207934289314677</v>
      </c>
      <c r="J81" s="75">
        <f t="shared" si="11"/>
        <v>1.0131282556720356</v>
      </c>
      <c r="K81" s="75">
        <f t="shared" si="11"/>
        <v>1.0028421477275022</v>
      </c>
      <c r="L81" s="75">
        <f t="shared" si="11"/>
        <v>1.0020147221753333</v>
      </c>
      <c r="M81" s="75">
        <f t="shared" si="11"/>
        <v>1.0006090153619962</v>
      </c>
      <c r="N81" s="75">
        <f t="shared" si="11"/>
        <v>1.0014110598861359</v>
      </c>
      <c r="O81" s="75">
        <f t="shared" si="11"/>
        <v>1.001349885322274</v>
      </c>
      <c r="P81" s="75">
        <f t="shared" si="11"/>
        <v>1.0115199271119395</v>
      </c>
      <c r="Q81" s="75">
        <f t="shared" si="11"/>
        <v>1</v>
      </c>
      <c r="R81" s="75"/>
      <c r="S81" s="75"/>
      <c r="T81" s="75"/>
      <c r="U81" s="75"/>
      <c r="V81" s="75"/>
      <c r="W81" s="75"/>
      <c r="X81" s="75"/>
      <c r="Z81" s="75"/>
      <c r="AA81" s="75"/>
      <c r="AB81" s="75"/>
      <c r="AC81" s="75"/>
      <c r="AD81" s="75"/>
      <c r="AE81" s="75"/>
      <c r="AF81" s="75"/>
      <c r="AG81" s="75"/>
      <c r="AH81" s="75"/>
      <c r="AI81" s="75"/>
      <c r="AJ81" s="75"/>
      <c r="AK81" s="75"/>
      <c r="AL81" s="75"/>
      <c r="AM81" s="75"/>
      <c r="AN81" s="75"/>
    </row>
    <row r="82" spans="3:40" x14ac:dyDescent="0.3">
      <c r="C82" s="76">
        <v>11705</v>
      </c>
      <c r="D82" s="77">
        <v>43861</v>
      </c>
      <c r="E82" s="75">
        <f t="shared" ref="E82:Q82" si="12">F39/E39</f>
        <v>12.498788719935957</v>
      </c>
      <c r="F82" s="75">
        <f t="shared" si="12"/>
        <v>1.5588270052016089</v>
      </c>
      <c r="G82" s="75">
        <f t="shared" si="12"/>
        <v>1.1143269666971236</v>
      </c>
      <c r="H82" s="75">
        <f t="shared" si="12"/>
        <v>1.0245819710460411</v>
      </c>
      <c r="I82" s="75">
        <f t="shared" si="12"/>
        <v>1.0024278385866989</v>
      </c>
      <c r="J82" s="75">
        <f t="shared" si="12"/>
        <v>1.0094787846028335</v>
      </c>
      <c r="K82" s="75">
        <f t="shared" si="12"/>
        <v>1.0034199937325194</v>
      </c>
      <c r="L82" s="75">
        <f t="shared" si="12"/>
        <v>1.0000568056206753</v>
      </c>
      <c r="M82" s="75">
        <f t="shared" si="12"/>
        <v>1.0004739478148907</v>
      </c>
      <c r="N82" s="75">
        <f t="shared" si="12"/>
        <v>1.0005677548536285</v>
      </c>
      <c r="O82" s="75">
        <f t="shared" si="12"/>
        <v>1.0432941553593031</v>
      </c>
      <c r="P82" s="75">
        <f t="shared" si="12"/>
        <v>1.0026764393920757</v>
      </c>
      <c r="Q82" s="75">
        <f t="shared" si="12"/>
        <v>1</v>
      </c>
      <c r="R82" s="75"/>
      <c r="S82" s="75"/>
      <c r="T82" s="75"/>
      <c r="U82" s="75"/>
      <c r="V82" s="75"/>
      <c r="W82" s="75"/>
      <c r="X82" s="75"/>
      <c r="Z82" s="75"/>
      <c r="AA82" s="75"/>
      <c r="AB82" s="75"/>
      <c r="AC82" s="75"/>
      <c r="AD82" s="75"/>
      <c r="AE82" s="75"/>
      <c r="AF82" s="75"/>
      <c r="AG82" s="75"/>
      <c r="AH82" s="75"/>
      <c r="AI82" s="75"/>
      <c r="AJ82" s="75"/>
      <c r="AK82" s="75"/>
      <c r="AL82" s="75"/>
      <c r="AM82" s="75"/>
      <c r="AN82" s="75"/>
    </row>
    <row r="83" spans="3:40" x14ac:dyDescent="0.3">
      <c r="C83" s="76">
        <v>11823</v>
      </c>
      <c r="D83" s="77">
        <v>43890</v>
      </c>
      <c r="E83" s="75">
        <f t="shared" ref="E83:Q83" si="13">F40/E40</f>
        <v>28.218743789660738</v>
      </c>
      <c r="F83" s="75">
        <f t="shared" si="13"/>
        <v>1.4081614168462042</v>
      </c>
      <c r="G83" s="75">
        <f t="shared" si="13"/>
        <v>1.0764649918364821</v>
      </c>
      <c r="H83" s="75">
        <f t="shared" si="13"/>
        <v>1.00767483372817</v>
      </c>
      <c r="I83" s="75">
        <f t="shared" si="13"/>
        <v>1.0135756053433291</v>
      </c>
      <c r="J83" s="75">
        <f t="shared" si="13"/>
        <v>1.0079442607380513</v>
      </c>
      <c r="K83" s="75">
        <f t="shared" si="13"/>
        <v>1.0038173078198491</v>
      </c>
      <c r="L83" s="75">
        <f t="shared" si="13"/>
        <v>1.0012227401721914</v>
      </c>
      <c r="M83" s="75">
        <f t="shared" si="13"/>
        <v>1.0000593957018336</v>
      </c>
      <c r="N83" s="75">
        <f t="shared" si="13"/>
        <v>1.0178021746575245</v>
      </c>
      <c r="O83" s="75">
        <f t="shared" si="13"/>
        <v>1.0020300549551497</v>
      </c>
      <c r="P83" s="75">
        <f t="shared" si="13"/>
        <v>1.0011647027400534</v>
      </c>
      <c r="Q83" s="75">
        <f t="shared" si="13"/>
        <v>1</v>
      </c>
      <c r="R83" s="75"/>
      <c r="S83" s="75"/>
      <c r="T83" s="75"/>
      <c r="U83" s="75"/>
      <c r="V83" s="75"/>
      <c r="W83" s="75"/>
      <c r="X83" s="75"/>
      <c r="Z83" s="75"/>
      <c r="AA83" s="75"/>
      <c r="AB83" s="75"/>
      <c r="AC83" s="75"/>
      <c r="AD83" s="75"/>
      <c r="AE83" s="75"/>
      <c r="AF83" s="75"/>
      <c r="AG83" s="75"/>
      <c r="AH83" s="75"/>
      <c r="AI83" s="75"/>
      <c r="AJ83" s="75"/>
      <c r="AK83" s="75"/>
      <c r="AL83" s="75"/>
      <c r="AM83" s="75"/>
      <c r="AN83" s="75"/>
    </row>
    <row r="84" spans="3:40" x14ac:dyDescent="0.3">
      <c r="C84" s="76">
        <v>11753</v>
      </c>
      <c r="D84" s="77">
        <v>43921</v>
      </c>
      <c r="E84" s="75">
        <f t="shared" ref="E84:Q84" si="14">F41/E41</f>
        <v>26.933425256930171</v>
      </c>
      <c r="F84" s="75">
        <f t="shared" si="14"/>
        <v>1.2402429581342749</v>
      </c>
      <c r="G84" s="75">
        <f t="shared" si="14"/>
        <v>1.1290462204951077</v>
      </c>
      <c r="H84" s="75">
        <f t="shared" si="14"/>
        <v>1.0237029247462015</v>
      </c>
      <c r="I84" s="75">
        <f t="shared" si="14"/>
        <v>1.0264911096473086</v>
      </c>
      <c r="J84" s="75">
        <f t="shared" si="14"/>
        <v>1.0134885673379581</v>
      </c>
      <c r="K84" s="75">
        <f t="shared" si="14"/>
        <v>1.0033973948086163</v>
      </c>
      <c r="L84" s="75">
        <f t="shared" si="14"/>
        <v>1.0034681241986398</v>
      </c>
      <c r="M84" s="75">
        <f t="shared" si="14"/>
        <v>1.0110465317420869</v>
      </c>
      <c r="N84" s="75">
        <f t="shared" si="14"/>
        <v>1.000310286495651</v>
      </c>
      <c r="O84" s="75">
        <f t="shared" si="14"/>
        <v>1.000310190247806</v>
      </c>
      <c r="P84" s="75">
        <f t="shared" si="14"/>
        <v>1.0003100940596528</v>
      </c>
      <c r="Q84" s="75">
        <f t="shared" si="14"/>
        <v>1</v>
      </c>
      <c r="R84" s="75"/>
      <c r="S84" s="75"/>
      <c r="T84" s="75"/>
      <c r="U84" s="75"/>
      <c r="V84" s="75"/>
      <c r="W84" s="75"/>
      <c r="X84" s="75"/>
      <c r="Z84" s="75"/>
      <c r="AA84" s="75"/>
      <c r="AB84" s="75"/>
      <c r="AC84" s="75"/>
      <c r="AD84" s="75"/>
      <c r="AE84" s="75"/>
      <c r="AF84" s="75"/>
      <c r="AG84" s="75"/>
      <c r="AH84" s="75"/>
      <c r="AI84" s="75"/>
      <c r="AJ84" s="75"/>
      <c r="AK84" s="75"/>
      <c r="AL84" s="75"/>
      <c r="AM84" s="75"/>
      <c r="AN84" s="75"/>
    </row>
    <row r="85" spans="3:40" x14ac:dyDescent="0.3">
      <c r="C85" s="76">
        <v>11654</v>
      </c>
      <c r="D85" s="77">
        <v>43951</v>
      </c>
      <c r="E85" s="75">
        <f t="shared" ref="E85:Q85" si="15">F42/E42</f>
        <v>21.722676319032068</v>
      </c>
      <c r="F85" s="75">
        <f t="shared" si="15"/>
        <v>1.2138831871829281</v>
      </c>
      <c r="G85" s="75">
        <f t="shared" si="15"/>
        <v>1.0510519451235327</v>
      </c>
      <c r="H85" s="75">
        <f t="shared" si="15"/>
        <v>1.0285308819521723</v>
      </c>
      <c r="I85" s="75">
        <f t="shared" si="15"/>
        <v>1.0055962014711888</v>
      </c>
      <c r="J85" s="75">
        <f t="shared" si="15"/>
        <v>1.0016207175761953</v>
      </c>
      <c r="K85" s="75">
        <f t="shared" si="15"/>
        <v>1.0059498483086236</v>
      </c>
      <c r="L85" s="75">
        <f t="shared" si="15"/>
        <v>1.0105821379917403</v>
      </c>
      <c r="M85" s="75">
        <f t="shared" si="15"/>
        <v>1.0005185600979636</v>
      </c>
      <c r="N85" s="75">
        <f t="shared" si="15"/>
        <v>1.0002508524832823</v>
      </c>
      <c r="O85" s="75">
        <f t="shared" si="15"/>
        <v>1.0002507895720953</v>
      </c>
      <c r="P85" s="75">
        <f t="shared" si="15"/>
        <v>1.0002507266924554</v>
      </c>
      <c r="Q85" s="75">
        <f t="shared" si="15"/>
        <v>1</v>
      </c>
      <c r="R85" s="75"/>
      <c r="S85" s="75"/>
      <c r="T85" s="75"/>
      <c r="U85" s="75"/>
      <c r="V85" s="75"/>
      <c r="W85" s="75"/>
      <c r="X85" s="75"/>
      <c r="Z85" s="75"/>
      <c r="AA85" s="75"/>
      <c r="AB85" s="75"/>
      <c r="AC85" s="75"/>
      <c r="AD85" s="75"/>
      <c r="AE85" s="75"/>
      <c r="AF85" s="75"/>
      <c r="AG85" s="75"/>
      <c r="AH85" s="75"/>
      <c r="AI85" s="75"/>
      <c r="AJ85" s="75"/>
      <c r="AK85" s="75"/>
      <c r="AL85" s="75"/>
      <c r="AM85" s="75"/>
      <c r="AN85" s="75"/>
    </row>
    <row r="86" spans="3:40" x14ac:dyDescent="0.3">
      <c r="C86" s="76">
        <v>11703</v>
      </c>
      <c r="D86" s="77">
        <v>43982</v>
      </c>
      <c r="E86" s="75">
        <f t="shared" ref="E86:Q86" si="16">F43/E43</f>
        <v>9.443695511575422</v>
      </c>
      <c r="F86" s="75">
        <f t="shared" si="16"/>
        <v>1.4384781070703354</v>
      </c>
      <c r="G86" s="75">
        <f t="shared" si="16"/>
        <v>1.0860747081425959</v>
      </c>
      <c r="H86" s="75">
        <f t="shared" si="16"/>
        <v>1.0136679339870893</v>
      </c>
      <c r="I86" s="75">
        <f t="shared" si="16"/>
        <v>1.0067543068675227</v>
      </c>
      <c r="J86" s="75">
        <f t="shared" si="16"/>
        <v>1.0040993006327346</v>
      </c>
      <c r="K86" s="75">
        <f t="shared" si="16"/>
        <v>1.0157027872564093</v>
      </c>
      <c r="L86" s="75">
        <f t="shared" si="16"/>
        <v>1.0023765208930531</v>
      </c>
      <c r="M86" s="75">
        <f t="shared" si="16"/>
        <v>1.0032287022253967</v>
      </c>
      <c r="N86" s="75">
        <f t="shared" si="16"/>
        <v>1.0020088751471161</v>
      </c>
      <c r="O86" s="75">
        <f t="shared" si="16"/>
        <v>1.0005776510322952</v>
      </c>
      <c r="P86" s="75">
        <f t="shared" si="16"/>
        <v>1.0003444986661607</v>
      </c>
      <c r="Q86" s="75">
        <f t="shared" si="16"/>
        <v>1</v>
      </c>
      <c r="R86" s="75"/>
      <c r="S86" s="75"/>
      <c r="T86" s="75"/>
      <c r="U86" s="75"/>
      <c r="V86" s="75"/>
      <c r="W86" s="75"/>
      <c r="X86" s="75"/>
      <c r="Z86" s="75"/>
      <c r="AA86" s="75"/>
      <c r="AB86" s="75"/>
      <c r="AC86" s="75"/>
      <c r="AD86" s="75"/>
      <c r="AE86" s="75"/>
      <c r="AF86" s="75"/>
      <c r="AG86" s="75"/>
      <c r="AH86" s="75"/>
      <c r="AI86" s="75"/>
      <c r="AJ86" s="75"/>
      <c r="AK86" s="75"/>
      <c r="AL86" s="75"/>
      <c r="AM86" s="75"/>
      <c r="AN86" s="75"/>
    </row>
    <row r="87" spans="3:40" x14ac:dyDescent="0.3">
      <c r="C87" s="76">
        <v>11580</v>
      </c>
      <c r="D87" s="77">
        <v>44012</v>
      </c>
      <c r="E87" s="75">
        <f t="shared" ref="E87:Q87" si="17">F44/E44</f>
        <v>23.505634958461787</v>
      </c>
      <c r="F87" s="75">
        <f t="shared" si="17"/>
        <v>1.4563938691407758</v>
      </c>
      <c r="G87" s="75">
        <f t="shared" si="17"/>
        <v>1.0471029317807077</v>
      </c>
      <c r="H87" s="75">
        <f t="shared" si="17"/>
        <v>1.018066622159788</v>
      </c>
      <c r="I87" s="75">
        <f t="shared" si="17"/>
        <v>1.012787391297318</v>
      </c>
      <c r="J87" s="75">
        <f t="shared" si="17"/>
        <v>1.0102329252604156</v>
      </c>
      <c r="K87" s="75">
        <f t="shared" si="17"/>
        <v>1.0042786763990257</v>
      </c>
      <c r="L87" s="75">
        <f t="shared" si="17"/>
        <v>1.0022266754993299</v>
      </c>
      <c r="M87" s="75">
        <f t="shared" si="17"/>
        <v>1.0002675569177175</v>
      </c>
      <c r="N87" s="75">
        <f t="shared" si="17"/>
        <v>1.0012055885714211</v>
      </c>
      <c r="O87" s="75">
        <f t="shared" si="17"/>
        <v>1.0003250468533562</v>
      </c>
      <c r="P87" s="75">
        <f t="shared" si="17"/>
        <v>1.0002820327299624</v>
      </c>
      <c r="Q87" s="75">
        <f t="shared" si="17"/>
        <v>1</v>
      </c>
      <c r="R87" s="75"/>
      <c r="S87" s="75"/>
      <c r="T87" s="75"/>
      <c r="U87" s="75"/>
      <c r="V87" s="75"/>
      <c r="W87" s="75"/>
      <c r="X87" s="75"/>
      <c r="Z87" s="75"/>
      <c r="AA87" s="75"/>
      <c r="AB87" s="75"/>
      <c r="AC87" s="75"/>
      <c r="AD87" s="75"/>
      <c r="AE87" s="75"/>
      <c r="AF87" s="75"/>
      <c r="AG87" s="75"/>
      <c r="AH87" s="75"/>
      <c r="AI87" s="75"/>
      <c r="AJ87" s="75"/>
      <c r="AK87" s="75"/>
      <c r="AL87" s="75"/>
      <c r="AM87" s="75"/>
      <c r="AN87" s="75"/>
    </row>
    <row r="88" spans="3:40" x14ac:dyDescent="0.3">
      <c r="C88" s="76">
        <v>11577</v>
      </c>
      <c r="D88" s="77">
        <v>44043</v>
      </c>
      <c r="E88" s="75">
        <f t="shared" ref="E88:Q88" si="18">F45/E45</f>
        <v>30.27368271414533</v>
      </c>
      <c r="F88" s="75">
        <f t="shared" si="18"/>
        <v>1.2875476198224276</v>
      </c>
      <c r="G88" s="75">
        <f t="shared" si="18"/>
        <v>1.0817133256353972</v>
      </c>
      <c r="H88" s="75">
        <f t="shared" si="18"/>
        <v>1.0806629313994811</v>
      </c>
      <c r="I88" s="75">
        <f t="shared" si="18"/>
        <v>1.0173697784487969</v>
      </c>
      <c r="J88" s="75">
        <f t="shared" si="18"/>
        <v>1.0078739075491998</v>
      </c>
      <c r="K88" s="75">
        <f t="shared" si="18"/>
        <v>1.0038975856044565</v>
      </c>
      <c r="L88" s="75">
        <f t="shared" si="18"/>
        <v>1.0000322469780414</v>
      </c>
      <c r="M88" s="75">
        <f t="shared" si="18"/>
        <v>1.0068391263275978</v>
      </c>
      <c r="N88" s="75">
        <f t="shared" si="18"/>
        <v>1.0011112852478026</v>
      </c>
      <c r="O88" s="75">
        <f t="shared" si="18"/>
        <v>1.0033841054952277</v>
      </c>
      <c r="P88" s="75">
        <f t="shared" si="18"/>
        <v>1.00032688269499</v>
      </c>
      <c r="Q88" s="75">
        <f t="shared" si="18"/>
        <v>1</v>
      </c>
      <c r="R88" s="75"/>
      <c r="S88" s="75"/>
      <c r="T88" s="75"/>
      <c r="U88" s="75"/>
      <c r="V88" s="75"/>
      <c r="W88" s="75"/>
      <c r="X88" s="75"/>
      <c r="Z88" s="75"/>
      <c r="AA88" s="75"/>
      <c r="AB88" s="75"/>
      <c r="AC88" s="75"/>
      <c r="AD88" s="75"/>
      <c r="AE88" s="75"/>
      <c r="AF88" s="75"/>
      <c r="AG88" s="75"/>
      <c r="AH88" s="75"/>
      <c r="AI88" s="75"/>
      <c r="AJ88" s="75"/>
      <c r="AK88" s="75"/>
      <c r="AL88" s="75"/>
      <c r="AM88" s="75"/>
      <c r="AN88" s="75"/>
    </row>
    <row r="89" spans="3:40" x14ac:dyDescent="0.3">
      <c r="C89" s="76">
        <v>11655</v>
      </c>
      <c r="D89" s="77">
        <v>44074</v>
      </c>
      <c r="E89" s="75">
        <f t="shared" ref="E89:Q89" si="19">F46/E46</f>
        <v>9.2828011305124711</v>
      </c>
      <c r="F89" s="75">
        <f t="shared" si="19"/>
        <v>1.3960284466221435</v>
      </c>
      <c r="G89" s="75">
        <f t="shared" si="19"/>
        <v>1.0583496048530379</v>
      </c>
      <c r="H89" s="75">
        <f t="shared" si="19"/>
        <v>1.025357979521573</v>
      </c>
      <c r="I89" s="75">
        <f t="shared" si="19"/>
        <v>1.012098189009113</v>
      </c>
      <c r="J89" s="75">
        <f t="shared" si="19"/>
        <v>1.0067132698866841</v>
      </c>
      <c r="K89" s="75">
        <f t="shared" si="19"/>
        <v>1.0019669696900664</v>
      </c>
      <c r="L89" s="75">
        <f t="shared" si="19"/>
        <v>1.0006570208796264</v>
      </c>
      <c r="M89" s="75">
        <f t="shared" si="19"/>
        <v>1.0012800075630608</v>
      </c>
      <c r="N89" s="75">
        <f t="shared" si="19"/>
        <v>1.0001813726213655</v>
      </c>
      <c r="O89" s="75">
        <f t="shared" si="19"/>
        <v>1.0001813397313031</v>
      </c>
      <c r="P89" s="75">
        <f t="shared" si="19"/>
        <v>1.0001813068531671</v>
      </c>
      <c r="Q89" s="75">
        <f t="shared" si="19"/>
        <v>1</v>
      </c>
      <c r="R89" s="75"/>
      <c r="S89" s="75"/>
      <c r="T89" s="75"/>
      <c r="U89" s="75"/>
      <c r="V89" s="75"/>
      <c r="W89" s="75"/>
      <c r="X89" s="75"/>
      <c r="Z89" s="75"/>
      <c r="AA89" s="75"/>
      <c r="AB89" s="75"/>
      <c r="AC89" s="75"/>
      <c r="AD89" s="75"/>
      <c r="AE89" s="75"/>
      <c r="AF89" s="75"/>
      <c r="AG89" s="75"/>
      <c r="AH89" s="75"/>
      <c r="AI89" s="75"/>
      <c r="AJ89" s="75"/>
      <c r="AK89" s="75"/>
      <c r="AL89" s="75"/>
      <c r="AM89" s="75"/>
      <c r="AN89" s="75"/>
    </row>
    <row r="90" spans="3:40" x14ac:dyDescent="0.3">
      <c r="C90" s="76">
        <v>11735</v>
      </c>
      <c r="D90" s="77">
        <v>44104</v>
      </c>
      <c r="E90" s="75">
        <f t="shared" ref="E90:Q90" si="20">F47/E47</f>
        <v>47.116932164495537</v>
      </c>
      <c r="F90" s="75">
        <f t="shared" si="20"/>
        <v>1.1264771396337363</v>
      </c>
      <c r="G90" s="75">
        <f t="shared" si="20"/>
        <v>1.0446563568933545</v>
      </c>
      <c r="H90" s="75">
        <f t="shared" si="20"/>
        <v>1.0154716472424492</v>
      </c>
      <c r="I90" s="75">
        <f t="shared" si="20"/>
        <v>1.0089302038088275</v>
      </c>
      <c r="J90" s="75">
        <f t="shared" si="20"/>
        <v>1.0018474042329613</v>
      </c>
      <c r="K90" s="75">
        <f t="shared" si="20"/>
        <v>1.0002931605777918</v>
      </c>
      <c r="L90" s="75">
        <f t="shared" si="20"/>
        <v>1.0002930746598553</v>
      </c>
      <c r="M90" s="75">
        <f t="shared" si="20"/>
        <v>1.0002929887922645</v>
      </c>
      <c r="N90" s="75">
        <f t="shared" si="20"/>
        <v>1.0002929029749756</v>
      </c>
      <c r="O90" s="75">
        <f t="shared" si="20"/>
        <v>1.0002928172079444</v>
      </c>
      <c r="P90" s="75">
        <f t="shared" si="20"/>
        <v>1.0002927314911265</v>
      </c>
      <c r="Q90" s="75">
        <f t="shared" si="20"/>
        <v>1</v>
      </c>
      <c r="R90" s="75"/>
      <c r="S90" s="75"/>
      <c r="T90" s="75"/>
      <c r="U90" s="75"/>
      <c r="V90" s="75"/>
      <c r="W90" s="75"/>
      <c r="X90" s="75"/>
      <c r="Z90" s="75"/>
      <c r="AA90" s="75"/>
      <c r="AB90" s="75"/>
      <c r="AC90" s="75"/>
      <c r="AD90" s="75"/>
      <c r="AE90" s="75"/>
      <c r="AF90" s="75"/>
      <c r="AG90" s="75"/>
      <c r="AH90" s="75"/>
      <c r="AI90" s="75"/>
      <c r="AJ90" s="75"/>
      <c r="AK90" s="75"/>
      <c r="AL90" s="75"/>
      <c r="AM90" s="75"/>
      <c r="AN90" s="75"/>
    </row>
    <row r="91" spans="3:40" x14ac:dyDescent="0.3">
      <c r="C91" s="76">
        <v>11889</v>
      </c>
      <c r="D91" s="77">
        <v>44135</v>
      </c>
      <c r="E91" s="75">
        <f t="shared" ref="E91:Q91" si="21">F48/E48</f>
        <v>5.7532076656276878</v>
      </c>
      <c r="F91" s="75">
        <f t="shared" si="21"/>
        <v>1.4369678926929401</v>
      </c>
      <c r="G91" s="75">
        <f t="shared" si="21"/>
        <v>1.1158050184077988</v>
      </c>
      <c r="H91" s="75">
        <f t="shared" si="21"/>
        <v>1.0298887419371596</v>
      </c>
      <c r="I91" s="75">
        <f t="shared" si="21"/>
        <v>1.0130960082825025</v>
      </c>
      <c r="J91" s="75">
        <f t="shared" si="21"/>
        <v>1.0009877485692733</v>
      </c>
      <c r="K91" s="75">
        <f t="shared" si="21"/>
        <v>1.0004933869423902</v>
      </c>
      <c r="L91" s="75">
        <f t="shared" si="21"/>
        <v>1.0004931436317617</v>
      </c>
      <c r="M91" s="75">
        <f t="shared" si="21"/>
        <v>1.0004929005609888</v>
      </c>
      <c r="N91" s="75">
        <f t="shared" si="21"/>
        <v>1.0004926577297175</v>
      </c>
      <c r="O91" s="75">
        <f t="shared" si="21"/>
        <v>1.0004924151375938</v>
      </c>
      <c r="P91" s="75">
        <f t="shared" si="21"/>
        <v>1.0004921727842644</v>
      </c>
      <c r="Q91" s="75">
        <f t="shared" si="21"/>
        <v>1</v>
      </c>
      <c r="R91" s="75"/>
      <c r="S91" s="75"/>
      <c r="T91" s="75"/>
      <c r="U91" s="75"/>
      <c r="V91" s="75"/>
      <c r="W91" s="75"/>
      <c r="X91" s="75"/>
      <c r="Z91" s="75"/>
      <c r="AA91" s="75"/>
      <c r="AB91" s="75"/>
      <c r="AC91" s="75"/>
      <c r="AD91" s="75"/>
      <c r="AE91" s="75"/>
      <c r="AF91" s="75"/>
      <c r="AG91" s="75"/>
      <c r="AH91" s="75"/>
      <c r="AI91" s="75"/>
      <c r="AJ91" s="75"/>
      <c r="AK91" s="75"/>
      <c r="AL91" s="75"/>
      <c r="AM91" s="75"/>
      <c r="AN91" s="75"/>
    </row>
    <row r="92" spans="3:40" x14ac:dyDescent="0.3">
      <c r="C92" s="76">
        <v>11951</v>
      </c>
      <c r="D92" s="77">
        <v>44165</v>
      </c>
      <c r="E92" s="75">
        <f t="shared" ref="E92:Q92" si="22">F49/E49</f>
        <v>22.293509044403816</v>
      </c>
      <c r="F92" s="75">
        <f t="shared" si="22"/>
        <v>1.2980972399186077</v>
      </c>
      <c r="G92" s="75">
        <f t="shared" si="22"/>
        <v>1.0343524169311833</v>
      </c>
      <c r="H92" s="75">
        <f t="shared" si="22"/>
        <v>1.0115520253914809</v>
      </c>
      <c r="I92" s="75">
        <f t="shared" si="22"/>
        <v>1.0070272418200896</v>
      </c>
      <c r="J92" s="75">
        <f t="shared" si="22"/>
        <v>1.0122008097269111</v>
      </c>
      <c r="K92" s="75">
        <f t="shared" si="22"/>
        <v>1.0066183973976264</v>
      </c>
      <c r="L92" s="75">
        <f t="shared" si="22"/>
        <v>1.002294673804258</v>
      </c>
      <c r="M92" s="75">
        <f t="shared" si="22"/>
        <v>1.0004657335851528</v>
      </c>
      <c r="N92" s="75">
        <f t="shared" si="22"/>
        <v>1.0037460944896397</v>
      </c>
      <c r="O92" s="75">
        <f t="shared" si="22"/>
        <v>1.0011289114863853</v>
      </c>
      <c r="P92" s="75">
        <f t="shared" si="22"/>
        <v>1.0011276384823502</v>
      </c>
      <c r="Q92" s="75">
        <f t="shared" si="22"/>
        <v>1</v>
      </c>
      <c r="R92" s="75"/>
      <c r="S92" s="75"/>
      <c r="T92" s="75"/>
      <c r="U92" s="75"/>
      <c r="V92" s="75"/>
      <c r="W92" s="75"/>
      <c r="X92" s="75"/>
      <c r="Z92" s="75"/>
      <c r="AA92" s="75"/>
      <c r="AB92" s="75"/>
      <c r="AC92" s="75"/>
      <c r="AD92" s="75"/>
      <c r="AE92" s="75"/>
      <c r="AF92" s="75"/>
      <c r="AG92" s="75"/>
      <c r="AH92" s="75"/>
      <c r="AI92" s="75"/>
      <c r="AJ92" s="75"/>
      <c r="AK92" s="75"/>
      <c r="AL92" s="75"/>
      <c r="AM92" s="75"/>
      <c r="AN92" s="75"/>
    </row>
    <row r="93" spans="3:40" x14ac:dyDescent="0.3">
      <c r="C93" s="76">
        <v>12132</v>
      </c>
      <c r="D93" s="77">
        <v>44196</v>
      </c>
      <c r="E93" s="75">
        <f t="shared" ref="E93:Q93" si="23">F50/E50</f>
        <v>14.914891345751357</v>
      </c>
      <c r="F93" s="75">
        <f t="shared" si="23"/>
        <v>1.2101715635462669</v>
      </c>
      <c r="G93" s="75">
        <f t="shared" si="23"/>
        <v>1.035512521445674</v>
      </c>
      <c r="H93" s="75">
        <f t="shared" si="23"/>
        <v>1.0452017858727232</v>
      </c>
      <c r="I93" s="75">
        <f t="shared" si="23"/>
        <v>1.0072696244297825</v>
      </c>
      <c r="J93" s="75">
        <f t="shared" si="23"/>
        <v>1.0408819152284954</v>
      </c>
      <c r="K93" s="75">
        <f t="shared" si="23"/>
        <v>1.0049538050717355</v>
      </c>
      <c r="L93" s="75">
        <f t="shared" si="23"/>
        <v>1.0007070798168491</v>
      </c>
      <c r="M93" s="75">
        <f t="shared" si="23"/>
        <v>1.0066221003714841</v>
      </c>
      <c r="N93" s="75">
        <f t="shared" si="23"/>
        <v>1.0106082232673355</v>
      </c>
      <c r="O93" s="75">
        <f t="shared" si="23"/>
        <v>1.0010702557221396</v>
      </c>
      <c r="P93" s="75">
        <f t="shared" si="23"/>
        <v>1.0010691114994397</v>
      </c>
      <c r="Q93" s="75" t="e">
        <f t="shared" si="23"/>
        <v>#VALUE!</v>
      </c>
      <c r="R93" s="75"/>
      <c r="S93" s="75"/>
      <c r="T93" s="75"/>
      <c r="U93" s="75"/>
      <c r="V93" s="75"/>
      <c r="W93" s="75"/>
      <c r="X93" s="75"/>
      <c r="Z93" s="75"/>
      <c r="AA93" s="75"/>
      <c r="AB93" s="75"/>
      <c r="AC93" s="75"/>
      <c r="AD93" s="75"/>
      <c r="AE93" s="75"/>
      <c r="AF93" s="75"/>
      <c r="AG93" s="75"/>
      <c r="AH93" s="75"/>
      <c r="AI93" s="75"/>
      <c r="AJ93" s="75"/>
      <c r="AK93" s="75"/>
      <c r="AL93" s="75"/>
      <c r="AM93" s="75"/>
      <c r="AN93" s="75"/>
    </row>
    <row r="94" spans="3:40" x14ac:dyDescent="0.3">
      <c r="C94" s="76">
        <v>12227</v>
      </c>
      <c r="D94" s="77">
        <v>44227</v>
      </c>
      <c r="E94" s="75">
        <f t="shared" ref="E94:Q94" si="24">F51/E51</f>
        <v>10.895471923264015</v>
      </c>
      <c r="F94" s="75">
        <f t="shared" si="24"/>
        <v>1.4996038668975196</v>
      </c>
      <c r="G94" s="75">
        <f t="shared" si="24"/>
        <v>1.0698958575753663</v>
      </c>
      <c r="H94" s="75">
        <f t="shared" si="24"/>
        <v>1.0478412478800647</v>
      </c>
      <c r="I94" s="75">
        <f t="shared" si="24"/>
        <v>1.0324268967796804</v>
      </c>
      <c r="J94" s="75">
        <f t="shared" si="24"/>
        <v>1.0018527533922557</v>
      </c>
      <c r="K94" s="75">
        <f t="shared" si="24"/>
        <v>1.0079651863968093</v>
      </c>
      <c r="L94" s="75">
        <f t="shared" si="24"/>
        <v>1.0073421562375442</v>
      </c>
      <c r="M94" s="75">
        <f t="shared" si="24"/>
        <v>1.0057021986177574</v>
      </c>
      <c r="N94" s="75">
        <f t="shared" si="24"/>
        <v>1.0000467382500071</v>
      </c>
      <c r="O94" s="75">
        <f t="shared" si="24"/>
        <v>1.001079435374115</v>
      </c>
      <c r="P94" s="75" t="e">
        <f t="shared" si="24"/>
        <v>#VALUE!</v>
      </c>
      <c r="Q94" s="75" t="e">
        <f t="shared" si="24"/>
        <v>#VALUE!</v>
      </c>
      <c r="R94" s="75"/>
      <c r="S94" s="75"/>
      <c r="T94" s="75"/>
      <c r="U94" s="75"/>
      <c r="V94" s="75"/>
      <c r="W94" s="75"/>
      <c r="X94" s="75"/>
      <c r="Z94" s="75"/>
      <c r="AA94" s="75"/>
      <c r="AB94" s="75"/>
      <c r="AC94" s="75"/>
      <c r="AD94" s="75"/>
      <c r="AE94" s="75"/>
      <c r="AF94" s="75"/>
      <c r="AG94" s="75"/>
      <c r="AH94" s="75"/>
      <c r="AI94" s="75"/>
      <c r="AJ94" s="75"/>
      <c r="AK94" s="75"/>
      <c r="AL94" s="75"/>
      <c r="AM94" s="75"/>
      <c r="AN94" s="75"/>
    </row>
    <row r="95" spans="3:40" x14ac:dyDescent="0.3">
      <c r="C95" s="76">
        <v>12201</v>
      </c>
      <c r="D95" s="77">
        <v>44255</v>
      </c>
      <c r="E95" s="75">
        <f t="shared" ref="E95:Q95" si="25">F52/E52</f>
        <v>15.821422296072857</v>
      </c>
      <c r="F95" s="75">
        <f t="shared" si="25"/>
        <v>1.5741351085371527</v>
      </c>
      <c r="G95" s="75">
        <f t="shared" si="25"/>
        <v>1.0917613677048259</v>
      </c>
      <c r="H95" s="75">
        <f t="shared" si="25"/>
        <v>1.0187551493934885</v>
      </c>
      <c r="I95" s="75">
        <f t="shared" si="25"/>
        <v>1.0197923034958634</v>
      </c>
      <c r="J95" s="75">
        <f t="shared" si="25"/>
        <v>1.0041007193252778</v>
      </c>
      <c r="K95" s="75">
        <f t="shared" si="25"/>
        <v>1.0083779177756715</v>
      </c>
      <c r="L95" s="75">
        <f t="shared" si="25"/>
        <v>1.00195672495211</v>
      </c>
      <c r="M95" s="75">
        <f t="shared" si="25"/>
        <v>1.0004575570116037</v>
      </c>
      <c r="N95" s="75">
        <f t="shared" si="25"/>
        <v>1.0004573477489345</v>
      </c>
      <c r="O95" s="75" t="e">
        <f t="shared" si="25"/>
        <v>#VALUE!</v>
      </c>
      <c r="P95" s="75" t="e">
        <f t="shared" si="25"/>
        <v>#VALUE!</v>
      </c>
      <c r="Q95" s="75" t="e">
        <f t="shared" si="25"/>
        <v>#VALUE!</v>
      </c>
      <c r="R95" s="75"/>
      <c r="S95" s="75"/>
      <c r="T95" s="75"/>
      <c r="U95" s="75"/>
      <c r="V95" s="75"/>
      <c r="W95" s="75"/>
      <c r="X95" s="75"/>
      <c r="Z95" s="75"/>
      <c r="AA95" s="75"/>
      <c r="AB95" s="75"/>
      <c r="AC95" s="75"/>
      <c r="AD95" s="75"/>
      <c r="AE95" s="75"/>
      <c r="AF95" s="75"/>
      <c r="AG95" s="75"/>
      <c r="AH95" s="75"/>
      <c r="AI95" s="75"/>
      <c r="AJ95" s="75"/>
      <c r="AK95" s="75"/>
      <c r="AL95" s="75"/>
      <c r="AM95" s="75"/>
      <c r="AN95" s="75"/>
    </row>
    <row r="96" spans="3:40" x14ac:dyDescent="0.3">
      <c r="C96" s="76">
        <v>12130</v>
      </c>
      <c r="D96" s="77">
        <v>44286</v>
      </c>
      <c r="E96" s="75">
        <f t="shared" ref="E96:Q96" si="26">F53/E53</f>
        <v>9.2331884690994244</v>
      </c>
      <c r="F96" s="75">
        <f t="shared" si="26"/>
        <v>1.4778904305198846</v>
      </c>
      <c r="G96" s="75">
        <f t="shared" si="26"/>
        <v>1.0314174832820249</v>
      </c>
      <c r="H96" s="75">
        <f t="shared" si="26"/>
        <v>1.0134397870219758</v>
      </c>
      <c r="I96" s="75">
        <f t="shared" si="26"/>
        <v>1.0282947749350462</v>
      </c>
      <c r="J96" s="75">
        <f t="shared" si="26"/>
        <v>1.0082156490924417</v>
      </c>
      <c r="K96" s="75">
        <f t="shared" si="26"/>
        <v>1.0002118890568392</v>
      </c>
      <c r="L96" s="75">
        <f t="shared" si="26"/>
        <v>1.0002118441693779</v>
      </c>
      <c r="M96" s="75">
        <f t="shared" si="26"/>
        <v>1.000211799300931</v>
      </c>
      <c r="N96" s="75" t="e">
        <f t="shared" si="26"/>
        <v>#VALUE!</v>
      </c>
      <c r="O96" s="75" t="e">
        <f t="shared" si="26"/>
        <v>#VALUE!</v>
      </c>
      <c r="P96" s="75" t="e">
        <f t="shared" si="26"/>
        <v>#VALUE!</v>
      </c>
      <c r="Q96" s="75" t="e">
        <f t="shared" si="26"/>
        <v>#VALUE!</v>
      </c>
      <c r="R96" s="75"/>
      <c r="S96" s="75"/>
      <c r="T96" s="75"/>
      <c r="U96" s="75"/>
      <c r="V96" s="75"/>
      <c r="W96" s="75"/>
      <c r="X96" s="75"/>
      <c r="Z96" s="75"/>
      <c r="AA96" s="75"/>
      <c r="AB96" s="75"/>
      <c r="AC96" s="75"/>
      <c r="AD96" s="75"/>
      <c r="AE96" s="75"/>
      <c r="AF96" s="75"/>
      <c r="AG96" s="75"/>
      <c r="AH96" s="75"/>
      <c r="AI96" s="75"/>
      <c r="AJ96" s="75"/>
      <c r="AK96" s="75"/>
      <c r="AL96" s="75"/>
      <c r="AM96" s="75"/>
      <c r="AN96" s="75"/>
    </row>
    <row r="97" spans="3:40" x14ac:dyDescent="0.3">
      <c r="C97" s="76">
        <v>11986</v>
      </c>
      <c r="D97" s="77">
        <v>44316</v>
      </c>
      <c r="E97" s="75">
        <f t="shared" ref="E97:Q97" si="27">F54/E54</f>
        <v>20.732519226812837</v>
      </c>
      <c r="F97" s="75">
        <f t="shared" si="27"/>
        <v>1.2762590154595013</v>
      </c>
      <c r="G97" s="75">
        <f t="shared" si="27"/>
        <v>1.0251938332984927</v>
      </c>
      <c r="H97" s="75">
        <f t="shared" si="27"/>
        <v>1.0563848174465822</v>
      </c>
      <c r="I97" s="75">
        <f t="shared" si="27"/>
        <v>1.0083040589373629</v>
      </c>
      <c r="J97" s="75">
        <f t="shared" si="27"/>
        <v>1.0049772203666842</v>
      </c>
      <c r="K97" s="75">
        <f t="shared" si="27"/>
        <v>1.005714724658116</v>
      </c>
      <c r="L97" s="75">
        <f t="shared" si="27"/>
        <v>1.003950777557201</v>
      </c>
      <c r="M97" s="75" t="e">
        <f t="shared" si="27"/>
        <v>#VALUE!</v>
      </c>
      <c r="N97" s="75" t="e">
        <f t="shared" si="27"/>
        <v>#VALUE!</v>
      </c>
      <c r="O97" s="75" t="e">
        <f t="shared" si="27"/>
        <v>#VALUE!</v>
      </c>
      <c r="P97" s="75" t="e">
        <f t="shared" si="27"/>
        <v>#VALUE!</v>
      </c>
      <c r="Q97" s="75" t="e">
        <f t="shared" si="27"/>
        <v>#VALUE!</v>
      </c>
      <c r="R97" s="75"/>
      <c r="S97" s="75"/>
      <c r="T97" s="75"/>
      <c r="U97" s="75"/>
      <c r="V97" s="75"/>
      <c r="W97" s="75"/>
      <c r="X97" s="75"/>
      <c r="Z97" s="75"/>
      <c r="AA97" s="75"/>
      <c r="AB97" s="75"/>
      <c r="AC97" s="75"/>
      <c r="AD97" s="75"/>
      <c r="AE97" s="75"/>
      <c r="AF97" s="75"/>
      <c r="AG97" s="75"/>
      <c r="AH97" s="75"/>
      <c r="AI97" s="75"/>
      <c r="AJ97" s="75"/>
      <c r="AK97" s="75"/>
      <c r="AL97" s="75"/>
      <c r="AM97" s="75"/>
      <c r="AN97" s="75"/>
    </row>
    <row r="98" spans="3:40" x14ac:dyDescent="0.3">
      <c r="C98" s="76">
        <v>11927</v>
      </c>
      <c r="D98" s="77">
        <v>44347</v>
      </c>
      <c r="E98" s="75">
        <f t="shared" ref="E98:Q98" si="28">F55/E55</f>
        <v>17.032380481447326</v>
      </c>
      <c r="F98" s="75">
        <f t="shared" si="28"/>
        <v>1.203559100828915</v>
      </c>
      <c r="G98" s="75">
        <f t="shared" si="28"/>
        <v>1.0718741341701994</v>
      </c>
      <c r="H98" s="75">
        <f t="shared" si="28"/>
        <v>1.0164184025511751</v>
      </c>
      <c r="I98" s="75">
        <f t="shared" si="28"/>
        <v>1.0149956952319608</v>
      </c>
      <c r="J98" s="75">
        <f t="shared" si="28"/>
        <v>1.0074121266334781</v>
      </c>
      <c r="K98" s="75">
        <f t="shared" si="28"/>
        <v>1.003945792043472</v>
      </c>
      <c r="L98" s="75" t="e">
        <f t="shared" si="28"/>
        <v>#VALUE!</v>
      </c>
      <c r="M98" s="75" t="e">
        <f t="shared" si="28"/>
        <v>#VALUE!</v>
      </c>
      <c r="N98" s="75" t="e">
        <f t="shared" si="28"/>
        <v>#VALUE!</v>
      </c>
      <c r="O98" s="75" t="e">
        <f t="shared" si="28"/>
        <v>#VALUE!</v>
      </c>
      <c r="P98" s="75" t="e">
        <f t="shared" si="28"/>
        <v>#VALUE!</v>
      </c>
      <c r="Q98" s="75" t="e">
        <f t="shared" si="28"/>
        <v>#VALUE!</v>
      </c>
      <c r="R98" s="75"/>
      <c r="S98" s="75"/>
      <c r="T98" s="75"/>
      <c r="U98" s="75"/>
      <c r="V98" s="75"/>
      <c r="W98" s="75"/>
      <c r="X98" s="75"/>
      <c r="Z98" s="75"/>
      <c r="AA98" s="75"/>
      <c r="AB98" s="75"/>
      <c r="AC98" s="75"/>
      <c r="AD98" s="75"/>
      <c r="AE98" s="75"/>
      <c r="AF98" s="75"/>
      <c r="AG98" s="75"/>
      <c r="AH98" s="75"/>
      <c r="AI98" s="75"/>
      <c r="AJ98" s="75"/>
      <c r="AK98" s="75"/>
      <c r="AL98" s="75"/>
      <c r="AM98" s="75"/>
      <c r="AN98" s="75"/>
    </row>
    <row r="99" spans="3:40" x14ac:dyDescent="0.3">
      <c r="C99" s="76">
        <v>11814</v>
      </c>
      <c r="D99" s="77">
        <v>44377</v>
      </c>
      <c r="E99" s="75">
        <f t="shared" ref="E99:Q99" si="29">F56/E56</f>
        <v>16.505146200327477</v>
      </c>
      <c r="F99" s="75">
        <f t="shared" si="29"/>
        <v>1.5901792615619486</v>
      </c>
      <c r="G99" s="75">
        <f t="shared" si="29"/>
        <v>1.0312229345019488</v>
      </c>
      <c r="H99" s="75">
        <f t="shared" si="29"/>
        <v>1.0086807828241426</v>
      </c>
      <c r="I99" s="75">
        <f t="shared" si="29"/>
        <v>1.0049544893494076</v>
      </c>
      <c r="J99" s="75">
        <f t="shared" si="29"/>
        <v>1.0048550509802263</v>
      </c>
      <c r="K99" s="75" t="e">
        <f t="shared" si="29"/>
        <v>#VALUE!</v>
      </c>
      <c r="L99" s="75" t="e">
        <f t="shared" si="29"/>
        <v>#VALUE!</v>
      </c>
      <c r="M99" s="75" t="e">
        <f t="shared" si="29"/>
        <v>#VALUE!</v>
      </c>
      <c r="N99" s="75" t="e">
        <f t="shared" si="29"/>
        <v>#VALUE!</v>
      </c>
      <c r="O99" s="75" t="e">
        <f t="shared" si="29"/>
        <v>#VALUE!</v>
      </c>
      <c r="P99" s="75" t="e">
        <f t="shared" si="29"/>
        <v>#VALUE!</v>
      </c>
      <c r="Q99" s="75" t="e">
        <f t="shared" si="29"/>
        <v>#VALUE!</v>
      </c>
      <c r="R99" s="75"/>
      <c r="S99" s="75"/>
      <c r="T99" s="75"/>
      <c r="U99" s="75"/>
      <c r="V99" s="75"/>
      <c r="W99" s="75"/>
      <c r="X99" s="75"/>
      <c r="Z99" s="75"/>
      <c r="AA99" s="75"/>
      <c r="AB99" s="75"/>
      <c r="AC99" s="75"/>
      <c r="AD99" s="75"/>
      <c r="AE99" s="75"/>
      <c r="AF99" s="75"/>
      <c r="AG99" s="75"/>
      <c r="AH99" s="75"/>
      <c r="AI99" s="75"/>
      <c r="AJ99" s="75"/>
      <c r="AK99" s="75"/>
      <c r="AL99" s="75"/>
      <c r="AM99" s="75"/>
      <c r="AN99" s="75"/>
    </row>
    <row r="100" spans="3:40" x14ac:dyDescent="0.3">
      <c r="C100" s="76">
        <v>11787</v>
      </c>
      <c r="D100" s="77">
        <v>44408</v>
      </c>
      <c r="E100" s="75">
        <f t="shared" ref="E100:Q100" si="30">F57/E57</f>
        <v>23.113530552359798</v>
      </c>
      <c r="F100" s="75">
        <f t="shared" si="30"/>
        <v>1.2508653369013685</v>
      </c>
      <c r="G100" s="75">
        <f t="shared" si="30"/>
        <v>1.1060212358972732</v>
      </c>
      <c r="H100" s="75">
        <f t="shared" si="30"/>
        <v>1.015066799722492</v>
      </c>
      <c r="I100" s="75">
        <f t="shared" si="30"/>
        <v>1.0090137607274712</v>
      </c>
      <c r="J100" s="75" t="e">
        <f t="shared" si="30"/>
        <v>#VALUE!</v>
      </c>
      <c r="K100" s="75" t="e">
        <f t="shared" si="30"/>
        <v>#VALUE!</v>
      </c>
      <c r="L100" s="75" t="e">
        <f t="shared" si="30"/>
        <v>#VALUE!</v>
      </c>
      <c r="M100" s="75" t="e">
        <f t="shared" si="30"/>
        <v>#VALUE!</v>
      </c>
      <c r="N100" s="75" t="e">
        <f t="shared" si="30"/>
        <v>#VALUE!</v>
      </c>
      <c r="O100" s="75" t="e">
        <f t="shared" si="30"/>
        <v>#VALUE!</v>
      </c>
      <c r="P100" s="75" t="e">
        <f t="shared" si="30"/>
        <v>#VALUE!</v>
      </c>
      <c r="Q100" s="75" t="e">
        <f t="shared" si="30"/>
        <v>#VALUE!</v>
      </c>
      <c r="R100" s="75"/>
      <c r="S100" s="75"/>
      <c r="T100" s="75"/>
      <c r="U100" s="75"/>
      <c r="V100" s="75"/>
      <c r="W100" s="75"/>
      <c r="X100" s="75"/>
      <c r="Z100" s="75"/>
      <c r="AA100" s="75"/>
      <c r="AB100" s="75"/>
      <c r="AC100" s="75"/>
      <c r="AD100" s="75"/>
      <c r="AE100" s="75"/>
      <c r="AF100" s="75"/>
      <c r="AG100" s="75"/>
      <c r="AH100" s="75"/>
      <c r="AI100" s="75"/>
      <c r="AJ100" s="75"/>
      <c r="AK100" s="75"/>
      <c r="AL100" s="75"/>
      <c r="AM100" s="75"/>
      <c r="AN100" s="75"/>
    </row>
    <row r="101" spans="3:40" x14ac:dyDescent="0.3">
      <c r="C101" s="76">
        <v>11689</v>
      </c>
      <c r="D101" s="77">
        <v>44439</v>
      </c>
      <c r="E101" s="75">
        <f t="shared" ref="E101:Q101" si="31">F58/E58</f>
        <v>14.516022632627196</v>
      </c>
      <c r="F101" s="75">
        <f t="shared" si="31"/>
        <v>1.3674502765573011</v>
      </c>
      <c r="G101" s="75">
        <f t="shared" si="31"/>
        <v>1.042582046934188</v>
      </c>
      <c r="H101" s="75">
        <f t="shared" si="31"/>
        <v>1.0787822405455008</v>
      </c>
      <c r="I101" s="75" t="e">
        <f t="shared" si="31"/>
        <v>#VALUE!</v>
      </c>
      <c r="J101" s="75" t="e">
        <f t="shared" si="31"/>
        <v>#VALUE!</v>
      </c>
      <c r="K101" s="75" t="e">
        <f t="shared" si="31"/>
        <v>#VALUE!</v>
      </c>
      <c r="L101" s="75" t="e">
        <f t="shared" si="31"/>
        <v>#VALUE!</v>
      </c>
      <c r="M101" s="75" t="e">
        <f t="shared" si="31"/>
        <v>#VALUE!</v>
      </c>
      <c r="N101" s="75" t="e">
        <f t="shared" si="31"/>
        <v>#VALUE!</v>
      </c>
      <c r="O101" s="75" t="e">
        <f t="shared" si="31"/>
        <v>#VALUE!</v>
      </c>
      <c r="P101" s="75" t="e">
        <f t="shared" si="31"/>
        <v>#VALUE!</v>
      </c>
      <c r="Q101" s="75" t="e">
        <f t="shared" si="31"/>
        <v>#VALUE!</v>
      </c>
      <c r="R101" s="75"/>
      <c r="S101" s="75"/>
      <c r="T101" s="75"/>
      <c r="U101" s="75"/>
      <c r="V101" s="75"/>
      <c r="W101" s="75"/>
      <c r="X101" s="75"/>
      <c r="Z101" s="75"/>
      <c r="AA101" s="75"/>
      <c r="AB101" s="75"/>
      <c r="AC101" s="75"/>
      <c r="AD101" s="75"/>
      <c r="AE101" s="75"/>
      <c r="AF101" s="75"/>
      <c r="AG101" s="75"/>
      <c r="AH101" s="75"/>
      <c r="AI101" s="75"/>
      <c r="AJ101" s="75"/>
      <c r="AK101" s="75"/>
      <c r="AL101" s="75"/>
      <c r="AM101" s="75"/>
      <c r="AN101" s="75"/>
    </row>
    <row r="102" spans="3:40" x14ac:dyDescent="0.3">
      <c r="C102" s="76">
        <v>11731</v>
      </c>
      <c r="D102" s="77">
        <v>44469</v>
      </c>
      <c r="E102" s="75">
        <f t="shared" ref="E102:Q102" si="32">F59/E59</f>
        <v>11.229331364454852</v>
      </c>
      <c r="F102" s="75">
        <f t="shared" si="32"/>
        <v>1.1419027298792817</v>
      </c>
      <c r="G102" s="75">
        <f t="shared" si="32"/>
        <v>1.0661511193960462</v>
      </c>
      <c r="H102" s="75" t="e">
        <f t="shared" si="32"/>
        <v>#VALUE!</v>
      </c>
      <c r="I102" s="75" t="e">
        <f t="shared" si="32"/>
        <v>#VALUE!</v>
      </c>
      <c r="J102" s="75" t="e">
        <f t="shared" si="32"/>
        <v>#VALUE!</v>
      </c>
      <c r="K102" s="75" t="e">
        <f t="shared" si="32"/>
        <v>#VALUE!</v>
      </c>
      <c r="L102" s="75" t="e">
        <f t="shared" si="32"/>
        <v>#VALUE!</v>
      </c>
      <c r="M102" s="75" t="e">
        <f t="shared" si="32"/>
        <v>#VALUE!</v>
      </c>
      <c r="N102" s="75" t="e">
        <f t="shared" si="32"/>
        <v>#VALUE!</v>
      </c>
      <c r="O102" s="75" t="e">
        <f t="shared" si="32"/>
        <v>#VALUE!</v>
      </c>
      <c r="P102" s="75" t="e">
        <f t="shared" si="32"/>
        <v>#VALUE!</v>
      </c>
      <c r="Q102" s="75" t="e">
        <f t="shared" si="32"/>
        <v>#VALUE!</v>
      </c>
      <c r="R102" s="75"/>
      <c r="S102" s="75"/>
      <c r="T102" s="75"/>
      <c r="U102" s="75"/>
      <c r="V102" s="75"/>
      <c r="W102" s="75"/>
      <c r="X102" s="75"/>
      <c r="Z102" s="75"/>
      <c r="AA102" s="75"/>
      <c r="AB102" s="75"/>
      <c r="AC102" s="75"/>
      <c r="AD102" s="75"/>
      <c r="AE102" s="75"/>
      <c r="AF102" s="75"/>
      <c r="AG102" s="75"/>
      <c r="AH102" s="75"/>
      <c r="AI102" s="75"/>
      <c r="AJ102" s="75"/>
      <c r="AK102" s="75"/>
      <c r="AL102" s="75"/>
      <c r="AM102" s="75"/>
      <c r="AN102" s="75"/>
    </row>
    <row r="103" spans="3:40" x14ac:dyDescent="0.3">
      <c r="C103" s="76">
        <v>11843</v>
      </c>
      <c r="D103" s="77">
        <v>44500</v>
      </c>
      <c r="E103" s="75">
        <f t="shared" ref="E103:Q103" si="33">F60/E60</f>
        <v>4.8303266749496663</v>
      </c>
      <c r="F103" s="75">
        <f t="shared" si="33"/>
        <v>1.6920497544732032</v>
      </c>
      <c r="G103" s="75" t="e">
        <f t="shared" si="33"/>
        <v>#VALUE!</v>
      </c>
      <c r="H103" s="75" t="e">
        <f t="shared" si="33"/>
        <v>#VALUE!</v>
      </c>
      <c r="I103" s="75" t="e">
        <f t="shared" si="33"/>
        <v>#VALUE!</v>
      </c>
      <c r="J103" s="75" t="e">
        <f t="shared" si="33"/>
        <v>#VALUE!</v>
      </c>
      <c r="K103" s="75" t="e">
        <f t="shared" si="33"/>
        <v>#VALUE!</v>
      </c>
      <c r="L103" s="75" t="e">
        <f t="shared" si="33"/>
        <v>#VALUE!</v>
      </c>
      <c r="M103" s="75" t="e">
        <f t="shared" si="33"/>
        <v>#VALUE!</v>
      </c>
      <c r="N103" s="75" t="e">
        <f t="shared" si="33"/>
        <v>#VALUE!</v>
      </c>
      <c r="O103" s="75" t="e">
        <f t="shared" si="33"/>
        <v>#VALUE!</v>
      </c>
      <c r="P103" s="75" t="e">
        <f t="shared" si="33"/>
        <v>#VALUE!</v>
      </c>
      <c r="Q103" s="75" t="e">
        <f t="shared" si="33"/>
        <v>#VALUE!</v>
      </c>
      <c r="R103" s="75"/>
      <c r="S103" s="75"/>
      <c r="T103" s="75"/>
      <c r="U103" s="75"/>
      <c r="V103" s="75"/>
      <c r="W103" s="75"/>
      <c r="X103" s="75"/>
      <c r="Z103" s="75"/>
      <c r="AA103" s="75"/>
      <c r="AB103" s="75"/>
      <c r="AC103" s="75"/>
      <c r="AD103" s="75"/>
      <c r="AE103" s="75"/>
      <c r="AF103" s="75"/>
      <c r="AG103" s="75"/>
      <c r="AH103" s="75"/>
      <c r="AI103" s="75"/>
      <c r="AJ103" s="75"/>
      <c r="AK103" s="75"/>
      <c r="AL103" s="75"/>
      <c r="AM103" s="75"/>
      <c r="AN103" s="75"/>
    </row>
    <row r="104" spans="3:40" x14ac:dyDescent="0.3">
      <c r="C104" s="76">
        <v>11902</v>
      </c>
      <c r="D104" s="77">
        <v>44530</v>
      </c>
      <c r="E104" s="75">
        <f t="shared" ref="E104:Q104" si="34">F61/E61</f>
        <v>21.941805944614693</v>
      </c>
      <c r="F104" s="75" t="e">
        <f t="shared" si="34"/>
        <v>#VALUE!</v>
      </c>
      <c r="G104" s="75" t="e">
        <f t="shared" si="34"/>
        <v>#VALUE!</v>
      </c>
      <c r="H104" s="75" t="e">
        <f t="shared" si="34"/>
        <v>#VALUE!</v>
      </c>
      <c r="I104" s="75" t="e">
        <f t="shared" si="34"/>
        <v>#VALUE!</v>
      </c>
      <c r="J104" s="75" t="e">
        <f t="shared" si="34"/>
        <v>#VALUE!</v>
      </c>
      <c r="K104" s="75" t="e">
        <f t="shared" si="34"/>
        <v>#VALUE!</v>
      </c>
      <c r="L104" s="75" t="e">
        <f t="shared" si="34"/>
        <v>#VALUE!</v>
      </c>
      <c r="M104" s="75" t="e">
        <f t="shared" si="34"/>
        <v>#VALUE!</v>
      </c>
      <c r="N104" s="75" t="e">
        <f t="shared" si="34"/>
        <v>#VALUE!</v>
      </c>
      <c r="O104" s="75" t="e">
        <f t="shared" si="34"/>
        <v>#VALUE!</v>
      </c>
      <c r="P104" s="75" t="e">
        <f t="shared" si="34"/>
        <v>#VALUE!</v>
      </c>
      <c r="Q104" s="75" t="e">
        <f t="shared" si="34"/>
        <v>#VALUE!</v>
      </c>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row>
    <row r="105" spans="3:40" x14ac:dyDescent="0.3">
      <c r="C105" s="76">
        <v>11844</v>
      </c>
      <c r="D105" s="77">
        <v>44561</v>
      </c>
      <c r="E105" s="75" t="e">
        <f t="shared" ref="E105:Q105" si="35">F62/E62</f>
        <v>#VALUE!</v>
      </c>
      <c r="F105" s="75" t="e">
        <f t="shared" si="35"/>
        <v>#VALUE!</v>
      </c>
      <c r="G105" s="75" t="e">
        <f t="shared" si="35"/>
        <v>#VALUE!</v>
      </c>
      <c r="H105" s="75" t="e">
        <f t="shared" si="35"/>
        <v>#VALUE!</v>
      </c>
      <c r="I105" s="75" t="e">
        <f t="shared" si="35"/>
        <v>#VALUE!</v>
      </c>
      <c r="J105" s="75" t="e">
        <f t="shared" si="35"/>
        <v>#VALUE!</v>
      </c>
      <c r="K105" s="75" t="e">
        <f t="shared" si="35"/>
        <v>#VALUE!</v>
      </c>
      <c r="L105" s="75" t="e">
        <f t="shared" si="35"/>
        <v>#VALUE!</v>
      </c>
      <c r="M105" s="75" t="e">
        <f t="shared" si="35"/>
        <v>#VALUE!</v>
      </c>
      <c r="N105" s="75" t="e">
        <f t="shared" si="35"/>
        <v>#VALUE!</v>
      </c>
      <c r="O105" s="75" t="e">
        <f t="shared" si="35"/>
        <v>#VALUE!</v>
      </c>
      <c r="P105" s="75" t="e">
        <f t="shared" si="35"/>
        <v>#VALUE!</v>
      </c>
      <c r="Q105" s="75" t="e">
        <f t="shared" si="35"/>
        <v>#VALUE!</v>
      </c>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row>
    <row r="107" spans="3:40" x14ac:dyDescent="0.3">
      <c r="D107" t="s">
        <v>1516</v>
      </c>
      <c r="E107" s="158">
        <f>AVERAGE(E99:E104)</f>
        <v>15.356027228222279</v>
      </c>
      <c r="F107" s="158">
        <f>AVERAGE(F98:F103)</f>
        <v>1.3743344100336696</v>
      </c>
      <c r="G107" s="158">
        <f>AVERAGE(G97:G102)</f>
        <v>1.0571742173663579</v>
      </c>
      <c r="H107" s="158">
        <f>AVERAGE(H96:H101)</f>
        <v>1.031462138351978</v>
      </c>
      <c r="I107" s="158">
        <f>AVERAGE(I95:I100)</f>
        <v>1.0142258471128518</v>
      </c>
      <c r="J107" s="158">
        <f>AVERAGE(J94:J99)</f>
        <v>1.0052355866317273</v>
      </c>
      <c r="K107" s="158">
        <f>AVERAGE(K93:K98)</f>
        <v>1.0051948858337738</v>
      </c>
      <c r="L107" s="158">
        <f>AVERAGE(L92:L97)</f>
        <v>1.0027438760895568</v>
      </c>
      <c r="M107" s="158">
        <f>AVERAGE(M91:M96)</f>
        <v>1.0023253815746529</v>
      </c>
      <c r="N107" s="158">
        <f>AVERAGE(N90:N95)</f>
        <v>1.0026073274101017</v>
      </c>
      <c r="O107" s="158">
        <f>AVERAGE(O89:O94)</f>
        <v>1.0007075291099137</v>
      </c>
      <c r="P107" s="158">
        <f>AVERAGE(P88:P93)</f>
        <v>1.0005816406342232</v>
      </c>
      <c r="Q107" s="158">
        <v>1</v>
      </c>
      <c r="R107" s="18" t="s">
        <v>1515</v>
      </c>
      <c r="S107" s="18"/>
    </row>
    <row r="108" spans="3:40" x14ac:dyDescent="0.3">
      <c r="D108" t="s">
        <v>1498</v>
      </c>
      <c r="E108" s="157">
        <f t="shared" ref="E108:P108" si="36">F108/E107</f>
        <v>4.2022969214895775E-2</v>
      </c>
      <c r="F108" s="157">
        <f t="shared" si="36"/>
        <v>0.64530585947468611</v>
      </c>
      <c r="G108" s="157">
        <f t="shared" si="36"/>
        <v>0.88686604767241284</v>
      </c>
      <c r="H108" s="157">
        <f t="shared" si="36"/>
        <v>0.93757191985687804</v>
      </c>
      <c r="I108" s="157">
        <f t="shared" si="36"/>
        <v>0.96706993731434476</v>
      </c>
      <c r="J108" s="157">
        <f t="shared" si="36"/>
        <v>0.9808273263900138</v>
      </c>
      <c r="K108" s="157">
        <f t="shared" si="36"/>
        <v>0.98596253282809421</v>
      </c>
      <c r="L108" s="157">
        <f t="shared" si="36"/>
        <v>0.99108449562251466</v>
      </c>
      <c r="M108" s="157">
        <f t="shared" si="36"/>
        <v>0.99380390867278379</v>
      </c>
      <c r="N108" s="157">
        <f t="shared" si="36"/>
        <v>0.99611488197082954</v>
      </c>
      <c r="O108" s="157">
        <f t="shared" si="36"/>
        <v>0.99871207960620234</v>
      </c>
      <c r="P108" s="157">
        <f t="shared" si="36"/>
        <v>0.99941869747494616</v>
      </c>
      <c r="Q108" s="156">
        <f>1/Q107</f>
        <v>1</v>
      </c>
    </row>
    <row r="111" spans="3:40" x14ac:dyDescent="0.3">
      <c r="G111" s="654" t="s">
        <v>1514</v>
      </c>
      <c r="H111" s="655"/>
      <c r="I111" s="654" t="s">
        <v>1513</v>
      </c>
      <c r="J111" s="655"/>
      <c r="K111" s="654" t="s">
        <v>1512</v>
      </c>
      <c r="L111" s="655"/>
    </row>
    <row r="112" spans="3:40" x14ac:dyDescent="0.3">
      <c r="C112" t="s">
        <v>1259</v>
      </c>
      <c r="D112" t="s">
        <v>13</v>
      </c>
      <c r="E112" t="s">
        <v>1511</v>
      </c>
      <c r="F112" t="s">
        <v>1498</v>
      </c>
      <c r="G112" t="s">
        <v>1510</v>
      </c>
      <c r="H112" t="s">
        <v>1508</v>
      </c>
      <c r="I112" t="s">
        <v>1509</v>
      </c>
      <c r="J112" t="s">
        <v>1508</v>
      </c>
      <c r="K112" t="s">
        <v>1508</v>
      </c>
      <c r="L112" t="s">
        <v>1500</v>
      </c>
    </row>
    <row r="113" spans="3:12" x14ac:dyDescent="0.3">
      <c r="C113" s="76">
        <v>11154</v>
      </c>
      <c r="D113" s="77">
        <v>43496</v>
      </c>
      <c r="E113" s="90">
        <f>AN27</f>
        <v>1609389</v>
      </c>
      <c r="F113" s="100">
        <v>1</v>
      </c>
      <c r="G113" s="153">
        <f t="shared" ref="G113:G148" si="37">E113/F113</f>
        <v>1609389</v>
      </c>
      <c r="H113" s="93">
        <f t="shared" ref="H113:H148" si="38">G113/(C113)</f>
        <v>144.28805809575042</v>
      </c>
      <c r="K113" s="93">
        <f t="shared" ref="K113:K147" si="39">H113</f>
        <v>144.28805809575042</v>
      </c>
      <c r="L113" s="153">
        <f t="shared" ref="L113:L148" si="40">K113*C113-E113</f>
        <v>0</v>
      </c>
    </row>
    <row r="114" spans="3:12" x14ac:dyDescent="0.3">
      <c r="C114" s="76">
        <v>11118</v>
      </c>
      <c r="D114" s="77">
        <v>43524</v>
      </c>
      <c r="E114" s="90">
        <f>AM28</f>
        <v>1765963.92</v>
      </c>
      <c r="F114" s="100">
        <v>1</v>
      </c>
      <c r="G114" s="153">
        <f t="shared" si="37"/>
        <v>1765963.92</v>
      </c>
      <c r="H114" s="93">
        <f t="shared" si="38"/>
        <v>158.83827307069618</v>
      </c>
      <c r="K114" s="93">
        <f t="shared" si="39"/>
        <v>158.83827307069618</v>
      </c>
      <c r="L114" s="153">
        <f t="shared" si="40"/>
        <v>0</v>
      </c>
    </row>
    <row r="115" spans="3:12" x14ac:dyDescent="0.3">
      <c r="C115" s="76">
        <v>11070</v>
      </c>
      <c r="D115" s="77">
        <v>43555</v>
      </c>
      <c r="E115" s="90">
        <f>AL29</f>
        <v>1962246.2799999998</v>
      </c>
      <c r="F115" s="100">
        <v>1</v>
      </c>
      <c r="G115" s="153">
        <f t="shared" si="37"/>
        <v>1962246.2799999998</v>
      </c>
      <c r="H115" s="93">
        <f t="shared" si="38"/>
        <v>177.25801987353205</v>
      </c>
      <c r="K115" s="93">
        <f t="shared" si="39"/>
        <v>177.25801987353205</v>
      </c>
      <c r="L115" s="153">
        <f t="shared" si="40"/>
        <v>0</v>
      </c>
    </row>
    <row r="116" spans="3:12" x14ac:dyDescent="0.3">
      <c r="C116" s="76">
        <v>11069</v>
      </c>
      <c r="D116" s="77">
        <v>43585</v>
      </c>
      <c r="E116" s="90">
        <f>AK30</f>
        <v>1610331.94</v>
      </c>
      <c r="F116" s="100">
        <v>1</v>
      </c>
      <c r="G116" s="153">
        <f t="shared" si="37"/>
        <v>1610331.94</v>
      </c>
      <c r="H116" s="93">
        <f t="shared" si="38"/>
        <v>145.48124853193605</v>
      </c>
      <c r="K116" s="93">
        <f t="shared" si="39"/>
        <v>145.48124853193605</v>
      </c>
      <c r="L116" s="153">
        <f t="shared" si="40"/>
        <v>0</v>
      </c>
    </row>
    <row r="117" spans="3:12" x14ac:dyDescent="0.3">
      <c r="C117" s="76">
        <v>11130</v>
      </c>
      <c r="D117" s="77">
        <v>43616</v>
      </c>
      <c r="E117" s="90">
        <f>AJ31</f>
        <v>1606228.99</v>
      </c>
      <c r="F117" s="100">
        <v>1</v>
      </c>
      <c r="G117" s="153">
        <f t="shared" si="37"/>
        <v>1606228.99</v>
      </c>
      <c r="H117" s="93">
        <f t="shared" si="38"/>
        <v>144.31527313566937</v>
      </c>
      <c r="K117" s="93">
        <f t="shared" si="39"/>
        <v>144.31527313566937</v>
      </c>
      <c r="L117" s="153">
        <f t="shared" si="40"/>
        <v>0</v>
      </c>
    </row>
    <row r="118" spans="3:12" x14ac:dyDescent="0.3">
      <c r="C118" s="76">
        <v>11174</v>
      </c>
      <c r="D118" s="77">
        <v>43646</v>
      </c>
      <c r="E118" s="90">
        <f>AI32</f>
        <v>1757677.1600000001</v>
      </c>
      <c r="F118" s="100">
        <v>1</v>
      </c>
      <c r="G118" s="153">
        <f t="shared" si="37"/>
        <v>1757677.1600000001</v>
      </c>
      <c r="H118" s="93">
        <f t="shared" si="38"/>
        <v>157.30062287453018</v>
      </c>
      <c r="K118" s="93">
        <f t="shared" si="39"/>
        <v>157.30062287453018</v>
      </c>
      <c r="L118" s="153">
        <f t="shared" si="40"/>
        <v>0</v>
      </c>
    </row>
    <row r="119" spans="3:12" x14ac:dyDescent="0.3">
      <c r="C119" s="76">
        <v>11180</v>
      </c>
      <c r="D119" s="77">
        <v>43677</v>
      </c>
      <c r="E119" s="90">
        <f>AH33</f>
        <v>1722416.13</v>
      </c>
      <c r="F119" s="100">
        <v>1</v>
      </c>
      <c r="G119" s="153">
        <f t="shared" si="37"/>
        <v>1722416.13</v>
      </c>
      <c r="H119" s="93">
        <f t="shared" si="38"/>
        <v>154.06226565295168</v>
      </c>
      <c r="K119" s="93">
        <f t="shared" si="39"/>
        <v>154.06226565295168</v>
      </c>
      <c r="L119" s="153">
        <f t="shared" si="40"/>
        <v>0</v>
      </c>
    </row>
    <row r="120" spans="3:12" x14ac:dyDescent="0.3">
      <c r="C120" s="76">
        <v>11420</v>
      </c>
      <c r="D120" s="77">
        <v>43708</v>
      </c>
      <c r="E120" s="90">
        <f>AG34</f>
        <v>1915573.52</v>
      </c>
      <c r="F120" s="100">
        <v>1</v>
      </c>
      <c r="G120" s="153">
        <f t="shared" si="37"/>
        <v>1915573.52</v>
      </c>
      <c r="H120" s="93">
        <f t="shared" si="38"/>
        <v>167.73848686514887</v>
      </c>
      <c r="K120" s="93">
        <f t="shared" si="39"/>
        <v>167.73848686514887</v>
      </c>
      <c r="L120" s="153">
        <f t="shared" si="40"/>
        <v>0</v>
      </c>
    </row>
    <row r="121" spans="3:12" x14ac:dyDescent="0.3">
      <c r="C121" s="76">
        <v>11400</v>
      </c>
      <c r="D121" s="77">
        <v>43738</v>
      </c>
      <c r="E121" s="90">
        <f>AF35</f>
        <v>1587442.5099999998</v>
      </c>
      <c r="F121" s="100">
        <v>1</v>
      </c>
      <c r="G121" s="153">
        <f t="shared" si="37"/>
        <v>1587442.5099999998</v>
      </c>
      <c r="H121" s="93">
        <f t="shared" si="38"/>
        <v>139.24934298245611</v>
      </c>
      <c r="K121" s="93">
        <f t="shared" si="39"/>
        <v>139.24934298245611</v>
      </c>
      <c r="L121" s="153">
        <f t="shared" si="40"/>
        <v>0</v>
      </c>
    </row>
    <row r="122" spans="3:12" x14ac:dyDescent="0.3">
      <c r="C122" s="76">
        <v>11456</v>
      </c>
      <c r="D122" s="77">
        <v>43769</v>
      </c>
      <c r="E122" s="90">
        <f>AE36</f>
        <v>1852521.51</v>
      </c>
      <c r="F122" s="100">
        <v>1</v>
      </c>
      <c r="G122" s="153">
        <f t="shared" si="37"/>
        <v>1852521.51</v>
      </c>
      <c r="H122" s="93">
        <f t="shared" si="38"/>
        <v>161.70753404329608</v>
      </c>
      <c r="K122" s="93">
        <f t="shared" si="39"/>
        <v>161.70753404329608</v>
      </c>
      <c r="L122" s="153">
        <f t="shared" si="40"/>
        <v>0</v>
      </c>
    </row>
    <row r="123" spans="3:12" x14ac:dyDescent="0.3">
      <c r="C123" s="76">
        <v>11444</v>
      </c>
      <c r="D123" s="77">
        <v>43799</v>
      </c>
      <c r="E123" s="90">
        <f>AD37</f>
        <v>1673062.9700000002</v>
      </c>
      <c r="F123" s="100">
        <v>1</v>
      </c>
      <c r="G123" s="153">
        <f t="shared" si="37"/>
        <v>1673062.9700000002</v>
      </c>
      <c r="H123" s="93">
        <f t="shared" si="38"/>
        <v>146.19564575323315</v>
      </c>
      <c r="K123" s="93">
        <f t="shared" si="39"/>
        <v>146.19564575323315</v>
      </c>
      <c r="L123" s="153">
        <f t="shared" si="40"/>
        <v>0</v>
      </c>
    </row>
    <row r="124" spans="3:12" x14ac:dyDescent="0.3">
      <c r="C124" s="76">
        <v>11555</v>
      </c>
      <c r="D124" s="77">
        <v>43830</v>
      </c>
      <c r="E124" s="90">
        <f>AC38</f>
        <v>1410153.7500000002</v>
      </c>
      <c r="F124" s="100">
        <v>1</v>
      </c>
      <c r="G124" s="153">
        <f t="shared" si="37"/>
        <v>1410153.7500000002</v>
      </c>
      <c r="H124" s="93">
        <f t="shared" si="38"/>
        <v>122.03840328861966</v>
      </c>
      <c r="K124" s="93">
        <f t="shared" si="39"/>
        <v>122.03840328861966</v>
      </c>
      <c r="L124" s="153">
        <f t="shared" si="40"/>
        <v>0</v>
      </c>
    </row>
    <row r="125" spans="3:12" x14ac:dyDescent="0.3">
      <c r="C125" s="76">
        <v>11705</v>
      </c>
      <c r="D125" s="77">
        <v>43861</v>
      </c>
      <c r="E125" s="90">
        <f>AB39</f>
        <v>1843542.8299999998</v>
      </c>
      <c r="F125" s="100">
        <v>1</v>
      </c>
      <c r="G125" s="153">
        <f t="shared" si="37"/>
        <v>1843542.8299999998</v>
      </c>
      <c r="H125" s="93">
        <f t="shared" si="38"/>
        <v>157.50045536095683</v>
      </c>
      <c r="J125" s="93"/>
      <c r="K125" s="93">
        <f t="shared" si="39"/>
        <v>157.50045536095683</v>
      </c>
      <c r="L125" s="153">
        <f t="shared" si="40"/>
        <v>0</v>
      </c>
    </row>
    <row r="126" spans="3:12" x14ac:dyDescent="0.3">
      <c r="C126" s="76">
        <v>11823</v>
      </c>
      <c r="D126" s="77">
        <v>43890</v>
      </c>
      <c r="E126" s="90">
        <f>AA40</f>
        <v>1719176.3500000003</v>
      </c>
      <c r="F126" s="100">
        <v>1</v>
      </c>
      <c r="G126" s="153">
        <f t="shared" si="37"/>
        <v>1719176.3500000003</v>
      </c>
      <c r="H126" s="93">
        <f t="shared" si="38"/>
        <v>145.4094857481181</v>
      </c>
      <c r="J126" s="93"/>
      <c r="K126" s="93">
        <f t="shared" si="39"/>
        <v>145.4094857481181</v>
      </c>
      <c r="L126" s="153">
        <f t="shared" si="40"/>
        <v>0</v>
      </c>
    </row>
    <row r="127" spans="3:12" x14ac:dyDescent="0.3">
      <c r="C127" s="76">
        <v>11753</v>
      </c>
      <c r="D127" s="77">
        <v>43921</v>
      </c>
      <c r="E127" s="90">
        <f>Z41</f>
        <v>1612913.99</v>
      </c>
      <c r="F127" s="100">
        <v>1</v>
      </c>
      <c r="G127" s="153">
        <f t="shared" si="37"/>
        <v>1612913.99</v>
      </c>
      <c r="H127" s="93">
        <f t="shared" si="38"/>
        <v>137.23423721602995</v>
      </c>
      <c r="J127" s="93"/>
      <c r="K127" s="93">
        <f t="shared" si="39"/>
        <v>137.23423721602995</v>
      </c>
      <c r="L127" s="153">
        <f t="shared" si="40"/>
        <v>0</v>
      </c>
    </row>
    <row r="128" spans="3:12" x14ac:dyDescent="0.3">
      <c r="C128" s="76">
        <v>11654</v>
      </c>
      <c r="D128" s="77">
        <v>43951</v>
      </c>
      <c r="E128" s="90">
        <f>Y42</f>
        <v>1994703.3099999998</v>
      </c>
      <c r="F128" s="100">
        <v>1</v>
      </c>
      <c r="G128" s="153">
        <f t="shared" si="37"/>
        <v>1994703.3099999998</v>
      </c>
      <c r="H128" s="93">
        <f t="shared" si="38"/>
        <v>171.16040072078255</v>
      </c>
      <c r="J128" s="93"/>
      <c r="K128" s="93">
        <f t="shared" si="39"/>
        <v>171.16040072078255</v>
      </c>
      <c r="L128" s="153">
        <f t="shared" si="40"/>
        <v>0</v>
      </c>
    </row>
    <row r="129" spans="3:13" x14ac:dyDescent="0.3">
      <c r="C129" s="76">
        <v>11703</v>
      </c>
      <c r="D129" s="77">
        <v>43982</v>
      </c>
      <c r="E129" s="90">
        <f>X43</f>
        <v>1933155.0799999996</v>
      </c>
      <c r="F129" s="100">
        <v>1</v>
      </c>
      <c r="G129" s="153">
        <f t="shared" si="37"/>
        <v>1933155.0799999996</v>
      </c>
      <c r="H129" s="93">
        <f t="shared" si="38"/>
        <v>165.18457489532594</v>
      </c>
      <c r="J129" s="93"/>
      <c r="K129" s="93">
        <f t="shared" si="39"/>
        <v>165.18457489532594</v>
      </c>
      <c r="L129" s="153">
        <f t="shared" si="40"/>
        <v>0</v>
      </c>
    </row>
    <row r="130" spans="3:13" x14ac:dyDescent="0.3">
      <c r="C130" s="76">
        <v>11580</v>
      </c>
      <c r="D130" s="77">
        <v>44012</v>
      </c>
      <c r="E130" s="90">
        <f>W44</f>
        <v>1872651.14</v>
      </c>
      <c r="F130" s="100">
        <v>1</v>
      </c>
      <c r="G130" s="153">
        <f t="shared" si="37"/>
        <v>1872651.14</v>
      </c>
      <c r="H130" s="93">
        <f t="shared" si="38"/>
        <v>161.71426079447323</v>
      </c>
      <c r="J130" s="93"/>
      <c r="K130" s="93">
        <f t="shared" si="39"/>
        <v>161.71426079447323</v>
      </c>
      <c r="L130" s="153">
        <f t="shared" si="40"/>
        <v>0</v>
      </c>
    </row>
    <row r="131" spans="3:13" x14ac:dyDescent="0.3">
      <c r="C131" s="76">
        <v>11577</v>
      </c>
      <c r="D131" s="77">
        <v>44043</v>
      </c>
      <c r="E131" s="90">
        <f>V45</f>
        <v>2103031.61</v>
      </c>
      <c r="F131" s="100">
        <v>1</v>
      </c>
      <c r="G131" s="153">
        <f t="shared" si="37"/>
        <v>2103031.61</v>
      </c>
      <c r="H131" s="93">
        <f t="shared" si="38"/>
        <v>181.65600846506001</v>
      </c>
      <c r="J131" s="93"/>
      <c r="K131" s="93">
        <f t="shared" si="39"/>
        <v>181.65600846506001</v>
      </c>
      <c r="L131" s="153">
        <f t="shared" si="40"/>
        <v>0</v>
      </c>
    </row>
    <row r="132" spans="3:13" x14ac:dyDescent="0.3">
      <c r="C132" s="76">
        <v>11655</v>
      </c>
      <c r="D132" s="77">
        <v>44074</v>
      </c>
      <c r="E132" s="90">
        <f>U46</f>
        <v>1930778.9600000002</v>
      </c>
      <c r="F132" s="100">
        <v>1</v>
      </c>
      <c r="G132" s="153">
        <f t="shared" si="37"/>
        <v>1930778.9600000002</v>
      </c>
      <c r="H132" s="93">
        <f t="shared" si="38"/>
        <v>165.66100042900044</v>
      </c>
      <c r="J132" s="93"/>
      <c r="K132" s="93">
        <f t="shared" si="39"/>
        <v>165.66100042900044</v>
      </c>
      <c r="L132" s="153">
        <f t="shared" si="40"/>
        <v>0</v>
      </c>
    </row>
    <row r="133" spans="3:13" x14ac:dyDescent="0.3">
      <c r="C133" s="76">
        <v>11735</v>
      </c>
      <c r="D133" s="77">
        <v>44104</v>
      </c>
      <c r="E133" s="90">
        <f>T47</f>
        <v>1708549.9200000002</v>
      </c>
      <c r="F133" s="100">
        <v>1</v>
      </c>
      <c r="G133" s="153">
        <f t="shared" si="37"/>
        <v>1708549.9200000002</v>
      </c>
      <c r="H133" s="93">
        <f t="shared" si="38"/>
        <v>145.59436898167874</v>
      </c>
      <c r="J133" s="93"/>
      <c r="K133" s="93">
        <f t="shared" si="39"/>
        <v>145.59436898167874</v>
      </c>
      <c r="L133" s="153">
        <f t="shared" si="40"/>
        <v>0</v>
      </c>
    </row>
    <row r="134" spans="3:13" x14ac:dyDescent="0.3">
      <c r="C134" s="76">
        <v>11889</v>
      </c>
      <c r="D134" s="77">
        <v>44135</v>
      </c>
      <c r="E134" s="90">
        <f>S48</f>
        <v>2032806.78</v>
      </c>
      <c r="F134" s="100">
        <v>1</v>
      </c>
      <c r="G134" s="153">
        <f t="shared" si="37"/>
        <v>2032806.78</v>
      </c>
      <c r="H134" s="93">
        <f t="shared" si="38"/>
        <v>170.98214988644966</v>
      </c>
      <c r="J134" s="93"/>
      <c r="K134" s="93">
        <f t="shared" si="39"/>
        <v>170.98214988644966</v>
      </c>
      <c r="L134" s="153">
        <f t="shared" si="40"/>
        <v>0</v>
      </c>
    </row>
    <row r="135" spans="3:13" x14ac:dyDescent="0.3">
      <c r="C135" s="76">
        <v>11951</v>
      </c>
      <c r="D135" s="77">
        <v>44165</v>
      </c>
      <c r="E135" s="90">
        <f>R49</f>
        <v>1775618.08</v>
      </c>
      <c r="F135" s="100">
        <v>1</v>
      </c>
      <c r="G135" s="153">
        <f t="shared" si="37"/>
        <v>1775618.08</v>
      </c>
      <c r="H135" s="93">
        <f t="shared" si="38"/>
        <v>148.57485398711407</v>
      </c>
      <c r="J135" s="93"/>
      <c r="K135" s="93">
        <f t="shared" si="39"/>
        <v>148.57485398711407</v>
      </c>
      <c r="L135" s="153">
        <f t="shared" si="40"/>
        <v>0</v>
      </c>
    </row>
    <row r="136" spans="3:13" x14ac:dyDescent="0.3">
      <c r="C136" s="76">
        <v>12132</v>
      </c>
      <c r="D136" s="77">
        <v>44196</v>
      </c>
      <c r="E136" s="90">
        <f>Q50</f>
        <v>1872712.2699999998</v>
      </c>
      <c r="F136" s="100">
        <f>Q108</f>
        <v>1</v>
      </c>
      <c r="G136" s="153">
        <f t="shared" si="37"/>
        <v>1872712.2699999998</v>
      </c>
      <c r="H136" s="93">
        <f t="shared" si="38"/>
        <v>154.36138064622483</v>
      </c>
      <c r="J136" s="93"/>
      <c r="K136" s="93">
        <f t="shared" si="39"/>
        <v>154.36138064622483</v>
      </c>
      <c r="L136" s="153">
        <f t="shared" si="40"/>
        <v>0</v>
      </c>
    </row>
    <row r="137" spans="3:13" x14ac:dyDescent="0.3">
      <c r="C137" s="76">
        <v>12227</v>
      </c>
      <c r="D137" s="77">
        <v>44227</v>
      </c>
      <c r="E137" s="90">
        <f>P51</f>
        <v>2548319.3499999996</v>
      </c>
      <c r="F137" s="154">
        <f>P108</f>
        <v>0.99941869747494616</v>
      </c>
      <c r="G137" s="153">
        <f t="shared" si="37"/>
        <v>2549801.5560829369</v>
      </c>
      <c r="H137" s="93">
        <f t="shared" si="38"/>
        <v>208.53860767832967</v>
      </c>
      <c r="I137">
        <v>12.5</v>
      </c>
      <c r="J137" s="93"/>
      <c r="K137" s="93">
        <f t="shared" si="39"/>
        <v>208.53860767832967</v>
      </c>
      <c r="L137" s="153">
        <f t="shared" si="40"/>
        <v>1482.2060829373077</v>
      </c>
      <c r="M137" s="90"/>
    </row>
    <row r="138" spans="3:13" x14ac:dyDescent="0.3">
      <c r="C138" s="76">
        <v>12201</v>
      </c>
      <c r="D138" s="77">
        <v>44255</v>
      </c>
      <c r="E138" s="90">
        <f>O52</f>
        <v>2187520</v>
      </c>
      <c r="F138" s="154">
        <f>O108</f>
        <v>0.99871207960620234</v>
      </c>
      <c r="G138" s="153">
        <f t="shared" si="37"/>
        <v>2190340.9848237252</v>
      </c>
      <c r="H138" s="93">
        <f t="shared" si="38"/>
        <v>179.52143142559834</v>
      </c>
      <c r="I138">
        <f t="shared" ref="I138:I148" si="41">1+I137</f>
        <v>13.5</v>
      </c>
      <c r="J138" s="93"/>
      <c r="K138" s="93">
        <f t="shared" si="39"/>
        <v>179.52143142559834</v>
      </c>
      <c r="L138" s="153">
        <f t="shared" si="40"/>
        <v>2820.9848237251863</v>
      </c>
    </row>
    <row r="139" spans="3:13" x14ac:dyDescent="0.3">
      <c r="C139" s="76">
        <v>12130</v>
      </c>
      <c r="D139" s="77">
        <v>44286</v>
      </c>
      <c r="E139" s="90">
        <f>N53</f>
        <v>2361225.4500000002</v>
      </c>
      <c r="F139" s="154">
        <f>N108</f>
        <v>0.99611488197082954</v>
      </c>
      <c r="G139" s="153">
        <f t="shared" si="37"/>
        <v>2370434.8692474877</v>
      </c>
      <c r="H139" s="93">
        <f t="shared" si="38"/>
        <v>195.41919779451672</v>
      </c>
      <c r="I139">
        <f t="shared" si="41"/>
        <v>14.5</v>
      </c>
      <c r="J139" s="93"/>
      <c r="K139" s="93">
        <f t="shared" si="39"/>
        <v>195.41919779451672</v>
      </c>
      <c r="L139" s="153">
        <f t="shared" si="40"/>
        <v>9209.4192474875599</v>
      </c>
    </row>
    <row r="140" spans="3:13" x14ac:dyDescent="0.3">
      <c r="C140" s="76">
        <v>11986</v>
      </c>
      <c r="D140" s="77">
        <v>44316</v>
      </c>
      <c r="E140" s="90">
        <f>M54</f>
        <v>2237437.0100000002</v>
      </c>
      <c r="F140" s="154">
        <f>M108</f>
        <v>0.99380390867278379</v>
      </c>
      <c r="G140" s="153">
        <f t="shared" si="37"/>
        <v>2251386.8082769741</v>
      </c>
      <c r="H140" s="93">
        <f t="shared" si="38"/>
        <v>187.83470784890491</v>
      </c>
      <c r="I140">
        <f t="shared" si="41"/>
        <v>15.5</v>
      </c>
      <c r="J140" s="93"/>
      <c r="K140" s="93">
        <f t="shared" si="39"/>
        <v>187.83470784890491</v>
      </c>
      <c r="L140" s="153">
        <f t="shared" si="40"/>
        <v>13949.798276973888</v>
      </c>
    </row>
    <row r="141" spans="3:13" x14ac:dyDescent="0.3">
      <c r="C141" s="76">
        <v>11927</v>
      </c>
      <c r="D141" s="77">
        <v>44347</v>
      </c>
      <c r="E141" s="90">
        <f>L55</f>
        <v>2385023.6</v>
      </c>
      <c r="F141" s="154">
        <f>L108</f>
        <v>0.99108449562251466</v>
      </c>
      <c r="G141" s="153">
        <f t="shared" si="37"/>
        <v>2406478.5702271853</v>
      </c>
      <c r="H141" s="93">
        <f t="shared" si="38"/>
        <v>201.76729858532616</v>
      </c>
      <c r="I141">
        <f t="shared" si="41"/>
        <v>16.5</v>
      </c>
      <c r="J141" s="93"/>
      <c r="K141" s="93">
        <f t="shared" si="39"/>
        <v>201.76729858532616</v>
      </c>
      <c r="L141" s="153">
        <f t="shared" si="40"/>
        <v>21454.970227185171</v>
      </c>
    </row>
    <row r="142" spans="3:13" x14ac:dyDescent="0.3">
      <c r="C142" s="76">
        <v>11814</v>
      </c>
      <c r="D142" s="77">
        <v>44377</v>
      </c>
      <c r="E142" s="90">
        <f>K56</f>
        <v>2196919.16</v>
      </c>
      <c r="F142" s="154">
        <f>K108</f>
        <v>0.98596253282809421</v>
      </c>
      <c r="G142" s="153">
        <f t="shared" si="37"/>
        <v>2228197.4079668606</v>
      </c>
      <c r="H142" s="93">
        <f t="shared" si="38"/>
        <v>188.60651836523283</v>
      </c>
      <c r="I142">
        <f t="shared" si="41"/>
        <v>17.5</v>
      </c>
      <c r="J142" s="93"/>
      <c r="K142" s="93">
        <f t="shared" si="39"/>
        <v>188.60651836523283</v>
      </c>
      <c r="L142" s="153">
        <f t="shared" si="40"/>
        <v>31278.247966860421</v>
      </c>
    </row>
    <row r="143" spans="3:13" x14ac:dyDescent="0.3">
      <c r="C143" s="76">
        <v>11787</v>
      </c>
      <c r="D143" s="77">
        <v>44408</v>
      </c>
      <c r="E143" s="90">
        <f>J57</f>
        <v>2502042.19</v>
      </c>
      <c r="F143" s="154">
        <f>J108</f>
        <v>0.9808273263900138</v>
      </c>
      <c r="G143" s="153">
        <f t="shared" si="37"/>
        <v>2550950.7358536767</v>
      </c>
      <c r="H143" s="93">
        <f t="shared" si="38"/>
        <v>216.42069532991235</v>
      </c>
      <c r="I143">
        <f t="shared" si="41"/>
        <v>18.5</v>
      </c>
      <c r="J143" s="93"/>
      <c r="K143" s="93">
        <f t="shared" si="39"/>
        <v>216.42069532991235</v>
      </c>
      <c r="L143" s="153">
        <f t="shared" si="40"/>
        <v>48908.54585367674</v>
      </c>
    </row>
    <row r="144" spans="3:13" x14ac:dyDescent="0.3">
      <c r="C144" s="76">
        <v>11689</v>
      </c>
      <c r="D144" s="77">
        <v>44439</v>
      </c>
      <c r="E144" s="90">
        <f>I58</f>
        <v>2466086.1800000006</v>
      </c>
      <c r="F144" s="154">
        <f>I108</f>
        <v>0.96706993731434476</v>
      </c>
      <c r="G144" s="153">
        <f t="shared" si="37"/>
        <v>2550059.8093748856</v>
      </c>
      <c r="H144" s="93">
        <f t="shared" si="38"/>
        <v>218.15893655358761</v>
      </c>
      <c r="I144">
        <f t="shared" si="41"/>
        <v>19.5</v>
      </c>
      <c r="J144" s="93"/>
      <c r="K144" s="93">
        <f t="shared" si="39"/>
        <v>218.15893655358761</v>
      </c>
      <c r="L144" s="153">
        <f t="shared" si="40"/>
        <v>83973.629374885</v>
      </c>
    </row>
    <row r="145" spans="3:12" x14ac:dyDescent="0.3">
      <c r="C145" s="76">
        <v>11731</v>
      </c>
      <c r="D145" s="77">
        <v>44469</v>
      </c>
      <c r="E145" s="90">
        <f>H59</f>
        <v>2688920.9099999997</v>
      </c>
      <c r="F145" s="154">
        <f>H108</f>
        <v>0.93757191985687804</v>
      </c>
      <c r="G145" s="153">
        <f t="shared" si="37"/>
        <v>2867962.2896667682</v>
      </c>
      <c r="H145" s="93">
        <f t="shared" si="38"/>
        <v>244.47722186231081</v>
      </c>
      <c r="I145">
        <f t="shared" si="41"/>
        <v>20.5</v>
      </c>
      <c r="J145" s="93"/>
      <c r="K145" s="93">
        <f t="shared" si="39"/>
        <v>244.47722186231081</v>
      </c>
      <c r="L145" s="153">
        <f t="shared" si="40"/>
        <v>179041.37966676848</v>
      </c>
    </row>
    <row r="146" spans="3:12" x14ac:dyDescent="0.3">
      <c r="C146" s="76">
        <v>11843</v>
      </c>
      <c r="D146" s="77">
        <v>44500</v>
      </c>
      <c r="E146" s="90">
        <f>G60</f>
        <v>2193387.65</v>
      </c>
      <c r="F146" s="154">
        <f>G108</f>
        <v>0.88686604767241284</v>
      </c>
      <c r="G146" s="153">
        <f t="shared" si="37"/>
        <v>2473189.3342366233</v>
      </c>
      <c r="H146" s="93">
        <f t="shared" si="38"/>
        <v>208.83132096906385</v>
      </c>
      <c r="I146">
        <f t="shared" si="41"/>
        <v>21.5</v>
      </c>
      <c r="J146" s="93"/>
      <c r="K146" s="93">
        <f t="shared" si="39"/>
        <v>208.83132096906385</v>
      </c>
      <c r="L146" s="153">
        <f t="shared" si="40"/>
        <v>279801.68423662335</v>
      </c>
    </row>
    <row r="147" spans="3:12" x14ac:dyDescent="0.3">
      <c r="C147" s="76">
        <v>11902</v>
      </c>
      <c r="D147" s="77">
        <v>44530</v>
      </c>
      <c r="E147" s="90">
        <f>F61</f>
        <v>1283817.26</v>
      </c>
      <c r="F147" s="154">
        <f>F108</f>
        <v>0.64530585947468611</v>
      </c>
      <c r="G147" s="153">
        <f t="shared" si="37"/>
        <v>1989470.948001459</v>
      </c>
      <c r="H147" s="93">
        <f t="shared" si="38"/>
        <v>167.15433943887237</v>
      </c>
      <c r="I147">
        <f t="shared" si="41"/>
        <v>22.5</v>
      </c>
      <c r="J147" s="93"/>
      <c r="K147" s="93">
        <f t="shared" si="39"/>
        <v>167.15433943887237</v>
      </c>
      <c r="L147" s="153">
        <f t="shared" si="40"/>
        <v>705653.688001459</v>
      </c>
    </row>
    <row r="148" spans="3:12" x14ac:dyDescent="0.3">
      <c r="C148" s="76">
        <v>11844</v>
      </c>
      <c r="D148" s="77">
        <v>44561</v>
      </c>
      <c r="E148" s="90">
        <f>E62</f>
        <v>96378.34</v>
      </c>
      <c r="F148" s="154">
        <f>E108</f>
        <v>4.2022969214895775E-2</v>
      </c>
      <c r="G148" s="153">
        <f t="shared" si="37"/>
        <v>2293468.1151906089</v>
      </c>
      <c r="H148" s="93">
        <f t="shared" si="38"/>
        <v>193.6396584929592</v>
      </c>
      <c r="I148">
        <f t="shared" si="41"/>
        <v>23.5</v>
      </c>
      <c r="J148" s="93">
        <f>(1+$C$17)^(I148/12)*SUM($G$113:$G$136)/SUM($C$113:$C$136)</f>
        <v>186.98968986309495</v>
      </c>
      <c r="K148" s="93">
        <f>J148</f>
        <v>186.98968986309495</v>
      </c>
      <c r="L148" s="153">
        <f t="shared" si="40"/>
        <v>2118327.546738497</v>
      </c>
    </row>
    <row r="149" spans="3:12" x14ac:dyDescent="0.3">
      <c r="L149" s="14">
        <f>SUM(L113:L148)</f>
        <v>3495902.1004970791</v>
      </c>
    </row>
  </sheetData>
  <mergeCells count="6">
    <mergeCell ref="K111:L111"/>
    <mergeCell ref="C10:F10"/>
    <mergeCell ref="C22:G22"/>
    <mergeCell ref="C66:G66"/>
    <mergeCell ref="G111:H111"/>
    <mergeCell ref="I111:J111"/>
  </mergeCells>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00686-3504-49FC-B7F5-21D2D71F27F5}">
  <sheetPr>
    <tabColor theme="5" tint="0.39997558519241921"/>
  </sheetPr>
  <dimension ref="A1:V47"/>
  <sheetViews>
    <sheetView workbookViewId="0">
      <selection activeCell="F57" sqref="F57"/>
    </sheetView>
  </sheetViews>
  <sheetFormatPr defaultRowHeight="14.4" x14ac:dyDescent="0.3"/>
  <cols>
    <col min="12" max="12" width="10.109375" bestFit="1" customWidth="1"/>
  </cols>
  <sheetData>
    <row r="1" spans="1:8" ht="15" thickBot="1" x14ac:dyDescent="0.35">
      <c r="A1" t="s">
        <v>1289</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21" spans="3:22" ht="15" thickBot="1" x14ac:dyDescent="0.35"/>
    <row r="22" spans="3:22" ht="15" thickBot="1" x14ac:dyDescent="0.35">
      <c r="C22" s="644" t="s">
        <v>18</v>
      </c>
      <c r="D22" s="645"/>
      <c r="E22" s="645"/>
      <c r="F22" s="645"/>
      <c r="G22" s="645"/>
      <c r="H22" s="645"/>
      <c r="I22" s="645"/>
      <c r="J22" s="645"/>
      <c r="K22" s="645"/>
      <c r="L22" s="645"/>
      <c r="M22" s="645"/>
      <c r="N22" s="645"/>
      <c r="O22" s="645"/>
      <c r="P22" s="645"/>
      <c r="Q22" s="645"/>
      <c r="R22" s="645"/>
      <c r="S22" s="645"/>
      <c r="T22" s="645"/>
      <c r="U22" s="645"/>
      <c r="V22" s="646"/>
    </row>
    <row r="26" spans="3:22" x14ac:dyDescent="0.3">
      <c r="C26" s="88"/>
      <c r="D26" s="656" t="s">
        <v>1288</v>
      </c>
      <c r="E26" s="657"/>
      <c r="F26" s="657"/>
      <c r="G26" s="657"/>
      <c r="H26" s="657"/>
      <c r="I26" s="657"/>
      <c r="J26" s="657"/>
      <c r="K26" s="657"/>
      <c r="L26" s="657"/>
      <c r="M26" s="657"/>
      <c r="N26" s="657"/>
      <c r="O26" s="657"/>
      <c r="P26" s="657"/>
      <c r="Q26" s="657"/>
      <c r="R26" s="657"/>
      <c r="S26" s="658"/>
      <c r="T26" s="86"/>
      <c r="U26" s="86"/>
      <c r="V26" s="86"/>
    </row>
    <row r="27" spans="3:22" ht="41.4" x14ac:dyDescent="0.3">
      <c r="C27" s="84" t="s">
        <v>1287</v>
      </c>
      <c r="D27" s="87" t="s">
        <v>1286</v>
      </c>
      <c r="E27" s="87" t="s">
        <v>1285</v>
      </c>
      <c r="F27" s="87" t="s">
        <v>1284</v>
      </c>
      <c r="G27" s="87" t="s">
        <v>1283</v>
      </c>
      <c r="H27" s="87" t="s">
        <v>1282</v>
      </c>
      <c r="I27" s="87" t="s">
        <v>1281</v>
      </c>
      <c r="J27" s="87" t="s">
        <v>1280</v>
      </c>
      <c r="K27" s="87" t="s">
        <v>1279</v>
      </c>
      <c r="L27" s="87" t="s">
        <v>1278</v>
      </c>
      <c r="M27" s="87" t="s">
        <v>1277</v>
      </c>
      <c r="N27" s="87" t="s">
        <v>1276</v>
      </c>
      <c r="O27" s="87" t="s">
        <v>1275</v>
      </c>
      <c r="P27" s="87" t="s">
        <v>1274</v>
      </c>
      <c r="Q27" s="87" t="s">
        <v>1273</v>
      </c>
      <c r="R27" s="87" t="s">
        <v>1272</v>
      </c>
      <c r="S27" s="85" t="s">
        <v>14</v>
      </c>
      <c r="T27" s="86"/>
      <c r="U27" s="85" t="s">
        <v>1259</v>
      </c>
      <c r="V27" s="84" t="s">
        <v>1271</v>
      </c>
    </row>
    <row r="28" spans="3:22" x14ac:dyDescent="0.3">
      <c r="C28" s="83">
        <v>43831</v>
      </c>
      <c r="D28" s="82">
        <v>190</v>
      </c>
      <c r="E28" s="82">
        <v>200</v>
      </c>
      <c r="F28" s="82">
        <v>100</v>
      </c>
      <c r="G28" s="82">
        <v>25</v>
      </c>
      <c r="H28" s="82">
        <v>15</v>
      </c>
      <c r="I28" s="82">
        <v>50</v>
      </c>
      <c r="J28" s="82">
        <v>0</v>
      </c>
      <c r="K28" s="82">
        <v>0</v>
      </c>
      <c r="L28" s="82">
        <v>0</v>
      </c>
      <c r="M28" s="82">
        <v>0</v>
      </c>
      <c r="N28" s="82">
        <v>0</v>
      </c>
      <c r="O28" s="82">
        <v>0</v>
      </c>
      <c r="P28" s="82">
        <v>0</v>
      </c>
      <c r="Q28" s="82">
        <v>0</v>
      </c>
      <c r="R28" s="82">
        <v>0</v>
      </c>
      <c r="S28" s="81">
        <f t="shared" ref="S28:S42" si="0">SUM(D28:R28)</f>
        <v>580</v>
      </c>
      <c r="T28" s="80"/>
      <c r="U28" s="79">
        <v>27840</v>
      </c>
      <c r="V28" s="78">
        <v>667413</v>
      </c>
    </row>
    <row r="29" spans="3:22" x14ac:dyDescent="0.3">
      <c r="C29" s="83">
        <f t="shared" ref="C29:C42" si="1">EDATE(C28,1)+1</f>
        <v>43863</v>
      </c>
      <c r="D29" s="82"/>
      <c r="E29" s="82">
        <v>215</v>
      </c>
      <c r="F29" s="82">
        <v>221</v>
      </c>
      <c r="G29" s="82">
        <v>60</v>
      </c>
      <c r="H29" s="82">
        <v>35</v>
      </c>
      <c r="I29" s="82">
        <v>90</v>
      </c>
      <c r="J29" s="82">
        <v>30</v>
      </c>
      <c r="K29" s="82">
        <v>0</v>
      </c>
      <c r="L29" s="82">
        <v>0</v>
      </c>
      <c r="M29" s="82">
        <v>0</v>
      </c>
      <c r="N29" s="82">
        <v>0</v>
      </c>
      <c r="O29" s="82">
        <v>0</v>
      </c>
      <c r="P29" s="82">
        <v>0</v>
      </c>
      <c r="Q29" s="82">
        <v>0</v>
      </c>
      <c r="R29" s="82">
        <v>0</v>
      </c>
      <c r="S29" s="81">
        <f t="shared" si="0"/>
        <v>651</v>
      </c>
      <c r="T29" s="80"/>
      <c r="U29" s="79">
        <v>27468</v>
      </c>
      <c r="V29" s="78">
        <v>658135</v>
      </c>
    </row>
    <row r="30" spans="3:22" x14ac:dyDescent="0.3">
      <c r="C30" s="83">
        <f t="shared" si="1"/>
        <v>43893</v>
      </c>
      <c r="D30" s="82"/>
      <c r="E30" s="82"/>
      <c r="F30" s="82">
        <v>105</v>
      </c>
      <c r="G30" s="82">
        <v>54</v>
      </c>
      <c r="H30" s="82">
        <v>55</v>
      </c>
      <c r="I30" s="82">
        <v>93</v>
      </c>
      <c r="J30" s="82">
        <v>40</v>
      </c>
      <c r="K30" s="82">
        <v>0</v>
      </c>
      <c r="L30" s="82">
        <v>0</v>
      </c>
      <c r="M30" s="82">
        <v>0</v>
      </c>
      <c r="N30" s="82">
        <v>0</v>
      </c>
      <c r="O30" s="82">
        <v>0</v>
      </c>
      <c r="P30" s="82">
        <v>0</v>
      </c>
      <c r="Q30" s="82">
        <v>0</v>
      </c>
      <c r="R30" s="82">
        <v>0</v>
      </c>
      <c r="S30" s="81">
        <f t="shared" si="0"/>
        <v>347</v>
      </c>
      <c r="T30" s="80"/>
      <c r="U30" s="79">
        <v>26945</v>
      </c>
      <c r="V30" s="78">
        <v>638026</v>
      </c>
    </row>
    <row r="31" spans="3:22" x14ac:dyDescent="0.3">
      <c r="C31" s="83">
        <f t="shared" si="1"/>
        <v>43925</v>
      </c>
      <c r="D31" s="82"/>
      <c r="E31" s="82"/>
      <c r="F31" s="82"/>
      <c r="G31" s="82">
        <v>0</v>
      </c>
      <c r="H31" s="82">
        <v>0</v>
      </c>
      <c r="I31" s="82">
        <v>0</v>
      </c>
      <c r="J31" s="82">
        <v>0</v>
      </c>
      <c r="K31" s="82">
        <v>0</v>
      </c>
      <c r="L31" s="82">
        <v>0</v>
      </c>
      <c r="M31" s="82">
        <v>0</v>
      </c>
      <c r="N31" s="82">
        <v>0</v>
      </c>
      <c r="O31" s="82">
        <v>0</v>
      </c>
      <c r="P31" s="82">
        <v>0</v>
      </c>
      <c r="Q31" s="82">
        <v>0</v>
      </c>
      <c r="R31" s="82">
        <v>0</v>
      </c>
      <c r="S31" s="81">
        <f t="shared" si="0"/>
        <v>0</v>
      </c>
      <c r="T31" s="80"/>
      <c r="U31" s="79">
        <v>26422</v>
      </c>
      <c r="V31" s="78">
        <v>629099</v>
      </c>
    </row>
    <row r="32" spans="3:22" x14ac:dyDescent="0.3">
      <c r="C32" s="83">
        <f t="shared" si="1"/>
        <v>43956</v>
      </c>
      <c r="D32" s="82"/>
      <c r="E32" s="82"/>
      <c r="F32" s="82"/>
      <c r="G32" s="82"/>
      <c r="H32" s="82">
        <v>0</v>
      </c>
      <c r="I32" s="82">
        <v>0</v>
      </c>
      <c r="J32" s="82">
        <v>0</v>
      </c>
      <c r="K32" s="82">
        <v>0</v>
      </c>
      <c r="L32" s="82">
        <v>0</v>
      </c>
      <c r="M32" s="82">
        <v>0</v>
      </c>
      <c r="N32" s="82">
        <v>0</v>
      </c>
      <c r="O32" s="82">
        <v>0</v>
      </c>
      <c r="P32" s="82">
        <v>0</v>
      </c>
      <c r="Q32" s="82">
        <v>0</v>
      </c>
      <c r="R32" s="82">
        <v>0</v>
      </c>
      <c r="S32" s="81">
        <f t="shared" si="0"/>
        <v>0</v>
      </c>
      <c r="T32" s="80"/>
      <c r="U32" s="79">
        <v>27206</v>
      </c>
      <c r="V32" s="78">
        <v>653217</v>
      </c>
    </row>
    <row r="33" spans="3:22" x14ac:dyDescent="0.3">
      <c r="C33" s="83">
        <f t="shared" si="1"/>
        <v>43988</v>
      </c>
      <c r="D33" s="82"/>
      <c r="E33" s="82"/>
      <c r="F33" s="82"/>
      <c r="G33" s="82"/>
      <c r="H33" s="82"/>
      <c r="I33" s="82">
        <v>165</v>
      </c>
      <c r="J33" s="82">
        <v>175</v>
      </c>
      <c r="K33" s="82">
        <v>46</v>
      </c>
      <c r="L33" s="82">
        <v>11</v>
      </c>
      <c r="M33" s="82">
        <v>0</v>
      </c>
      <c r="N33" s="82">
        <v>0</v>
      </c>
      <c r="O33" s="82">
        <v>0</v>
      </c>
      <c r="P33" s="82">
        <v>0</v>
      </c>
      <c r="Q33" s="82">
        <v>0</v>
      </c>
      <c r="R33" s="82">
        <v>0</v>
      </c>
      <c r="S33" s="81">
        <f t="shared" si="0"/>
        <v>397</v>
      </c>
      <c r="T33" s="80"/>
      <c r="U33" s="79">
        <v>24852</v>
      </c>
      <c r="V33" s="78">
        <v>587159</v>
      </c>
    </row>
    <row r="34" spans="3:22" x14ac:dyDescent="0.3">
      <c r="C34" s="83">
        <f t="shared" si="1"/>
        <v>44019</v>
      </c>
      <c r="D34" s="82"/>
      <c r="E34" s="82"/>
      <c r="F34" s="82"/>
      <c r="G34" s="82"/>
      <c r="H34" s="82"/>
      <c r="I34" s="82"/>
      <c r="J34" s="82">
        <v>186</v>
      </c>
      <c r="K34" s="82">
        <v>176</v>
      </c>
      <c r="L34" s="82">
        <v>64</v>
      </c>
      <c r="M34" s="82">
        <v>9</v>
      </c>
      <c r="N34" s="82">
        <v>0</v>
      </c>
      <c r="O34" s="82">
        <v>0</v>
      </c>
      <c r="P34" s="82">
        <v>0</v>
      </c>
      <c r="Q34" s="82">
        <v>0</v>
      </c>
      <c r="R34" s="82">
        <v>0</v>
      </c>
      <c r="S34" s="81">
        <f t="shared" si="0"/>
        <v>435</v>
      </c>
      <c r="T34" s="80"/>
      <c r="U34" s="79">
        <v>26160</v>
      </c>
      <c r="V34" s="78">
        <v>638966</v>
      </c>
    </row>
    <row r="35" spans="3:22" x14ac:dyDescent="0.3">
      <c r="C35" s="83">
        <f t="shared" si="1"/>
        <v>44051</v>
      </c>
      <c r="D35" s="82"/>
      <c r="E35" s="82"/>
      <c r="F35" s="82"/>
      <c r="G35" s="82"/>
      <c r="H35" s="82"/>
      <c r="I35" s="82"/>
      <c r="J35" s="82"/>
      <c r="K35" s="82">
        <v>191</v>
      </c>
      <c r="L35" s="82">
        <v>165</v>
      </c>
      <c r="M35" s="82">
        <v>59</v>
      </c>
      <c r="N35" s="82">
        <v>12</v>
      </c>
      <c r="O35" s="82">
        <v>0</v>
      </c>
      <c r="P35" s="82">
        <v>0</v>
      </c>
      <c r="Q35" s="82">
        <v>0</v>
      </c>
      <c r="R35" s="82">
        <v>0</v>
      </c>
      <c r="S35" s="81">
        <f t="shared" si="0"/>
        <v>427</v>
      </c>
      <c r="T35" s="80"/>
      <c r="U35" s="79">
        <v>26422</v>
      </c>
      <c r="V35" s="78">
        <v>626437</v>
      </c>
    </row>
    <row r="36" spans="3:22" x14ac:dyDescent="0.3">
      <c r="C36" s="83">
        <f t="shared" si="1"/>
        <v>44083</v>
      </c>
      <c r="D36" s="82"/>
      <c r="E36" s="82"/>
      <c r="F36" s="82"/>
      <c r="G36" s="82"/>
      <c r="H36" s="82"/>
      <c r="I36" s="82"/>
      <c r="J36" s="82"/>
      <c r="K36" s="82"/>
      <c r="L36" s="82">
        <v>199</v>
      </c>
      <c r="M36" s="82">
        <v>195</v>
      </c>
      <c r="N36" s="82">
        <v>55</v>
      </c>
      <c r="O36" s="82">
        <v>9</v>
      </c>
      <c r="P36" s="82">
        <v>0</v>
      </c>
      <c r="Q36" s="82">
        <v>0</v>
      </c>
      <c r="R36" s="82">
        <v>0</v>
      </c>
      <c r="S36" s="81">
        <f t="shared" si="0"/>
        <v>458</v>
      </c>
      <c r="T36" s="80"/>
      <c r="U36" s="79">
        <v>25898</v>
      </c>
      <c r="V36" s="78">
        <v>626437</v>
      </c>
    </row>
    <row r="37" spans="3:22" x14ac:dyDescent="0.3">
      <c r="C37" s="83">
        <f t="shared" si="1"/>
        <v>44114</v>
      </c>
      <c r="D37" s="82"/>
      <c r="E37" s="82"/>
      <c r="F37" s="82"/>
      <c r="G37" s="82"/>
      <c r="H37" s="82"/>
      <c r="I37" s="82"/>
      <c r="J37" s="82"/>
      <c r="K37" s="82"/>
      <c r="L37" s="82"/>
      <c r="M37" s="82">
        <v>200</v>
      </c>
      <c r="N37" s="82">
        <v>207</v>
      </c>
      <c r="O37" s="82">
        <v>65</v>
      </c>
      <c r="P37" s="82">
        <v>5</v>
      </c>
      <c r="Q37" s="82">
        <v>0</v>
      </c>
      <c r="R37" s="82">
        <v>0</v>
      </c>
      <c r="S37" s="81">
        <f t="shared" si="0"/>
        <v>477</v>
      </c>
      <c r="T37" s="80"/>
      <c r="U37" s="79">
        <v>25898</v>
      </c>
      <c r="V37" s="78">
        <v>624871</v>
      </c>
    </row>
    <row r="38" spans="3:22" x14ac:dyDescent="0.3">
      <c r="C38" s="83">
        <f t="shared" si="1"/>
        <v>44146</v>
      </c>
      <c r="D38" s="82"/>
      <c r="E38" s="82"/>
      <c r="F38" s="82"/>
      <c r="G38" s="82"/>
      <c r="H38" s="82"/>
      <c r="I38" s="82"/>
      <c r="J38" s="82"/>
      <c r="K38" s="82"/>
      <c r="L38" s="82"/>
      <c r="M38" s="82"/>
      <c r="N38" s="82">
        <v>202</v>
      </c>
      <c r="O38" s="82">
        <v>199</v>
      </c>
      <c r="P38" s="82">
        <v>68</v>
      </c>
      <c r="Q38" s="82">
        <v>8</v>
      </c>
      <c r="R38" s="82">
        <v>0</v>
      </c>
      <c r="S38" s="81">
        <f t="shared" si="0"/>
        <v>477</v>
      </c>
      <c r="T38" s="80"/>
      <c r="U38" s="79">
        <v>27206</v>
      </c>
      <c r="V38" s="78">
        <v>651682</v>
      </c>
    </row>
    <row r="39" spans="3:22" x14ac:dyDescent="0.3">
      <c r="C39" s="83">
        <f t="shared" si="1"/>
        <v>44177</v>
      </c>
      <c r="D39" s="82"/>
      <c r="E39" s="82"/>
      <c r="F39" s="82"/>
      <c r="G39" s="82"/>
      <c r="H39" s="82"/>
      <c r="I39" s="82"/>
      <c r="J39" s="82"/>
      <c r="K39" s="82"/>
      <c r="L39" s="82"/>
      <c r="M39" s="82"/>
      <c r="N39" s="82"/>
      <c r="O39" s="82">
        <v>172</v>
      </c>
      <c r="P39" s="82">
        <v>168</v>
      </c>
      <c r="Q39" s="82">
        <v>43</v>
      </c>
      <c r="R39" s="82">
        <v>4</v>
      </c>
      <c r="S39" s="81">
        <f t="shared" si="0"/>
        <v>387</v>
      </c>
      <c r="T39" s="80"/>
      <c r="U39" s="79">
        <v>27206</v>
      </c>
      <c r="V39" s="78">
        <v>650742</v>
      </c>
    </row>
    <row r="40" spans="3:22" x14ac:dyDescent="0.3">
      <c r="C40" s="83">
        <f t="shared" si="1"/>
        <v>44209</v>
      </c>
      <c r="D40" s="82"/>
      <c r="E40" s="82"/>
      <c r="F40" s="82"/>
      <c r="G40" s="82"/>
      <c r="H40" s="82"/>
      <c r="I40" s="82"/>
      <c r="J40" s="82"/>
      <c r="K40" s="82"/>
      <c r="L40" s="82"/>
      <c r="M40" s="82"/>
      <c r="N40" s="82"/>
      <c r="O40" s="82"/>
      <c r="P40" s="82">
        <v>199</v>
      </c>
      <c r="Q40" s="82">
        <v>165</v>
      </c>
      <c r="R40" s="82">
        <v>100</v>
      </c>
      <c r="S40" s="81">
        <f t="shared" si="0"/>
        <v>464</v>
      </c>
      <c r="T40" s="80"/>
      <c r="U40" s="79">
        <v>27468</v>
      </c>
      <c r="V40" s="78">
        <v>656882</v>
      </c>
    </row>
    <row r="41" spans="3:22" x14ac:dyDescent="0.3">
      <c r="C41" s="83">
        <f t="shared" si="1"/>
        <v>44241</v>
      </c>
      <c r="D41" s="82"/>
      <c r="E41" s="82"/>
      <c r="F41" s="82"/>
      <c r="G41" s="82"/>
      <c r="H41" s="82"/>
      <c r="I41" s="82"/>
      <c r="J41" s="82"/>
      <c r="K41" s="82"/>
      <c r="L41" s="82"/>
      <c r="M41" s="82"/>
      <c r="N41" s="82"/>
      <c r="O41" s="82"/>
      <c r="P41" s="82"/>
      <c r="Q41" s="82">
        <v>202</v>
      </c>
      <c r="R41" s="82">
        <v>211</v>
      </c>
      <c r="S41" s="81">
        <f t="shared" si="0"/>
        <v>413</v>
      </c>
      <c r="T41" s="80"/>
      <c r="U41" s="79">
        <v>25114</v>
      </c>
      <c r="V41" s="78">
        <v>601567</v>
      </c>
    </row>
    <row r="42" spans="3:22" x14ac:dyDescent="0.3">
      <c r="C42" s="83">
        <f t="shared" si="1"/>
        <v>44270</v>
      </c>
      <c r="D42" s="82"/>
      <c r="E42" s="82"/>
      <c r="F42" s="82"/>
      <c r="G42" s="82"/>
      <c r="H42" s="82"/>
      <c r="I42" s="82"/>
      <c r="J42" s="82"/>
      <c r="K42" s="82"/>
      <c r="L42" s="82"/>
      <c r="M42" s="82"/>
      <c r="N42" s="82"/>
      <c r="O42" s="82"/>
      <c r="P42" s="82"/>
      <c r="Q42" s="82"/>
      <c r="R42" s="82">
        <v>194</v>
      </c>
      <c r="S42" s="81">
        <f t="shared" si="0"/>
        <v>194</v>
      </c>
      <c r="T42" s="80"/>
      <c r="U42" s="79">
        <v>25375</v>
      </c>
      <c r="V42" s="78">
        <v>612404</v>
      </c>
    </row>
    <row r="46" spans="3:22" ht="15" thickBot="1" x14ac:dyDescent="0.35"/>
    <row r="47" spans="3:22" ht="15" thickBot="1" x14ac:dyDescent="0.35">
      <c r="C47" s="644" t="s">
        <v>17</v>
      </c>
      <c r="D47" s="645"/>
      <c r="E47" s="645"/>
      <c r="F47" s="645"/>
      <c r="G47" s="646"/>
    </row>
  </sheetData>
  <mergeCells count="4">
    <mergeCell ref="C10:F10"/>
    <mergeCell ref="C22:V22"/>
    <mergeCell ref="D26:S26"/>
    <mergeCell ref="C47:G4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2271F-4904-4956-9433-12883D6539D3}">
  <sheetPr>
    <tabColor theme="9" tint="0.59999389629810485"/>
  </sheetPr>
  <dimension ref="A1:V127"/>
  <sheetViews>
    <sheetView workbookViewId="0">
      <selection activeCell="L51" sqref="L51"/>
    </sheetView>
  </sheetViews>
  <sheetFormatPr defaultRowHeight="14.4" x14ac:dyDescent="0.3"/>
  <cols>
    <col min="12" max="12" width="10.109375" bestFit="1" customWidth="1"/>
  </cols>
  <sheetData>
    <row r="1" spans="1:8" ht="15" thickBot="1" x14ac:dyDescent="0.35">
      <c r="A1" t="s">
        <v>1289</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21" spans="3:22" ht="15" thickBot="1" x14ac:dyDescent="0.35"/>
    <row r="22" spans="3:22" ht="15" thickBot="1" x14ac:dyDescent="0.35">
      <c r="C22" s="644" t="s">
        <v>18</v>
      </c>
      <c r="D22" s="645"/>
      <c r="E22" s="645"/>
      <c r="F22" s="645"/>
      <c r="G22" s="645"/>
      <c r="H22" s="645"/>
      <c r="I22" s="645"/>
      <c r="J22" s="645"/>
      <c r="K22" s="645"/>
      <c r="L22" s="645"/>
      <c r="M22" s="645"/>
      <c r="N22" s="645"/>
      <c r="O22" s="645"/>
      <c r="P22" s="645"/>
      <c r="Q22" s="645"/>
      <c r="R22" s="645"/>
      <c r="S22" s="645"/>
      <c r="T22" s="645"/>
      <c r="U22" s="645"/>
      <c r="V22" s="646"/>
    </row>
    <row r="26" spans="3:22" x14ac:dyDescent="0.3">
      <c r="C26" s="88"/>
      <c r="D26" s="656" t="s">
        <v>1288</v>
      </c>
      <c r="E26" s="657"/>
      <c r="F26" s="657"/>
      <c r="G26" s="657"/>
      <c r="H26" s="657"/>
      <c r="I26" s="657"/>
      <c r="J26" s="657"/>
      <c r="K26" s="657"/>
      <c r="L26" s="657"/>
      <c r="M26" s="657"/>
      <c r="N26" s="657"/>
      <c r="O26" s="657"/>
      <c r="P26" s="657"/>
      <c r="Q26" s="657"/>
      <c r="R26" s="657"/>
      <c r="S26" s="658"/>
      <c r="T26" s="86"/>
      <c r="U26" s="86"/>
      <c r="V26" s="86"/>
    </row>
    <row r="27" spans="3:22" ht="41.4" x14ac:dyDescent="0.3">
      <c r="C27" s="84" t="s">
        <v>1287</v>
      </c>
      <c r="D27" s="87" t="s">
        <v>1286</v>
      </c>
      <c r="E27" s="87" t="s">
        <v>1285</v>
      </c>
      <c r="F27" s="87" t="s">
        <v>1284</v>
      </c>
      <c r="G27" s="87" t="s">
        <v>1283</v>
      </c>
      <c r="H27" s="87" t="s">
        <v>1282</v>
      </c>
      <c r="I27" s="87" t="s">
        <v>1281</v>
      </c>
      <c r="J27" s="87" t="s">
        <v>1280</v>
      </c>
      <c r="K27" s="87" t="s">
        <v>1279</v>
      </c>
      <c r="L27" s="87" t="s">
        <v>1278</v>
      </c>
      <c r="M27" s="87" t="s">
        <v>1277</v>
      </c>
      <c r="N27" s="87" t="s">
        <v>1276</v>
      </c>
      <c r="O27" s="87" t="s">
        <v>1275</v>
      </c>
      <c r="P27" s="87" t="s">
        <v>1274</v>
      </c>
      <c r="Q27" s="87" t="s">
        <v>1273</v>
      </c>
      <c r="R27" s="87" t="s">
        <v>1272</v>
      </c>
      <c r="S27" s="85" t="s">
        <v>14</v>
      </c>
      <c r="T27" s="86"/>
      <c r="U27" s="85" t="s">
        <v>1259</v>
      </c>
      <c r="V27" s="84" t="s">
        <v>1271</v>
      </c>
    </row>
    <row r="28" spans="3:22" x14ac:dyDescent="0.3">
      <c r="C28" s="83">
        <v>43831</v>
      </c>
      <c r="D28" s="82">
        <v>190</v>
      </c>
      <c r="E28" s="82">
        <v>200</v>
      </c>
      <c r="F28" s="82">
        <v>100</v>
      </c>
      <c r="G28" s="82">
        <v>25</v>
      </c>
      <c r="H28" s="82">
        <v>15</v>
      </c>
      <c r="I28" s="82">
        <v>50</v>
      </c>
      <c r="J28" s="82">
        <v>0</v>
      </c>
      <c r="K28" s="82">
        <v>0</v>
      </c>
      <c r="L28" s="82">
        <v>0</v>
      </c>
      <c r="M28" s="82">
        <v>0</v>
      </c>
      <c r="N28" s="82">
        <v>0</v>
      </c>
      <c r="O28" s="82">
        <v>0</v>
      </c>
      <c r="P28" s="82">
        <v>0</v>
      </c>
      <c r="Q28" s="82">
        <v>0</v>
      </c>
      <c r="R28" s="82">
        <v>0</v>
      </c>
      <c r="S28" s="81">
        <f t="shared" ref="S28:S42" si="0">SUM(D28:R28)</f>
        <v>580</v>
      </c>
      <c r="T28" s="80"/>
      <c r="U28" s="79">
        <v>27840</v>
      </c>
      <c r="V28" s="78">
        <v>667413</v>
      </c>
    </row>
    <row r="29" spans="3:22" x14ac:dyDescent="0.3">
      <c r="C29" s="83">
        <f t="shared" ref="C29:C42" si="1">EDATE(C28,1)+1</f>
        <v>43863</v>
      </c>
      <c r="D29" s="82"/>
      <c r="E29" s="82">
        <v>215</v>
      </c>
      <c r="F29" s="82">
        <v>221</v>
      </c>
      <c r="G29" s="82">
        <v>60</v>
      </c>
      <c r="H29" s="82">
        <v>35</v>
      </c>
      <c r="I29" s="82">
        <v>90</v>
      </c>
      <c r="J29" s="82">
        <v>30</v>
      </c>
      <c r="K29" s="82">
        <v>0</v>
      </c>
      <c r="L29" s="82">
        <v>0</v>
      </c>
      <c r="M29" s="82">
        <v>0</v>
      </c>
      <c r="N29" s="82">
        <v>0</v>
      </c>
      <c r="O29" s="82">
        <v>0</v>
      </c>
      <c r="P29" s="82">
        <v>0</v>
      </c>
      <c r="Q29" s="82">
        <v>0</v>
      </c>
      <c r="R29" s="82">
        <v>0</v>
      </c>
      <c r="S29" s="81">
        <f t="shared" si="0"/>
        <v>651</v>
      </c>
      <c r="T29" s="80"/>
      <c r="U29" s="79">
        <v>27468</v>
      </c>
      <c r="V29" s="78">
        <v>658135</v>
      </c>
    </row>
    <row r="30" spans="3:22" x14ac:dyDescent="0.3">
      <c r="C30" s="83">
        <f t="shared" si="1"/>
        <v>43893</v>
      </c>
      <c r="D30" s="82"/>
      <c r="E30" s="82"/>
      <c r="F30" s="82">
        <v>105</v>
      </c>
      <c r="G30" s="82">
        <v>54</v>
      </c>
      <c r="H30" s="82">
        <v>55</v>
      </c>
      <c r="I30" s="82">
        <v>93</v>
      </c>
      <c r="J30" s="82">
        <v>40</v>
      </c>
      <c r="K30" s="82">
        <v>0</v>
      </c>
      <c r="L30" s="82">
        <v>0</v>
      </c>
      <c r="M30" s="82">
        <v>0</v>
      </c>
      <c r="N30" s="82">
        <v>0</v>
      </c>
      <c r="O30" s="82">
        <v>0</v>
      </c>
      <c r="P30" s="82">
        <v>0</v>
      </c>
      <c r="Q30" s="82">
        <v>0</v>
      </c>
      <c r="R30" s="82">
        <v>0</v>
      </c>
      <c r="S30" s="81">
        <f t="shared" si="0"/>
        <v>347</v>
      </c>
      <c r="T30" s="80"/>
      <c r="U30" s="79">
        <v>26945</v>
      </c>
      <c r="V30" s="78">
        <v>638026</v>
      </c>
    </row>
    <row r="31" spans="3:22" x14ac:dyDescent="0.3">
      <c r="C31" s="83">
        <f t="shared" si="1"/>
        <v>43925</v>
      </c>
      <c r="D31" s="82"/>
      <c r="E31" s="82"/>
      <c r="F31" s="82"/>
      <c r="G31" s="82">
        <v>0</v>
      </c>
      <c r="H31" s="82">
        <v>0</v>
      </c>
      <c r="I31" s="82">
        <v>0</v>
      </c>
      <c r="J31" s="82">
        <v>0</v>
      </c>
      <c r="K31" s="82">
        <v>0</v>
      </c>
      <c r="L31" s="82">
        <v>0</v>
      </c>
      <c r="M31" s="82">
        <v>0</v>
      </c>
      <c r="N31" s="82">
        <v>0</v>
      </c>
      <c r="O31" s="82">
        <v>0</v>
      </c>
      <c r="P31" s="82">
        <v>0</v>
      </c>
      <c r="Q31" s="82">
        <v>0</v>
      </c>
      <c r="R31" s="82">
        <v>0</v>
      </c>
      <c r="S31" s="81">
        <f t="shared" si="0"/>
        <v>0</v>
      </c>
      <c r="T31" s="80"/>
      <c r="U31" s="79">
        <v>26422</v>
      </c>
      <c r="V31" s="78">
        <v>629099</v>
      </c>
    </row>
    <row r="32" spans="3:22" x14ac:dyDescent="0.3">
      <c r="C32" s="83">
        <f t="shared" si="1"/>
        <v>43956</v>
      </c>
      <c r="D32" s="82"/>
      <c r="E32" s="82"/>
      <c r="F32" s="82"/>
      <c r="G32" s="82"/>
      <c r="H32" s="82">
        <v>0</v>
      </c>
      <c r="I32" s="82">
        <v>0</v>
      </c>
      <c r="J32" s="82">
        <v>0</v>
      </c>
      <c r="K32" s="82">
        <v>0</v>
      </c>
      <c r="L32" s="82">
        <v>0</v>
      </c>
      <c r="M32" s="82">
        <v>0</v>
      </c>
      <c r="N32" s="82">
        <v>0</v>
      </c>
      <c r="O32" s="82">
        <v>0</v>
      </c>
      <c r="P32" s="82">
        <v>0</v>
      </c>
      <c r="Q32" s="82">
        <v>0</v>
      </c>
      <c r="R32" s="82">
        <v>0</v>
      </c>
      <c r="S32" s="81">
        <f t="shared" si="0"/>
        <v>0</v>
      </c>
      <c r="T32" s="80"/>
      <c r="U32" s="79">
        <v>27206</v>
      </c>
      <c r="V32" s="78">
        <v>653217</v>
      </c>
    </row>
    <row r="33" spans="3:22" x14ac:dyDescent="0.3">
      <c r="C33" s="83">
        <f t="shared" si="1"/>
        <v>43988</v>
      </c>
      <c r="D33" s="82"/>
      <c r="E33" s="82"/>
      <c r="F33" s="82"/>
      <c r="G33" s="82"/>
      <c r="H33" s="82"/>
      <c r="I33" s="82">
        <v>165</v>
      </c>
      <c r="J33" s="82">
        <v>175</v>
      </c>
      <c r="K33" s="82">
        <v>46</v>
      </c>
      <c r="L33" s="82">
        <v>11</v>
      </c>
      <c r="M33" s="82">
        <v>0</v>
      </c>
      <c r="N33" s="82">
        <v>0</v>
      </c>
      <c r="O33" s="82">
        <v>0</v>
      </c>
      <c r="P33" s="82">
        <v>0</v>
      </c>
      <c r="Q33" s="82">
        <v>0</v>
      </c>
      <c r="R33" s="82">
        <v>0</v>
      </c>
      <c r="S33" s="81">
        <f t="shared" si="0"/>
        <v>397</v>
      </c>
      <c r="T33" s="80"/>
      <c r="U33" s="79">
        <v>24852</v>
      </c>
      <c r="V33" s="78">
        <v>587159</v>
      </c>
    </row>
    <row r="34" spans="3:22" x14ac:dyDescent="0.3">
      <c r="C34" s="83">
        <f t="shared" si="1"/>
        <v>44019</v>
      </c>
      <c r="D34" s="82"/>
      <c r="E34" s="82"/>
      <c r="F34" s="82"/>
      <c r="G34" s="82"/>
      <c r="H34" s="82"/>
      <c r="I34" s="82"/>
      <c r="J34" s="82">
        <v>186</v>
      </c>
      <c r="K34" s="82">
        <v>176</v>
      </c>
      <c r="L34" s="82">
        <v>64</v>
      </c>
      <c r="M34" s="82">
        <v>9</v>
      </c>
      <c r="N34" s="82">
        <v>0</v>
      </c>
      <c r="O34" s="82">
        <v>0</v>
      </c>
      <c r="P34" s="82">
        <v>0</v>
      </c>
      <c r="Q34" s="82">
        <v>0</v>
      </c>
      <c r="R34" s="82">
        <v>0</v>
      </c>
      <c r="S34" s="81">
        <f t="shared" si="0"/>
        <v>435</v>
      </c>
      <c r="T34" s="80"/>
      <c r="U34" s="79">
        <v>26160</v>
      </c>
      <c r="V34" s="78">
        <v>638966</v>
      </c>
    </row>
    <row r="35" spans="3:22" x14ac:dyDescent="0.3">
      <c r="C35" s="83">
        <f t="shared" si="1"/>
        <v>44051</v>
      </c>
      <c r="D35" s="82"/>
      <c r="E35" s="82"/>
      <c r="F35" s="82"/>
      <c r="G35" s="82"/>
      <c r="H35" s="82"/>
      <c r="I35" s="82"/>
      <c r="J35" s="82"/>
      <c r="K35" s="82">
        <v>191</v>
      </c>
      <c r="L35" s="82">
        <v>165</v>
      </c>
      <c r="M35" s="82">
        <v>59</v>
      </c>
      <c r="N35" s="82">
        <v>12</v>
      </c>
      <c r="O35" s="82">
        <v>0</v>
      </c>
      <c r="P35" s="82">
        <v>0</v>
      </c>
      <c r="Q35" s="82">
        <v>0</v>
      </c>
      <c r="R35" s="82">
        <v>0</v>
      </c>
      <c r="S35" s="81">
        <f t="shared" si="0"/>
        <v>427</v>
      </c>
      <c r="T35" s="80"/>
      <c r="U35" s="79">
        <v>26422</v>
      </c>
      <c r="V35" s="78">
        <v>626437</v>
      </c>
    </row>
    <row r="36" spans="3:22" x14ac:dyDescent="0.3">
      <c r="C36" s="83">
        <f t="shared" si="1"/>
        <v>44083</v>
      </c>
      <c r="D36" s="82"/>
      <c r="E36" s="82"/>
      <c r="F36" s="82"/>
      <c r="G36" s="82"/>
      <c r="H36" s="82"/>
      <c r="I36" s="82"/>
      <c r="J36" s="82"/>
      <c r="K36" s="82"/>
      <c r="L36" s="82">
        <v>199</v>
      </c>
      <c r="M36" s="82">
        <v>195</v>
      </c>
      <c r="N36" s="82">
        <v>55</v>
      </c>
      <c r="O36" s="82">
        <v>9</v>
      </c>
      <c r="P36" s="82">
        <v>0</v>
      </c>
      <c r="Q36" s="82">
        <v>0</v>
      </c>
      <c r="R36" s="82">
        <v>0</v>
      </c>
      <c r="S36" s="81">
        <f t="shared" si="0"/>
        <v>458</v>
      </c>
      <c r="T36" s="80"/>
      <c r="U36" s="79">
        <v>25898</v>
      </c>
      <c r="V36" s="78">
        <v>626437</v>
      </c>
    </row>
    <row r="37" spans="3:22" x14ac:dyDescent="0.3">
      <c r="C37" s="83">
        <f t="shared" si="1"/>
        <v>44114</v>
      </c>
      <c r="D37" s="82"/>
      <c r="E37" s="82"/>
      <c r="F37" s="82"/>
      <c r="G37" s="82"/>
      <c r="H37" s="82"/>
      <c r="I37" s="82"/>
      <c r="J37" s="82"/>
      <c r="K37" s="82"/>
      <c r="L37" s="82"/>
      <c r="M37" s="82">
        <v>200</v>
      </c>
      <c r="N37" s="82">
        <v>207</v>
      </c>
      <c r="O37" s="82">
        <v>65</v>
      </c>
      <c r="P37" s="82">
        <v>5</v>
      </c>
      <c r="Q37" s="82">
        <v>0</v>
      </c>
      <c r="R37" s="82">
        <v>0</v>
      </c>
      <c r="S37" s="81">
        <f t="shared" si="0"/>
        <v>477</v>
      </c>
      <c r="T37" s="80"/>
      <c r="U37" s="79">
        <v>25898</v>
      </c>
      <c r="V37" s="78">
        <v>624871</v>
      </c>
    </row>
    <row r="38" spans="3:22" x14ac:dyDescent="0.3">
      <c r="C38" s="83">
        <f t="shared" si="1"/>
        <v>44146</v>
      </c>
      <c r="D38" s="82"/>
      <c r="E38" s="82"/>
      <c r="F38" s="82"/>
      <c r="G38" s="82"/>
      <c r="H38" s="82"/>
      <c r="I38" s="82"/>
      <c r="J38" s="82"/>
      <c r="K38" s="82"/>
      <c r="L38" s="82"/>
      <c r="M38" s="82"/>
      <c r="N38" s="82">
        <v>202</v>
      </c>
      <c r="O38" s="82">
        <v>199</v>
      </c>
      <c r="P38" s="82">
        <v>68</v>
      </c>
      <c r="Q38" s="82">
        <v>8</v>
      </c>
      <c r="R38" s="82">
        <v>0</v>
      </c>
      <c r="S38" s="81">
        <f t="shared" si="0"/>
        <v>477</v>
      </c>
      <c r="T38" s="80"/>
      <c r="U38" s="79">
        <v>27206</v>
      </c>
      <c r="V38" s="78">
        <v>651682</v>
      </c>
    </row>
    <row r="39" spans="3:22" x14ac:dyDescent="0.3">
      <c r="C39" s="83">
        <f t="shared" si="1"/>
        <v>44177</v>
      </c>
      <c r="D39" s="82"/>
      <c r="E39" s="82"/>
      <c r="F39" s="82"/>
      <c r="G39" s="82"/>
      <c r="H39" s="82"/>
      <c r="I39" s="82"/>
      <c r="J39" s="82"/>
      <c r="K39" s="82"/>
      <c r="L39" s="82"/>
      <c r="M39" s="82"/>
      <c r="N39" s="82"/>
      <c r="O39" s="82">
        <v>172</v>
      </c>
      <c r="P39" s="82">
        <v>168</v>
      </c>
      <c r="Q39" s="82">
        <v>43</v>
      </c>
      <c r="R39" s="82">
        <v>4</v>
      </c>
      <c r="S39" s="81">
        <f t="shared" si="0"/>
        <v>387</v>
      </c>
      <c r="T39" s="80"/>
      <c r="U39" s="79">
        <v>27206</v>
      </c>
      <c r="V39" s="78">
        <v>650742</v>
      </c>
    </row>
    <row r="40" spans="3:22" x14ac:dyDescent="0.3">
      <c r="C40" s="83">
        <f t="shared" si="1"/>
        <v>44209</v>
      </c>
      <c r="D40" s="82"/>
      <c r="E40" s="82"/>
      <c r="F40" s="82"/>
      <c r="G40" s="82"/>
      <c r="H40" s="82"/>
      <c r="I40" s="82"/>
      <c r="J40" s="82"/>
      <c r="K40" s="82"/>
      <c r="L40" s="82"/>
      <c r="M40" s="82"/>
      <c r="N40" s="82"/>
      <c r="O40" s="82"/>
      <c r="P40" s="82">
        <v>199</v>
      </c>
      <c r="Q40" s="82">
        <v>165</v>
      </c>
      <c r="R40" s="82">
        <v>100</v>
      </c>
      <c r="S40" s="81">
        <f t="shared" si="0"/>
        <v>464</v>
      </c>
      <c r="T40" s="80"/>
      <c r="U40" s="79">
        <v>27468</v>
      </c>
      <c r="V40" s="78">
        <v>656882</v>
      </c>
    </row>
    <row r="41" spans="3:22" x14ac:dyDescent="0.3">
      <c r="C41" s="83">
        <f t="shared" si="1"/>
        <v>44241</v>
      </c>
      <c r="D41" s="82"/>
      <c r="E41" s="82"/>
      <c r="F41" s="82"/>
      <c r="G41" s="82"/>
      <c r="H41" s="82"/>
      <c r="I41" s="82"/>
      <c r="J41" s="82"/>
      <c r="K41" s="82"/>
      <c r="L41" s="82"/>
      <c r="M41" s="82"/>
      <c r="N41" s="82"/>
      <c r="O41" s="82"/>
      <c r="P41" s="82"/>
      <c r="Q41" s="82">
        <v>202</v>
      </c>
      <c r="R41" s="82">
        <v>211</v>
      </c>
      <c r="S41" s="81">
        <f t="shared" si="0"/>
        <v>413</v>
      </c>
      <c r="T41" s="80"/>
      <c r="U41" s="79">
        <v>25114</v>
      </c>
      <c r="V41" s="78">
        <v>601567</v>
      </c>
    </row>
    <row r="42" spans="3:22" x14ac:dyDescent="0.3">
      <c r="C42" s="83">
        <f t="shared" si="1"/>
        <v>44270</v>
      </c>
      <c r="D42" s="82"/>
      <c r="E42" s="82"/>
      <c r="F42" s="82"/>
      <c r="G42" s="82"/>
      <c r="H42" s="82"/>
      <c r="I42" s="82"/>
      <c r="J42" s="82"/>
      <c r="K42" s="82"/>
      <c r="L42" s="82"/>
      <c r="M42" s="82"/>
      <c r="N42" s="82"/>
      <c r="O42" s="82"/>
      <c r="P42" s="82"/>
      <c r="Q42" s="82"/>
      <c r="R42" s="82">
        <v>194</v>
      </c>
      <c r="S42" s="81">
        <f t="shared" si="0"/>
        <v>194</v>
      </c>
      <c r="T42" s="80"/>
      <c r="U42" s="79">
        <v>25375</v>
      </c>
      <c r="V42" s="78">
        <v>612404</v>
      </c>
    </row>
    <row r="46" spans="3:22" ht="15" thickBot="1" x14ac:dyDescent="0.35"/>
    <row r="47" spans="3:22" ht="15" thickBot="1" x14ac:dyDescent="0.35">
      <c r="C47" s="644" t="s">
        <v>17</v>
      </c>
      <c r="D47" s="645"/>
      <c r="E47" s="645"/>
      <c r="F47" s="645"/>
      <c r="G47" s="646"/>
    </row>
    <row r="50" spans="3:19" x14ac:dyDescent="0.3">
      <c r="C50" s="88"/>
      <c r="D50" s="656" t="s">
        <v>1288</v>
      </c>
      <c r="E50" s="657"/>
      <c r="F50" s="657"/>
      <c r="G50" s="657"/>
      <c r="H50" s="657"/>
      <c r="I50" s="657"/>
      <c r="J50" s="657"/>
      <c r="K50" s="657"/>
      <c r="L50" s="657"/>
      <c r="M50" s="657"/>
      <c r="N50" s="657"/>
      <c r="O50" s="657"/>
      <c r="P50" s="657"/>
      <c r="Q50" s="657"/>
      <c r="R50" s="657"/>
      <c r="S50" s="658"/>
    </row>
    <row r="51" spans="3:19" ht="41.4" x14ac:dyDescent="0.3">
      <c r="C51" s="84" t="s">
        <v>1287</v>
      </c>
      <c r="D51" s="87" t="s">
        <v>1286</v>
      </c>
      <c r="E51" s="87" t="s">
        <v>1285</v>
      </c>
      <c r="F51" s="87" t="s">
        <v>1284</v>
      </c>
      <c r="G51" s="87" t="s">
        <v>1283</v>
      </c>
      <c r="H51" s="87" t="s">
        <v>1282</v>
      </c>
      <c r="I51" s="87" t="s">
        <v>1281</v>
      </c>
      <c r="J51" s="87" t="s">
        <v>1280</v>
      </c>
      <c r="K51" s="87" t="s">
        <v>1279</v>
      </c>
      <c r="L51" s="87" t="s">
        <v>1278</v>
      </c>
      <c r="M51" s="87" t="s">
        <v>1277</v>
      </c>
      <c r="N51" s="87" t="s">
        <v>1276</v>
      </c>
      <c r="O51" s="87" t="s">
        <v>1275</v>
      </c>
      <c r="P51" s="87" t="s">
        <v>1274</v>
      </c>
      <c r="Q51" s="87" t="s">
        <v>1273</v>
      </c>
      <c r="R51" s="87" t="s">
        <v>1272</v>
      </c>
      <c r="S51" s="85" t="s">
        <v>14</v>
      </c>
    </row>
    <row r="52" spans="3:19" x14ac:dyDescent="0.3">
      <c r="C52" s="83">
        <v>43831</v>
      </c>
      <c r="D52" s="82">
        <f t="shared" ref="D52:D66" si="2">D28</f>
        <v>190</v>
      </c>
      <c r="E52" s="82">
        <f t="shared" ref="E52:R52" si="3">D52+E28</f>
        <v>390</v>
      </c>
      <c r="F52" s="82">
        <f t="shared" si="3"/>
        <v>490</v>
      </c>
      <c r="G52" s="82">
        <f t="shared" si="3"/>
        <v>515</v>
      </c>
      <c r="H52" s="82">
        <f t="shared" si="3"/>
        <v>530</v>
      </c>
      <c r="I52" s="82">
        <f t="shared" si="3"/>
        <v>580</v>
      </c>
      <c r="J52" s="82">
        <f t="shared" si="3"/>
        <v>580</v>
      </c>
      <c r="K52" s="82">
        <f t="shared" si="3"/>
        <v>580</v>
      </c>
      <c r="L52" s="82">
        <f t="shared" si="3"/>
        <v>580</v>
      </c>
      <c r="M52" s="82">
        <f t="shared" si="3"/>
        <v>580</v>
      </c>
      <c r="N52" s="82">
        <f t="shared" si="3"/>
        <v>580</v>
      </c>
      <c r="O52" s="82">
        <f t="shared" si="3"/>
        <v>580</v>
      </c>
      <c r="P52" s="82">
        <f t="shared" si="3"/>
        <v>580</v>
      </c>
      <c r="Q52" s="82">
        <f t="shared" si="3"/>
        <v>580</v>
      </c>
      <c r="R52" s="82">
        <f t="shared" si="3"/>
        <v>580</v>
      </c>
      <c r="S52" s="81">
        <f t="shared" ref="S52:S66" si="4">S28</f>
        <v>580</v>
      </c>
    </row>
    <row r="53" spans="3:19" x14ac:dyDescent="0.3">
      <c r="C53" s="83">
        <f t="shared" ref="C53:C66" si="5">EDATE(C52,1)+1</f>
        <v>43863</v>
      </c>
      <c r="D53" s="82">
        <f t="shared" si="2"/>
        <v>0</v>
      </c>
      <c r="E53" s="82">
        <f t="shared" ref="E53:R53" si="6">D53+E29</f>
        <v>215</v>
      </c>
      <c r="F53" s="82">
        <f t="shared" si="6"/>
        <v>436</v>
      </c>
      <c r="G53" s="82">
        <f t="shared" si="6"/>
        <v>496</v>
      </c>
      <c r="H53" s="82">
        <f t="shared" si="6"/>
        <v>531</v>
      </c>
      <c r="I53" s="82">
        <f t="shared" si="6"/>
        <v>621</v>
      </c>
      <c r="J53" s="82">
        <f t="shared" si="6"/>
        <v>651</v>
      </c>
      <c r="K53" s="82">
        <f t="shared" si="6"/>
        <v>651</v>
      </c>
      <c r="L53" s="82">
        <f t="shared" si="6"/>
        <v>651</v>
      </c>
      <c r="M53" s="82">
        <f t="shared" si="6"/>
        <v>651</v>
      </c>
      <c r="N53" s="82">
        <f t="shared" si="6"/>
        <v>651</v>
      </c>
      <c r="O53" s="82">
        <f t="shared" si="6"/>
        <v>651</v>
      </c>
      <c r="P53" s="82">
        <f t="shared" si="6"/>
        <v>651</v>
      </c>
      <c r="Q53" s="82">
        <f t="shared" si="6"/>
        <v>651</v>
      </c>
      <c r="R53" s="82">
        <f t="shared" si="6"/>
        <v>651</v>
      </c>
      <c r="S53" s="81">
        <f t="shared" si="4"/>
        <v>651</v>
      </c>
    </row>
    <row r="54" spans="3:19" x14ac:dyDescent="0.3">
      <c r="C54" s="83">
        <f t="shared" si="5"/>
        <v>43893</v>
      </c>
      <c r="D54" s="82">
        <f t="shared" si="2"/>
        <v>0</v>
      </c>
      <c r="E54" s="82">
        <f t="shared" ref="E54:R54" si="7">D54+E30</f>
        <v>0</v>
      </c>
      <c r="F54" s="82">
        <f t="shared" si="7"/>
        <v>105</v>
      </c>
      <c r="G54" s="82">
        <f t="shared" si="7"/>
        <v>159</v>
      </c>
      <c r="H54" s="82">
        <f t="shared" si="7"/>
        <v>214</v>
      </c>
      <c r="I54" s="82">
        <f t="shared" si="7"/>
        <v>307</v>
      </c>
      <c r="J54" s="82">
        <f t="shared" si="7"/>
        <v>347</v>
      </c>
      <c r="K54" s="82">
        <f t="shared" si="7"/>
        <v>347</v>
      </c>
      <c r="L54" s="82">
        <f t="shared" si="7"/>
        <v>347</v>
      </c>
      <c r="M54" s="82">
        <f t="shared" si="7"/>
        <v>347</v>
      </c>
      <c r="N54" s="82">
        <f t="shared" si="7"/>
        <v>347</v>
      </c>
      <c r="O54" s="82">
        <f t="shared" si="7"/>
        <v>347</v>
      </c>
      <c r="P54" s="82">
        <f t="shared" si="7"/>
        <v>347</v>
      </c>
      <c r="Q54" s="82">
        <f t="shared" si="7"/>
        <v>347</v>
      </c>
      <c r="R54" s="82">
        <f t="shared" si="7"/>
        <v>347</v>
      </c>
      <c r="S54" s="81">
        <f t="shared" si="4"/>
        <v>347</v>
      </c>
    </row>
    <row r="55" spans="3:19" x14ac:dyDescent="0.3">
      <c r="C55" s="83">
        <f t="shared" si="5"/>
        <v>43925</v>
      </c>
      <c r="D55" s="82">
        <f t="shared" si="2"/>
        <v>0</v>
      </c>
      <c r="E55" s="82">
        <f t="shared" ref="E55:R55" si="8">D55+E31</f>
        <v>0</v>
      </c>
      <c r="F55" s="82">
        <f t="shared" si="8"/>
        <v>0</v>
      </c>
      <c r="G55" s="82">
        <f t="shared" si="8"/>
        <v>0</v>
      </c>
      <c r="H55" s="82">
        <f t="shared" si="8"/>
        <v>0</v>
      </c>
      <c r="I55" s="82">
        <f t="shared" si="8"/>
        <v>0</v>
      </c>
      <c r="J55" s="82">
        <f t="shared" si="8"/>
        <v>0</v>
      </c>
      <c r="K55" s="82">
        <f t="shared" si="8"/>
        <v>0</v>
      </c>
      <c r="L55" s="82">
        <f t="shared" si="8"/>
        <v>0</v>
      </c>
      <c r="M55" s="82">
        <f t="shared" si="8"/>
        <v>0</v>
      </c>
      <c r="N55" s="82">
        <f t="shared" si="8"/>
        <v>0</v>
      </c>
      <c r="O55" s="82">
        <f t="shared" si="8"/>
        <v>0</v>
      </c>
      <c r="P55" s="82">
        <f t="shared" si="8"/>
        <v>0</v>
      </c>
      <c r="Q55" s="82">
        <f t="shared" si="8"/>
        <v>0</v>
      </c>
      <c r="R55" s="82">
        <f t="shared" si="8"/>
        <v>0</v>
      </c>
      <c r="S55" s="81">
        <f t="shared" si="4"/>
        <v>0</v>
      </c>
    </row>
    <row r="56" spans="3:19" x14ac:dyDescent="0.3">
      <c r="C56" s="83">
        <f t="shared" si="5"/>
        <v>43956</v>
      </c>
      <c r="D56" s="82">
        <f t="shared" si="2"/>
        <v>0</v>
      </c>
      <c r="E56" s="82">
        <f t="shared" ref="E56:R56" si="9">D56+E32</f>
        <v>0</v>
      </c>
      <c r="F56" s="82">
        <f t="shared" si="9"/>
        <v>0</v>
      </c>
      <c r="G56" s="82">
        <f t="shared" si="9"/>
        <v>0</v>
      </c>
      <c r="H56" s="82">
        <f t="shared" si="9"/>
        <v>0</v>
      </c>
      <c r="I56" s="82">
        <f t="shared" si="9"/>
        <v>0</v>
      </c>
      <c r="J56" s="82">
        <f t="shared" si="9"/>
        <v>0</v>
      </c>
      <c r="K56" s="82">
        <f t="shared" si="9"/>
        <v>0</v>
      </c>
      <c r="L56" s="82">
        <f t="shared" si="9"/>
        <v>0</v>
      </c>
      <c r="M56" s="82">
        <f t="shared" si="9"/>
        <v>0</v>
      </c>
      <c r="N56" s="82">
        <f t="shared" si="9"/>
        <v>0</v>
      </c>
      <c r="O56" s="82">
        <f t="shared" si="9"/>
        <v>0</v>
      </c>
      <c r="P56" s="82">
        <f t="shared" si="9"/>
        <v>0</v>
      </c>
      <c r="Q56" s="82">
        <f t="shared" si="9"/>
        <v>0</v>
      </c>
      <c r="R56" s="82">
        <f t="shared" si="9"/>
        <v>0</v>
      </c>
      <c r="S56" s="81">
        <f t="shared" si="4"/>
        <v>0</v>
      </c>
    </row>
    <row r="57" spans="3:19" x14ac:dyDescent="0.3">
      <c r="C57" s="83">
        <f t="shared" si="5"/>
        <v>43988</v>
      </c>
      <c r="D57" s="82">
        <f t="shared" si="2"/>
        <v>0</v>
      </c>
      <c r="E57" s="82">
        <f t="shared" ref="E57:R57" si="10">D57+E33</f>
        <v>0</v>
      </c>
      <c r="F57" s="82">
        <f t="shared" si="10"/>
        <v>0</v>
      </c>
      <c r="G57" s="82">
        <f t="shared" si="10"/>
        <v>0</v>
      </c>
      <c r="H57" s="82">
        <f t="shared" si="10"/>
        <v>0</v>
      </c>
      <c r="I57" s="82">
        <f t="shared" si="10"/>
        <v>165</v>
      </c>
      <c r="J57" s="82">
        <f t="shared" si="10"/>
        <v>340</v>
      </c>
      <c r="K57" s="82">
        <f t="shared" si="10"/>
        <v>386</v>
      </c>
      <c r="L57" s="82">
        <f t="shared" si="10"/>
        <v>397</v>
      </c>
      <c r="M57" s="82">
        <f t="shared" si="10"/>
        <v>397</v>
      </c>
      <c r="N57" s="82">
        <f t="shared" si="10"/>
        <v>397</v>
      </c>
      <c r="O57" s="82">
        <f t="shared" si="10"/>
        <v>397</v>
      </c>
      <c r="P57" s="82">
        <f t="shared" si="10"/>
        <v>397</v>
      </c>
      <c r="Q57" s="82">
        <f t="shared" si="10"/>
        <v>397</v>
      </c>
      <c r="R57" s="82">
        <f t="shared" si="10"/>
        <v>397</v>
      </c>
      <c r="S57" s="81">
        <f t="shared" si="4"/>
        <v>397</v>
      </c>
    </row>
    <row r="58" spans="3:19" x14ac:dyDescent="0.3">
      <c r="C58" s="83">
        <f t="shared" si="5"/>
        <v>44019</v>
      </c>
      <c r="D58" s="82">
        <f t="shared" si="2"/>
        <v>0</v>
      </c>
      <c r="E58" s="82">
        <f t="shared" ref="E58:R58" si="11">D58+E34</f>
        <v>0</v>
      </c>
      <c r="F58" s="82">
        <f t="shared" si="11"/>
        <v>0</v>
      </c>
      <c r="G58" s="82">
        <f t="shared" si="11"/>
        <v>0</v>
      </c>
      <c r="H58" s="82">
        <f t="shared" si="11"/>
        <v>0</v>
      </c>
      <c r="I58" s="82">
        <f t="shared" si="11"/>
        <v>0</v>
      </c>
      <c r="J58" s="82">
        <f t="shared" si="11"/>
        <v>186</v>
      </c>
      <c r="K58" s="82">
        <f t="shared" si="11"/>
        <v>362</v>
      </c>
      <c r="L58" s="82">
        <f t="shared" si="11"/>
        <v>426</v>
      </c>
      <c r="M58" s="82">
        <f t="shared" si="11"/>
        <v>435</v>
      </c>
      <c r="N58" s="82">
        <f t="shared" si="11"/>
        <v>435</v>
      </c>
      <c r="O58" s="82">
        <f t="shared" si="11"/>
        <v>435</v>
      </c>
      <c r="P58" s="82">
        <f t="shared" si="11"/>
        <v>435</v>
      </c>
      <c r="Q58" s="82">
        <f t="shared" si="11"/>
        <v>435</v>
      </c>
      <c r="R58" s="82">
        <f t="shared" si="11"/>
        <v>435</v>
      </c>
      <c r="S58" s="81">
        <f t="shared" si="4"/>
        <v>435</v>
      </c>
    </row>
    <row r="59" spans="3:19" x14ac:dyDescent="0.3">
      <c r="C59" s="83">
        <f t="shared" si="5"/>
        <v>44051</v>
      </c>
      <c r="D59" s="82">
        <f t="shared" si="2"/>
        <v>0</v>
      </c>
      <c r="E59" s="82">
        <f t="shared" ref="E59:R59" si="12">D59+E35</f>
        <v>0</v>
      </c>
      <c r="F59" s="82">
        <f t="shared" si="12"/>
        <v>0</v>
      </c>
      <c r="G59" s="82">
        <f t="shared" si="12"/>
        <v>0</v>
      </c>
      <c r="H59" s="82">
        <f t="shared" si="12"/>
        <v>0</v>
      </c>
      <c r="I59" s="82">
        <f t="shared" si="12"/>
        <v>0</v>
      </c>
      <c r="J59" s="82">
        <f t="shared" si="12"/>
        <v>0</v>
      </c>
      <c r="K59" s="82">
        <f t="shared" si="12"/>
        <v>191</v>
      </c>
      <c r="L59" s="82">
        <f t="shared" si="12"/>
        <v>356</v>
      </c>
      <c r="M59" s="82">
        <f t="shared" si="12"/>
        <v>415</v>
      </c>
      <c r="N59" s="82">
        <f t="shared" si="12"/>
        <v>427</v>
      </c>
      <c r="O59" s="82">
        <f t="shared" si="12"/>
        <v>427</v>
      </c>
      <c r="P59" s="82">
        <f t="shared" si="12"/>
        <v>427</v>
      </c>
      <c r="Q59" s="82">
        <f t="shared" si="12"/>
        <v>427</v>
      </c>
      <c r="R59" s="82">
        <f t="shared" si="12"/>
        <v>427</v>
      </c>
      <c r="S59" s="81">
        <f t="shared" si="4"/>
        <v>427</v>
      </c>
    </row>
    <row r="60" spans="3:19" x14ac:dyDescent="0.3">
      <c r="C60" s="83">
        <f t="shared" si="5"/>
        <v>44083</v>
      </c>
      <c r="D60" s="82">
        <f t="shared" si="2"/>
        <v>0</v>
      </c>
      <c r="E60" s="82">
        <f t="shared" ref="E60:R60" si="13">D60+E36</f>
        <v>0</v>
      </c>
      <c r="F60" s="82">
        <f t="shared" si="13"/>
        <v>0</v>
      </c>
      <c r="G60" s="82">
        <f t="shared" si="13"/>
        <v>0</v>
      </c>
      <c r="H60" s="82">
        <f t="shared" si="13"/>
        <v>0</v>
      </c>
      <c r="I60" s="82">
        <f t="shared" si="13"/>
        <v>0</v>
      </c>
      <c r="J60" s="82">
        <f t="shared" si="13"/>
        <v>0</v>
      </c>
      <c r="K60" s="82">
        <f t="shared" si="13"/>
        <v>0</v>
      </c>
      <c r="L60" s="82">
        <f t="shared" si="13"/>
        <v>199</v>
      </c>
      <c r="M60" s="82">
        <f t="shared" si="13"/>
        <v>394</v>
      </c>
      <c r="N60" s="82">
        <f t="shared" si="13"/>
        <v>449</v>
      </c>
      <c r="O60" s="82">
        <f t="shared" si="13"/>
        <v>458</v>
      </c>
      <c r="P60" s="82">
        <f t="shared" si="13"/>
        <v>458</v>
      </c>
      <c r="Q60" s="82">
        <f t="shared" si="13"/>
        <v>458</v>
      </c>
      <c r="R60" s="82">
        <f t="shared" si="13"/>
        <v>458</v>
      </c>
      <c r="S60" s="81">
        <f t="shared" si="4"/>
        <v>458</v>
      </c>
    </row>
    <row r="61" spans="3:19" x14ac:dyDescent="0.3">
      <c r="C61" s="83">
        <f t="shared" si="5"/>
        <v>44114</v>
      </c>
      <c r="D61" s="82">
        <f t="shared" si="2"/>
        <v>0</v>
      </c>
      <c r="E61" s="82">
        <f t="shared" ref="E61:R61" si="14">D61+E37</f>
        <v>0</v>
      </c>
      <c r="F61" s="82">
        <f t="shared" si="14"/>
        <v>0</v>
      </c>
      <c r="G61" s="82">
        <f t="shared" si="14"/>
        <v>0</v>
      </c>
      <c r="H61" s="82">
        <f t="shared" si="14"/>
        <v>0</v>
      </c>
      <c r="I61" s="82">
        <f t="shared" si="14"/>
        <v>0</v>
      </c>
      <c r="J61" s="82">
        <f t="shared" si="14"/>
        <v>0</v>
      </c>
      <c r="K61" s="82">
        <f t="shared" si="14"/>
        <v>0</v>
      </c>
      <c r="L61" s="82">
        <f t="shared" si="14"/>
        <v>0</v>
      </c>
      <c r="M61" s="82">
        <f t="shared" si="14"/>
        <v>200</v>
      </c>
      <c r="N61" s="82">
        <f t="shared" si="14"/>
        <v>407</v>
      </c>
      <c r="O61" s="82">
        <f t="shared" si="14"/>
        <v>472</v>
      </c>
      <c r="P61" s="82">
        <f t="shared" si="14"/>
        <v>477</v>
      </c>
      <c r="Q61" s="82">
        <f t="shared" si="14"/>
        <v>477</v>
      </c>
      <c r="R61" s="82">
        <f t="shared" si="14"/>
        <v>477</v>
      </c>
      <c r="S61" s="81">
        <f t="shared" si="4"/>
        <v>477</v>
      </c>
    </row>
    <row r="62" spans="3:19" x14ac:dyDescent="0.3">
      <c r="C62" s="83">
        <f t="shared" si="5"/>
        <v>44146</v>
      </c>
      <c r="D62" s="82">
        <f t="shared" si="2"/>
        <v>0</v>
      </c>
      <c r="E62" s="82">
        <f t="shared" ref="E62:R62" si="15">D62+E38</f>
        <v>0</v>
      </c>
      <c r="F62" s="82">
        <f t="shared" si="15"/>
        <v>0</v>
      </c>
      <c r="G62" s="82">
        <f t="shared" si="15"/>
        <v>0</v>
      </c>
      <c r="H62" s="82">
        <f t="shared" si="15"/>
        <v>0</v>
      </c>
      <c r="I62" s="82">
        <f t="shared" si="15"/>
        <v>0</v>
      </c>
      <c r="J62" s="82">
        <f t="shared" si="15"/>
        <v>0</v>
      </c>
      <c r="K62" s="82">
        <f t="shared" si="15"/>
        <v>0</v>
      </c>
      <c r="L62" s="82">
        <f t="shared" si="15"/>
        <v>0</v>
      </c>
      <c r="M62" s="82">
        <f t="shared" si="15"/>
        <v>0</v>
      </c>
      <c r="N62" s="82">
        <f t="shared" si="15"/>
        <v>202</v>
      </c>
      <c r="O62" s="82">
        <f t="shared" si="15"/>
        <v>401</v>
      </c>
      <c r="P62" s="82">
        <f t="shared" si="15"/>
        <v>469</v>
      </c>
      <c r="Q62" s="82">
        <f t="shared" si="15"/>
        <v>477</v>
      </c>
      <c r="R62" s="82">
        <f t="shared" si="15"/>
        <v>477</v>
      </c>
      <c r="S62" s="81">
        <f t="shared" si="4"/>
        <v>477</v>
      </c>
    </row>
    <row r="63" spans="3:19" x14ac:dyDescent="0.3">
      <c r="C63" s="83">
        <f t="shared" si="5"/>
        <v>44177</v>
      </c>
      <c r="D63" s="82">
        <f t="shared" si="2"/>
        <v>0</v>
      </c>
      <c r="E63" s="82">
        <f t="shared" ref="E63:R63" si="16">D63+E39</f>
        <v>0</v>
      </c>
      <c r="F63" s="82">
        <f t="shared" si="16"/>
        <v>0</v>
      </c>
      <c r="G63" s="82">
        <f t="shared" si="16"/>
        <v>0</v>
      </c>
      <c r="H63" s="82">
        <f t="shared" si="16"/>
        <v>0</v>
      </c>
      <c r="I63" s="82">
        <f t="shared" si="16"/>
        <v>0</v>
      </c>
      <c r="J63" s="82">
        <f t="shared" si="16"/>
        <v>0</v>
      </c>
      <c r="K63" s="82">
        <f t="shared" si="16"/>
        <v>0</v>
      </c>
      <c r="L63" s="82">
        <f t="shared" si="16"/>
        <v>0</v>
      </c>
      <c r="M63" s="82">
        <f t="shared" si="16"/>
        <v>0</v>
      </c>
      <c r="N63" s="82">
        <f t="shared" si="16"/>
        <v>0</v>
      </c>
      <c r="O63" s="82">
        <f t="shared" si="16"/>
        <v>172</v>
      </c>
      <c r="P63" s="82">
        <f t="shared" si="16"/>
        <v>340</v>
      </c>
      <c r="Q63" s="82">
        <f t="shared" si="16"/>
        <v>383</v>
      </c>
      <c r="R63" s="82">
        <f t="shared" si="16"/>
        <v>387</v>
      </c>
      <c r="S63" s="81">
        <f t="shared" si="4"/>
        <v>387</v>
      </c>
    </row>
    <row r="64" spans="3:19" x14ac:dyDescent="0.3">
      <c r="C64" s="83">
        <f t="shared" si="5"/>
        <v>44209</v>
      </c>
      <c r="D64" s="82">
        <f t="shared" si="2"/>
        <v>0</v>
      </c>
      <c r="E64" s="82">
        <f t="shared" ref="E64:R64" si="17">D64+E40</f>
        <v>0</v>
      </c>
      <c r="F64" s="82">
        <f t="shared" si="17"/>
        <v>0</v>
      </c>
      <c r="G64" s="82">
        <f t="shared" si="17"/>
        <v>0</v>
      </c>
      <c r="H64" s="82">
        <f t="shared" si="17"/>
        <v>0</v>
      </c>
      <c r="I64" s="82">
        <f t="shared" si="17"/>
        <v>0</v>
      </c>
      <c r="J64" s="82">
        <f t="shared" si="17"/>
        <v>0</v>
      </c>
      <c r="K64" s="82">
        <f t="shared" si="17"/>
        <v>0</v>
      </c>
      <c r="L64" s="82">
        <f t="shared" si="17"/>
        <v>0</v>
      </c>
      <c r="M64" s="82">
        <f t="shared" si="17"/>
        <v>0</v>
      </c>
      <c r="N64" s="82">
        <f t="shared" si="17"/>
        <v>0</v>
      </c>
      <c r="O64" s="82">
        <f t="shared" si="17"/>
        <v>0</v>
      </c>
      <c r="P64" s="82">
        <f t="shared" si="17"/>
        <v>199</v>
      </c>
      <c r="Q64" s="82">
        <f t="shared" si="17"/>
        <v>364</v>
      </c>
      <c r="R64" s="82">
        <f t="shared" si="17"/>
        <v>464</v>
      </c>
      <c r="S64" s="81">
        <f t="shared" si="4"/>
        <v>464</v>
      </c>
    </row>
    <row r="65" spans="3:19" x14ac:dyDescent="0.3">
      <c r="C65" s="83">
        <f t="shared" si="5"/>
        <v>44241</v>
      </c>
      <c r="D65" s="82">
        <f t="shared" si="2"/>
        <v>0</v>
      </c>
      <c r="E65" s="82">
        <f t="shared" ref="E65:R65" si="18">D65+E41</f>
        <v>0</v>
      </c>
      <c r="F65" s="82">
        <f t="shared" si="18"/>
        <v>0</v>
      </c>
      <c r="G65" s="82">
        <f t="shared" si="18"/>
        <v>0</v>
      </c>
      <c r="H65" s="82">
        <f t="shared" si="18"/>
        <v>0</v>
      </c>
      <c r="I65" s="82">
        <f t="shared" si="18"/>
        <v>0</v>
      </c>
      <c r="J65" s="82">
        <f t="shared" si="18"/>
        <v>0</v>
      </c>
      <c r="K65" s="82">
        <f t="shared" si="18"/>
        <v>0</v>
      </c>
      <c r="L65" s="82">
        <f t="shared" si="18"/>
        <v>0</v>
      </c>
      <c r="M65" s="82">
        <f t="shared" si="18"/>
        <v>0</v>
      </c>
      <c r="N65" s="82">
        <f t="shared" si="18"/>
        <v>0</v>
      </c>
      <c r="O65" s="82">
        <f t="shared" si="18"/>
        <v>0</v>
      </c>
      <c r="P65" s="82">
        <f t="shared" si="18"/>
        <v>0</v>
      </c>
      <c r="Q65" s="82">
        <f t="shared" si="18"/>
        <v>202</v>
      </c>
      <c r="R65" s="82">
        <f t="shared" si="18"/>
        <v>413</v>
      </c>
      <c r="S65" s="81">
        <f t="shared" si="4"/>
        <v>413</v>
      </c>
    </row>
    <row r="66" spans="3:19" x14ac:dyDescent="0.3">
      <c r="C66" s="83">
        <f t="shared" si="5"/>
        <v>44270</v>
      </c>
      <c r="D66" s="82">
        <f t="shared" si="2"/>
        <v>0</v>
      </c>
      <c r="E66" s="82">
        <f t="shared" ref="E66:R66" si="19">D66+E42</f>
        <v>0</v>
      </c>
      <c r="F66" s="82">
        <f t="shared" si="19"/>
        <v>0</v>
      </c>
      <c r="G66" s="82">
        <f t="shared" si="19"/>
        <v>0</v>
      </c>
      <c r="H66" s="82">
        <f t="shared" si="19"/>
        <v>0</v>
      </c>
      <c r="I66" s="82">
        <f t="shared" si="19"/>
        <v>0</v>
      </c>
      <c r="J66" s="82">
        <f t="shared" si="19"/>
        <v>0</v>
      </c>
      <c r="K66" s="82">
        <f t="shared" si="19"/>
        <v>0</v>
      </c>
      <c r="L66" s="82">
        <f t="shared" si="19"/>
        <v>0</v>
      </c>
      <c r="M66" s="82">
        <f t="shared" si="19"/>
        <v>0</v>
      </c>
      <c r="N66" s="82">
        <f t="shared" si="19"/>
        <v>0</v>
      </c>
      <c r="O66" s="82">
        <f t="shared" si="19"/>
        <v>0</v>
      </c>
      <c r="P66" s="82">
        <f t="shared" si="19"/>
        <v>0</v>
      </c>
      <c r="Q66" s="82">
        <f t="shared" si="19"/>
        <v>0</v>
      </c>
      <c r="R66" s="82">
        <f t="shared" si="19"/>
        <v>194</v>
      </c>
      <c r="S66" s="81">
        <f t="shared" si="4"/>
        <v>194</v>
      </c>
    </row>
    <row r="69" spans="3:19" x14ac:dyDescent="0.3">
      <c r="C69" s="88"/>
      <c r="D69" s="656" t="s">
        <v>1288</v>
      </c>
      <c r="E69" s="657"/>
      <c r="F69" s="657"/>
      <c r="G69" s="657"/>
      <c r="H69" s="657"/>
      <c r="I69" s="657"/>
      <c r="J69" s="657"/>
      <c r="K69" s="657"/>
      <c r="L69" s="657"/>
      <c r="M69" s="657"/>
      <c r="N69" s="657"/>
      <c r="O69" s="657"/>
      <c r="P69" s="657"/>
      <c r="Q69" s="657"/>
      <c r="R69" s="657"/>
      <c r="S69" s="658"/>
    </row>
    <row r="70" spans="3:19" ht="41.4" x14ac:dyDescent="0.3">
      <c r="C70" s="84" t="s">
        <v>1287</v>
      </c>
      <c r="D70" s="87" t="s">
        <v>1286</v>
      </c>
      <c r="E70" s="87" t="s">
        <v>1285</v>
      </c>
      <c r="F70" s="87" t="s">
        <v>1284</v>
      </c>
      <c r="G70" s="87" t="s">
        <v>1283</v>
      </c>
      <c r="H70" s="87" t="s">
        <v>1282</v>
      </c>
      <c r="I70" s="87" t="s">
        <v>1281</v>
      </c>
      <c r="J70" s="87" t="s">
        <v>1280</v>
      </c>
      <c r="K70" s="87" t="s">
        <v>1279</v>
      </c>
      <c r="L70" s="87" t="s">
        <v>1278</v>
      </c>
      <c r="M70" s="87" t="s">
        <v>1277</v>
      </c>
      <c r="N70" s="87" t="s">
        <v>1276</v>
      </c>
      <c r="O70" s="87" t="s">
        <v>1275</v>
      </c>
      <c r="P70" s="87" t="s">
        <v>1274</v>
      </c>
      <c r="Q70" s="87" t="s">
        <v>1273</v>
      </c>
      <c r="R70" s="87" t="s">
        <v>1272</v>
      </c>
      <c r="S70" s="85" t="s">
        <v>14</v>
      </c>
    </row>
    <row r="71" spans="3:19" x14ac:dyDescent="0.3">
      <c r="C71" s="83">
        <v>43831</v>
      </c>
      <c r="D71" s="82"/>
      <c r="E71" s="176">
        <f t="shared" ref="E71:R71" si="20">E52/D52</f>
        <v>2.0526315789473686</v>
      </c>
      <c r="F71" s="176">
        <f t="shared" si="20"/>
        <v>1.2564102564102564</v>
      </c>
      <c r="G71" s="176">
        <f t="shared" si="20"/>
        <v>1.0510204081632653</v>
      </c>
      <c r="H71" s="176">
        <f t="shared" si="20"/>
        <v>1.029126213592233</v>
      </c>
      <c r="I71" s="176">
        <f t="shared" si="20"/>
        <v>1.0943396226415094</v>
      </c>
      <c r="J71" s="176">
        <f t="shared" si="20"/>
        <v>1</v>
      </c>
      <c r="K71" s="176">
        <f t="shared" si="20"/>
        <v>1</v>
      </c>
      <c r="L71" s="176">
        <f t="shared" si="20"/>
        <v>1</v>
      </c>
      <c r="M71" s="176">
        <f t="shared" si="20"/>
        <v>1</v>
      </c>
      <c r="N71" s="176">
        <f t="shared" si="20"/>
        <v>1</v>
      </c>
      <c r="O71" s="176">
        <f t="shared" si="20"/>
        <v>1</v>
      </c>
      <c r="P71" s="176">
        <f t="shared" si="20"/>
        <v>1</v>
      </c>
      <c r="Q71" s="176">
        <f t="shared" si="20"/>
        <v>1</v>
      </c>
      <c r="R71" s="176">
        <f t="shared" si="20"/>
        <v>1</v>
      </c>
      <c r="S71" s="81"/>
    </row>
    <row r="72" spans="3:19" x14ac:dyDescent="0.3">
      <c r="C72" s="83">
        <f t="shared" ref="C72:C85" si="21">EDATE(C71,1)+1</f>
        <v>43863</v>
      </c>
      <c r="D72" s="82"/>
      <c r="E72" s="82"/>
      <c r="F72" s="176">
        <f t="shared" ref="F72:R72" si="22">F53/E53</f>
        <v>2.0279069767441862</v>
      </c>
      <c r="G72" s="176">
        <f t="shared" si="22"/>
        <v>1.1376146788990826</v>
      </c>
      <c r="H72" s="176">
        <f t="shared" si="22"/>
        <v>1.0705645161290323</v>
      </c>
      <c r="I72" s="176">
        <f t="shared" si="22"/>
        <v>1.1694915254237288</v>
      </c>
      <c r="J72" s="176">
        <f t="shared" si="22"/>
        <v>1.0483091787439613</v>
      </c>
      <c r="K72" s="176">
        <f t="shared" si="22"/>
        <v>1</v>
      </c>
      <c r="L72" s="176">
        <f t="shared" si="22"/>
        <v>1</v>
      </c>
      <c r="M72" s="176">
        <f t="shared" si="22"/>
        <v>1</v>
      </c>
      <c r="N72" s="176">
        <f t="shared" si="22"/>
        <v>1</v>
      </c>
      <c r="O72" s="176">
        <f t="shared" si="22"/>
        <v>1</v>
      </c>
      <c r="P72" s="176">
        <f t="shared" si="22"/>
        <v>1</v>
      </c>
      <c r="Q72" s="176">
        <f t="shared" si="22"/>
        <v>1</v>
      </c>
      <c r="R72" s="176">
        <f t="shared" si="22"/>
        <v>1</v>
      </c>
      <c r="S72" s="81"/>
    </row>
    <row r="73" spans="3:19" x14ac:dyDescent="0.3">
      <c r="C73" s="179">
        <f t="shared" si="21"/>
        <v>43893</v>
      </c>
      <c r="D73" s="178"/>
      <c r="E73" s="178"/>
      <c r="F73" s="178"/>
      <c r="G73" s="177">
        <f t="shared" ref="G73:R73" si="23">G54/F54</f>
        <v>1.5142857142857142</v>
      </c>
      <c r="H73" s="177">
        <f t="shared" si="23"/>
        <v>1.3459119496855345</v>
      </c>
      <c r="I73" s="177">
        <f t="shared" si="23"/>
        <v>1.4345794392523366</v>
      </c>
      <c r="J73" s="177">
        <f t="shared" si="23"/>
        <v>1.1302931596091206</v>
      </c>
      <c r="K73" s="177">
        <f t="shared" si="23"/>
        <v>1</v>
      </c>
      <c r="L73" s="177">
        <f t="shared" si="23"/>
        <v>1</v>
      </c>
      <c r="M73" s="177">
        <f t="shared" si="23"/>
        <v>1</v>
      </c>
      <c r="N73" s="177">
        <f t="shared" si="23"/>
        <v>1</v>
      </c>
      <c r="O73" s="177">
        <f t="shared" si="23"/>
        <v>1</v>
      </c>
      <c r="P73" s="177">
        <f t="shared" si="23"/>
        <v>1</v>
      </c>
      <c r="Q73" s="177">
        <f t="shared" si="23"/>
        <v>1</v>
      </c>
      <c r="R73" s="177">
        <f t="shared" si="23"/>
        <v>1</v>
      </c>
      <c r="S73" s="81"/>
    </row>
    <row r="74" spans="3:19" x14ac:dyDescent="0.3">
      <c r="C74" s="179">
        <f t="shared" si="21"/>
        <v>43925</v>
      </c>
      <c r="D74" s="178"/>
      <c r="E74" s="178"/>
      <c r="F74" s="178"/>
      <c r="G74" s="178"/>
      <c r="H74" s="177" t="e">
        <f t="shared" ref="H74:R74" si="24">H55/G55</f>
        <v>#DIV/0!</v>
      </c>
      <c r="I74" s="177" t="e">
        <f t="shared" si="24"/>
        <v>#DIV/0!</v>
      </c>
      <c r="J74" s="177" t="e">
        <f t="shared" si="24"/>
        <v>#DIV/0!</v>
      </c>
      <c r="K74" s="177" t="e">
        <f t="shared" si="24"/>
        <v>#DIV/0!</v>
      </c>
      <c r="L74" s="177" t="e">
        <f t="shared" si="24"/>
        <v>#DIV/0!</v>
      </c>
      <c r="M74" s="177" t="e">
        <f t="shared" si="24"/>
        <v>#DIV/0!</v>
      </c>
      <c r="N74" s="177" t="e">
        <f t="shared" si="24"/>
        <v>#DIV/0!</v>
      </c>
      <c r="O74" s="177" t="e">
        <f t="shared" si="24"/>
        <v>#DIV/0!</v>
      </c>
      <c r="P74" s="177" t="e">
        <f t="shared" si="24"/>
        <v>#DIV/0!</v>
      </c>
      <c r="Q74" s="177" t="e">
        <f t="shared" si="24"/>
        <v>#DIV/0!</v>
      </c>
      <c r="R74" s="177" t="e">
        <f t="shared" si="24"/>
        <v>#DIV/0!</v>
      </c>
      <c r="S74" s="81"/>
    </row>
    <row r="75" spans="3:19" x14ac:dyDescent="0.3">
      <c r="C75" s="179">
        <f t="shared" si="21"/>
        <v>43956</v>
      </c>
      <c r="D75" s="178"/>
      <c r="E75" s="178"/>
      <c r="F75" s="178"/>
      <c r="G75" s="178"/>
      <c r="H75" s="178"/>
      <c r="I75" s="177" t="e">
        <f t="shared" ref="I75:R75" si="25">I56/H56</f>
        <v>#DIV/0!</v>
      </c>
      <c r="J75" s="177" t="e">
        <f t="shared" si="25"/>
        <v>#DIV/0!</v>
      </c>
      <c r="K75" s="177" t="e">
        <f t="shared" si="25"/>
        <v>#DIV/0!</v>
      </c>
      <c r="L75" s="177" t="e">
        <f t="shared" si="25"/>
        <v>#DIV/0!</v>
      </c>
      <c r="M75" s="177" t="e">
        <f t="shared" si="25"/>
        <v>#DIV/0!</v>
      </c>
      <c r="N75" s="177" t="e">
        <f t="shared" si="25"/>
        <v>#DIV/0!</v>
      </c>
      <c r="O75" s="177" t="e">
        <f t="shared" si="25"/>
        <v>#DIV/0!</v>
      </c>
      <c r="P75" s="177" t="e">
        <f t="shared" si="25"/>
        <v>#DIV/0!</v>
      </c>
      <c r="Q75" s="177" t="e">
        <f t="shared" si="25"/>
        <v>#DIV/0!</v>
      </c>
      <c r="R75" s="177" t="e">
        <f t="shared" si="25"/>
        <v>#DIV/0!</v>
      </c>
      <c r="S75" s="81"/>
    </row>
    <row r="76" spans="3:19" x14ac:dyDescent="0.3">
      <c r="C76" s="179">
        <f t="shared" si="21"/>
        <v>43988</v>
      </c>
      <c r="D76" s="178"/>
      <c r="E76" s="178"/>
      <c r="F76" s="178"/>
      <c r="G76" s="178"/>
      <c r="H76" s="178"/>
      <c r="I76" s="178"/>
      <c r="J76" s="177">
        <f t="shared" ref="J76:R76" si="26">J57/I57</f>
        <v>2.0606060606060606</v>
      </c>
      <c r="K76" s="177">
        <f t="shared" si="26"/>
        <v>1.1352941176470588</v>
      </c>
      <c r="L76" s="177">
        <f t="shared" si="26"/>
        <v>1.028497409326425</v>
      </c>
      <c r="M76" s="177">
        <f t="shared" si="26"/>
        <v>1</v>
      </c>
      <c r="N76" s="177">
        <f t="shared" si="26"/>
        <v>1</v>
      </c>
      <c r="O76" s="177">
        <f t="shared" si="26"/>
        <v>1</v>
      </c>
      <c r="P76" s="177">
        <f t="shared" si="26"/>
        <v>1</v>
      </c>
      <c r="Q76" s="177">
        <f t="shared" si="26"/>
        <v>1</v>
      </c>
      <c r="R76" s="177">
        <f t="shared" si="26"/>
        <v>1</v>
      </c>
      <c r="S76" s="81"/>
    </row>
    <row r="77" spans="3:19" x14ac:dyDescent="0.3">
      <c r="C77" s="83">
        <f t="shared" si="21"/>
        <v>44019</v>
      </c>
      <c r="D77" s="82"/>
      <c r="E77" s="82"/>
      <c r="F77" s="82"/>
      <c r="G77" s="82"/>
      <c r="H77" s="82"/>
      <c r="I77" s="82"/>
      <c r="J77" s="82"/>
      <c r="K77" s="176">
        <f t="shared" ref="K77:R77" si="27">K58/J58</f>
        <v>1.946236559139785</v>
      </c>
      <c r="L77" s="176">
        <f t="shared" si="27"/>
        <v>1.1767955801104972</v>
      </c>
      <c r="M77" s="176">
        <f t="shared" si="27"/>
        <v>1.0211267605633803</v>
      </c>
      <c r="N77" s="176">
        <f t="shared" si="27"/>
        <v>1</v>
      </c>
      <c r="O77" s="176">
        <f t="shared" si="27"/>
        <v>1</v>
      </c>
      <c r="P77" s="176">
        <f t="shared" si="27"/>
        <v>1</v>
      </c>
      <c r="Q77" s="176">
        <f t="shared" si="27"/>
        <v>1</v>
      </c>
      <c r="R77" s="176">
        <f t="shared" si="27"/>
        <v>1</v>
      </c>
      <c r="S77" s="81"/>
    </row>
    <row r="78" spans="3:19" x14ac:dyDescent="0.3">
      <c r="C78" s="83">
        <f t="shared" si="21"/>
        <v>44051</v>
      </c>
      <c r="D78" s="82"/>
      <c r="E78" s="82"/>
      <c r="F78" s="82"/>
      <c r="G78" s="82"/>
      <c r="H78" s="82"/>
      <c r="I78" s="82"/>
      <c r="J78" s="82"/>
      <c r="K78" s="82"/>
      <c r="L78" s="176">
        <f t="shared" ref="L78:R78" si="28">L59/K59</f>
        <v>1.8638743455497382</v>
      </c>
      <c r="M78" s="176">
        <f t="shared" si="28"/>
        <v>1.1657303370786516</v>
      </c>
      <c r="N78" s="176">
        <f t="shared" si="28"/>
        <v>1.0289156626506024</v>
      </c>
      <c r="O78" s="176">
        <f t="shared" si="28"/>
        <v>1</v>
      </c>
      <c r="P78" s="176">
        <f t="shared" si="28"/>
        <v>1</v>
      </c>
      <c r="Q78" s="176">
        <f t="shared" si="28"/>
        <v>1</v>
      </c>
      <c r="R78" s="176">
        <f t="shared" si="28"/>
        <v>1</v>
      </c>
      <c r="S78" s="81"/>
    </row>
    <row r="79" spans="3:19" x14ac:dyDescent="0.3">
      <c r="C79" s="83">
        <f t="shared" si="21"/>
        <v>44083</v>
      </c>
      <c r="D79" s="82"/>
      <c r="E79" s="82"/>
      <c r="F79" s="82"/>
      <c r="G79" s="82"/>
      <c r="H79" s="82"/>
      <c r="I79" s="82"/>
      <c r="J79" s="82"/>
      <c r="K79" s="82"/>
      <c r="L79" s="82"/>
      <c r="M79" s="176">
        <f t="shared" ref="M79:R79" si="29">M60/L60</f>
        <v>1.9798994974874371</v>
      </c>
      <c r="N79" s="176">
        <f t="shared" si="29"/>
        <v>1.1395939086294415</v>
      </c>
      <c r="O79" s="176">
        <f t="shared" si="29"/>
        <v>1.0200445434298442</v>
      </c>
      <c r="P79" s="176">
        <f t="shared" si="29"/>
        <v>1</v>
      </c>
      <c r="Q79" s="176">
        <f t="shared" si="29"/>
        <v>1</v>
      </c>
      <c r="R79" s="176">
        <f t="shared" si="29"/>
        <v>1</v>
      </c>
      <c r="S79" s="81"/>
    </row>
    <row r="80" spans="3:19" x14ac:dyDescent="0.3">
      <c r="C80" s="83">
        <f t="shared" si="21"/>
        <v>44114</v>
      </c>
      <c r="D80" s="82"/>
      <c r="E80" s="82"/>
      <c r="F80" s="82"/>
      <c r="G80" s="82"/>
      <c r="H80" s="82"/>
      <c r="I80" s="82"/>
      <c r="J80" s="82"/>
      <c r="K80" s="82"/>
      <c r="L80" s="82"/>
      <c r="M80" s="82"/>
      <c r="N80" s="176">
        <f>N61/M61</f>
        <v>2.0350000000000001</v>
      </c>
      <c r="O80" s="176">
        <f>O61/N61</f>
        <v>1.1597051597051597</v>
      </c>
      <c r="P80" s="176">
        <f>P61/O61</f>
        <v>1.0105932203389831</v>
      </c>
      <c r="Q80" s="176">
        <f>Q61/P61</f>
        <v>1</v>
      </c>
      <c r="R80" s="176">
        <f>R61/Q61</f>
        <v>1</v>
      </c>
      <c r="S80" s="81"/>
    </row>
    <row r="81" spans="3:19" x14ac:dyDescent="0.3">
      <c r="C81" s="83">
        <f t="shared" si="21"/>
        <v>44146</v>
      </c>
      <c r="D81" s="82"/>
      <c r="E81" s="82"/>
      <c r="F81" s="82"/>
      <c r="G81" s="82"/>
      <c r="H81" s="82"/>
      <c r="I81" s="82"/>
      <c r="J81" s="82"/>
      <c r="K81" s="82"/>
      <c r="L81" s="82"/>
      <c r="M81" s="82"/>
      <c r="N81" s="82"/>
      <c r="O81" s="176">
        <f>O62/N62</f>
        <v>1.9851485148514851</v>
      </c>
      <c r="P81" s="176">
        <f>P62/O62</f>
        <v>1.1695760598503742</v>
      </c>
      <c r="Q81" s="176">
        <f>Q62/P62</f>
        <v>1.0170575692963753</v>
      </c>
      <c r="R81" s="176">
        <f>R62/Q62</f>
        <v>1</v>
      </c>
      <c r="S81" s="81"/>
    </row>
    <row r="82" spans="3:19" x14ac:dyDescent="0.3">
      <c r="C82" s="83">
        <f t="shared" si="21"/>
        <v>44177</v>
      </c>
      <c r="D82" s="82"/>
      <c r="E82" s="82"/>
      <c r="F82" s="82"/>
      <c r="G82" s="82"/>
      <c r="H82" s="82"/>
      <c r="I82" s="82"/>
      <c r="J82" s="82"/>
      <c r="K82" s="82"/>
      <c r="L82" s="82"/>
      <c r="M82" s="82"/>
      <c r="N82" s="82"/>
      <c r="O82" s="82"/>
      <c r="P82" s="176">
        <f>P63/O63</f>
        <v>1.9767441860465116</v>
      </c>
      <c r="Q82" s="176">
        <f>Q63/P63</f>
        <v>1.1264705882352941</v>
      </c>
      <c r="R82" s="176">
        <f>R63/Q63</f>
        <v>1.0104438642297651</v>
      </c>
      <c r="S82" s="81"/>
    </row>
    <row r="83" spans="3:19" x14ac:dyDescent="0.3">
      <c r="C83" s="83">
        <f t="shared" si="21"/>
        <v>44209</v>
      </c>
      <c r="D83" s="82"/>
      <c r="E83" s="82"/>
      <c r="F83" s="82"/>
      <c r="G83" s="82"/>
      <c r="H83" s="82"/>
      <c r="I83" s="82"/>
      <c r="J83" s="82"/>
      <c r="K83" s="82"/>
      <c r="L83" s="82"/>
      <c r="M83" s="82"/>
      <c r="N83" s="82"/>
      <c r="O83" s="82"/>
      <c r="P83" s="82"/>
      <c r="Q83" s="176">
        <f>Q64/P64</f>
        <v>1.829145728643216</v>
      </c>
      <c r="R83" s="176">
        <f>R64/Q64</f>
        <v>1.2747252747252746</v>
      </c>
      <c r="S83" s="81"/>
    </row>
    <row r="84" spans="3:19" x14ac:dyDescent="0.3">
      <c r="C84" s="83">
        <f t="shared" si="21"/>
        <v>44241</v>
      </c>
      <c r="D84" s="82"/>
      <c r="E84" s="82"/>
      <c r="F84" s="82"/>
      <c r="G84" s="82"/>
      <c r="H84" s="82"/>
      <c r="I84" s="82"/>
      <c r="J84" s="82"/>
      <c r="K84" s="82"/>
      <c r="L84" s="82"/>
      <c r="M84" s="82"/>
      <c r="N84" s="82"/>
      <c r="O84" s="82"/>
      <c r="P84" s="82"/>
      <c r="Q84" s="82"/>
      <c r="R84" s="176">
        <f>R65/Q65</f>
        <v>2.0445544554455446</v>
      </c>
      <c r="S84" s="81"/>
    </row>
    <row r="85" spans="3:19" x14ac:dyDescent="0.3">
      <c r="C85" s="83">
        <f t="shared" si="21"/>
        <v>44270</v>
      </c>
      <c r="D85" s="82"/>
      <c r="E85" s="82"/>
      <c r="F85" s="82"/>
      <c r="G85" s="82"/>
      <c r="H85" s="82"/>
      <c r="I85" s="82"/>
      <c r="J85" s="82"/>
      <c r="K85" s="82"/>
      <c r="L85" s="82"/>
      <c r="M85" s="82"/>
      <c r="N85" s="82"/>
      <c r="O85" s="82"/>
      <c r="P85" s="82"/>
      <c r="Q85" s="82"/>
      <c r="R85" s="82"/>
      <c r="S85" s="81"/>
    </row>
    <row r="88" spans="3:19" x14ac:dyDescent="0.3">
      <c r="D88" t="s">
        <v>16</v>
      </c>
    </row>
    <row r="89" spans="3:19" x14ac:dyDescent="0.3">
      <c r="C89" s="162" t="s">
        <v>1520</v>
      </c>
      <c r="D89" s="155">
        <v>1</v>
      </c>
      <c r="E89" s="162">
        <v>2</v>
      </c>
      <c r="F89" s="162">
        <v>3</v>
      </c>
      <c r="G89" s="162">
        <v>4</v>
      </c>
      <c r="H89" s="162">
        <v>5</v>
      </c>
    </row>
    <row r="90" spans="3:19" x14ac:dyDescent="0.3">
      <c r="C90" s="161">
        <f t="shared" ref="C90:C104" si="30">C71</f>
        <v>43831</v>
      </c>
      <c r="D90" s="175">
        <f>E71</f>
        <v>2.0526315789473686</v>
      </c>
      <c r="E90" s="174">
        <f>F71</f>
        <v>1.2564102564102564</v>
      </c>
      <c r="F90" s="174">
        <f>G71</f>
        <v>1.0510204081632653</v>
      </c>
      <c r="G90" s="173">
        <f>H71</f>
        <v>1.029126213592233</v>
      </c>
      <c r="H90" s="172">
        <f>I71</f>
        <v>1.0943396226415094</v>
      </c>
      <c r="I90" s="18" t="s">
        <v>1523</v>
      </c>
      <c r="J90" s="18"/>
      <c r="K90" s="18"/>
      <c r="L90" s="18"/>
      <c r="M90" s="18"/>
      <c r="N90" s="18"/>
      <c r="O90" s="18"/>
    </row>
    <row r="91" spans="3:19" x14ac:dyDescent="0.3">
      <c r="C91" s="161">
        <f t="shared" si="30"/>
        <v>43863</v>
      </c>
      <c r="D91" s="168">
        <f>F72</f>
        <v>2.0279069767441862</v>
      </c>
      <c r="E91" s="164">
        <f>G72</f>
        <v>1.1376146788990826</v>
      </c>
      <c r="F91" s="164">
        <f>H72</f>
        <v>1.0705645161290323</v>
      </c>
      <c r="G91" s="171">
        <f>I72</f>
        <v>1.1694915254237288</v>
      </c>
      <c r="H91" s="170">
        <f>J72</f>
        <v>1.0483091787439613</v>
      </c>
      <c r="I91" s="18" t="s">
        <v>1523</v>
      </c>
      <c r="J91" s="18"/>
      <c r="K91" s="18"/>
      <c r="L91" s="18"/>
      <c r="M91" s="18"/>
      <c r="N91" s="18"/>
      <c r="O91" s="18"/>
    </row>
    <row r="92" spans="3:19" x14ac:dyDescent="0.3">
      <c r="C92" s="161">
        <f t="shared" si="30"/>
        <v>43893</v>
      </c>
      <c r="D92" s="164">
        <f>G73</f>
        <v>1.5142857142857142</v>
      </c>
      <c r="E92" s="164">
        <f>H73</f>
        <v>1.3459119496855345</v>
      </c>
      <c r="F92" s="164">
        <f>I73</f>
        <v>1.4345794392523366</v>
      </c>
      <c r="G92" s="164">
        <f>J73</f>
        <v>1.1302931596091206</v>
      </c>
      <c r="H92" s="169">
        <f>K73</f>
        <v>1</v>
      </c>
      <c r="I92" s="18" t="s">
        <v>1522</v>
      </c>
      <c r="J92" s="18"/>
      <c r="K92" s="18"/>
      <c r="L92" s="18"/>
      <c r="M92" s="18"/>
      <c r="N92" s="18"/>
      <c r="O92" s="18"/>
    </row>
    <row r="93" spans="3:19" x14ac:dyDescent="0.3">
      <c r="C93" s="161">
        <f t="shared" si="30"/>
        <v>43925</v>
      </c>
      <c r="D93" s="164" t="e">
        <f>H74</f>
        <v>#DIV/0!</v>
      </c>
      <c r="E93" s="164" t="e">
        <f>I74</f>
        <v>#DIV/0!</v>
      </c>
      <c r="F93" s="164" t="e">
        <f>J74</f>
        <v>#DIV/0!</v>
      </c>
      <c r="G93" s="164" t="e">
        <f>K74</f>
        <v>#DIV/0!</v>
      </c>
      <c r="H93" s="169" t="e">
        <f>L74</f>
        <v>#DIV/0!</v>
      </c>
      <c r="I93" s="18" t="s">
        <v>1522</v>
      </c>
      <c r="J93" s="18"/>
      <c r="K93" s="18"/>
      <c r="L93" s="18"/>
      <c r="M93" s="18"/>
      <c r="N93" s="18"/>
      <c r="O93" s="18"/>
    </row>
    <row r="94" spans="3:19" x14ac:dyDescent="0.3">
      <c r="C94" s="161">
        <f t="shared" si="30"/>
        <v>43956</v>
      </c>
      <c r="D94" s="164" t="e">
        <f>I75</f>
        <v>#DIV/0!</v>
      </c>
      <c r="E94" s="164" t="e">
        <f>J75</f>
        <v>#DIV/0!</v>
      </c>
      <c r="F94" s="164" t="e">
        <f>K75</f>
        <v>#DIV/0!</v>
      </c>
      <c r="G94" s="164" t="e">
        <f>L75</f>
        <v>#DIV/0!</v>
      </c>
      <c r="H94" s="169" t="e">
        <f>M75</f>
        <v>#DIV/0!</v>
      </c>
      <c r="I94" s="18" t="s">
        <v>1522</v>
      </c>
      <c r="J94" s="18"/>
      <c r="K94" s="18"/>
      <c r="L94" s="18"/>
      <c r="M94" s="18"/>
      <c r="N94" s="18"/>
      <c r="O94" s="18"/>
    </row>
    <row r="95" spans="3:19" x14ac:dyDescent="0.3">
      <c r="C95" s="161">
        <f t="shared" si="30"/>
        <v>43988</v>
      </c>
      <c r="D95" s="164">
        <f>J76</f>
        <v>2.0606060606060606</v>
      </c>
      <c r="E95" s="164">
        <f>K76</f>
        <v>1.1352941176470588</v>
      </c>
      <c r="F95" s="164">
        <f>L76</f>
        <v>1.028497409326425</v>
      </c>
      <c r="G95" s="164">
        <f>M76</f>
        <v>1</v>
      </c>
      <c r="H95" s="169">
        <f>N76</f>
        <v>1</v>
      </c>
    </row>
    <row r="96" spans="3:19" x14ac:dyDescent="0.3">
      <c r="C96" s="161">
        <f t="shared" si="30"/>
        <v>44019</v>
      </c>
      <c r="D96" s="168">
        <f>K77</f>
        <v>1.946236559139785</v>
      </c>
      <c r="E96" s="164">
        <f>L77</f>
        <v>1.1767955801104972</v>
      </c>
      <c r="F96" s="164">
        <f>M77</f>
        <v>1.0211267605633803</v>
      </c>
      <c r="G96" s="164">
        <f>N77</f>
        <v>1</v>
      </c>
      <c r="H96" s="169">
        <f>O77</f>
        <v>1</v>
      </c>
    </row>
    <row r="97" spans="3:16" x14ac:dyDescent="0.3">
      <c r="C97" s="161">
        <f t="shared" si="30"/>
        <v>44051</v>
      </c>
      <c r="D97" s="168">
        <f>L78</f>
        <v>1.8638743455497382</v>
      </c>
      <c r="E97" s="164">
        <f>M78</f>
        <v>1.1657303370786516</v>
      </c>
      <c r="F97" s="164">
        <f>N78</f>
        <v>1.0289156626506024</v>
      </c>
      <c r="G97" s="164">
        <f>O78</f>
        <v>1</v>
      </c>
      <c r="H97" s="169">
        <f>P78</f>
        <v>1</v>
      </c>
    </row>
    <row r="98" spans="3:16" x14ac:dyDescent="0.3">
      <c r="C98" s="161">
        <f t="shared" si="30"/>
        <v>44083</v>
      </c>
      <c r="D98" s="168">
        <f>M79</f>
        <v>1.9798994974874371</v>
      </c>
      <c r="E98" s="164">
        <f>N79</f>
        <v>1.1395939086294415</v>
      </c>
      <c r="F98" s="164">
        <f>O79</f>
        <v>1.0200445434298442</v>
      </c>
      <c r="G98" s="164">
        <f>P79</f>
        <v>1</v>
      </c>
      <c r="H98" s="169">
        <f>Q79</f>
        <v>1</v>
      </c>
    </row>
    <row r="99" spans="3:16" x14ac:dyDescent="0.3">
      <c r="C99" s="161">
        <f t="shared" si="30"/>
        <v>44114</v>
      </c>
      <c r="D99" s="168">
        <f>N80</f>
        <v>2.0350000000000001</v>
      </c>
      <c r="E99" s="164">
        <f>O80</f>
        <v>1.1597051597051597</v>
      </c>
      <c r="F99" s="164">
        <f>P80</f>
        <v>1.0105932203389831</v>
      </c>
      <c r="G99" s="164">
        <f>Q80</f>
        <v>1</v>
      </c>
      <c r="H99" s="169">
        <f>R80</f>
        <v>1</v>
      </c>
    </row>
    <row r="100" spans="3:16" x14ac:dyDescent="0.3">
      <c r="C100" s="161">
        <f t="shared" si="30"/>
        <v>44146</v>
      </c>
      <c r="D100" s="168">
        <f>O81</f>
        <v>1.9851485148514851</v>
      </c>
      <c r="E100" s="164">
        <f>P81</f>
        <v>1.1695760598503742</v>
      </c>
      <c r="F100" s="164">
        <f>Q81</f>
        <v>1.0170575692963753</v>
      </c>
      <c r="G100" s="164">
        <f>R81</f>
        <v>1</v>
      </c>
      <c r="H100" s="169"/>
    </row>
    <row r="101" spans="3:16" x14ac:dyDescent="0.3">
      <c r="C101" s="161">
        <f t="shared" si="30"/>
        <v>44177</v>
      </c>
      <c r="D101" s="168">
        <f>P82</f>
        <v>1.9767441860465116</v>
      </c>
      <c r="E101" s="164">
        <f>Q82</f>
        <v>1.1264705882352941</v>
      </c>
      <c r="F101" s="164">
        <f>R82</f>
        <v>1.0104438642297651</v>
      </c>
      <c r="G101" s="164"/>
      <c r="H101" s="167"/>
    </row>
    <row r="102" spans="3:16" x14ac:dyDescent="0.3">
      <c r="C102" s="161">
        <f t="shared" si="30"/>
        <v>44209</v>
      </c>
      <c r="D102" s="168">
        <f>Q83</f>
        <v>1.829145728643216</v>
      </c>
      <c r="E102" s="164">
        <f>R83</f>
        <v>1.2747252747252746</v>
      </c>
      <c r="F102" s="164"/>
      <c r="G102" s="164"/>
      <c r="H102" s="167"/>
    </row>
    <row r="103" spans="3:16" x14ac:dyDescent="0.3">
      <c r="C103" s="161">
        <f t="shared" si="30"/>
        <v>44241</v>
      </c>
      <c r="D103" s="168">
        <f>R84</f>
        <v>2.0445544554455446</v>
      </c>
      <c r="E103" s="164"/>
      <c r="F103" s="164"/>
      <c r="G103" s="164"/>
      <c r="H103" s="167"/>
    </row>
    <row r="104" spans="3:16" x14ac:dyDescent="0.3">
      <c r="C104" s="161">
        <f t="shared" si="30"/>
        <v>44270</v>
      </c>
      <c r="D104" s="166"/>
      <c r="E104" s="7"/>
      <c r="F104" s="7"/>
      <c r="G104" s="7"/>
      <c r="H104" s="165"/>
    </row>
    <row r="106" spans="3:16" x14ac:dyDescent="0.3">
      <c r="C106" t="s">
        <v>1521</v>
      </c>
      <c r="D106" s="164">
        <f>AVERAGE(D95:D103)</f>
        <v>1.9690232608633087</v>
      </c>
      <c r="E106" s="164">
        <f>AVERAGE(E95:E102)</f>
        <v>1.1684863782477191</v>
      </c>
      <c r="F106" s="164">
        <f>AVERAGE(F95:F101)</f>
        <v>1.0195255756907677</v>
      </c>
      <c r="G106" s="164">
        <f>AVERAGE(G95:G100)</f>
        <v>1</v>
      </c>
      <c r="H106" s="164">
        <f>AVERAGE(H95:H99)</f>
        <v>1</v>
      </c>
    </row>
    <row r="107" spans="3:16" x14ac:dyDescent="0.3">
      <c r="C107" t="s">
        <v>1498</v>
      </c>
      <c r="D107">
        <f>E107/D106</f>
        <v>0.42631182035471704</v>
      </c>
      <c r="E107">
        <f>F107/E106</f>
        <v>0.83941789065941796</v>
      </c>
      <c r="F107">
        <f>G107/F106</f>
        <v>0.98084837089296317</v>
      </c>
      <c r="G107">
        <f>H107/G106</f>
        <v>1</v>
      </c>
      <c r="H107" s="163">
        <f>1/H106</f>
        <v>1</v>
      </c>
    </row>
    <row r="110" spans="3:16" x14ac:dyDescent="0.3">
      <c r="C110" s="162" t="s">
        <v>1520</v>
      </c>
      <c r="D110" t="s">
        <v>1519</v>
      </c>
      <c r="E110" t="s">
        <v>1498</v>
      </c>
      <c r="F110" t="s">
        <v>1518</v>
      </c>
      <c r="G110" t="s">
        <v>1500</v>
      </c>
    </row>
    <row r="111" spans="3:16" x14ac:dyDescent="0.3">
      <c r="C111" s="161">
        <f t="shared" ref="C111:C125" si="31">C90</f>
        <v>43831</v>
      </c>
      <c r="D111" s="160">
        <f t="shared" ref="D111:D125" si="32">S52</f>
        <v>580</v>
      </c>
      <c r="E111">
        <v>1</v>
      </c>
      <c r="F111" s="160">
        <f t="shared" ref="F111:F125" si="33">D111/E111</f>
        <v>580</v>
      </c>
      <c r="G111" s="160">
        <f t="shared" ref="G111:G125" si="34">F111-D111</f>
        <v>0</v>
      </c>
      <c r="L111" s="76"/>
      <c r="M111" s="160"/>
      <c r="O111" s="159"/>
      <c r="P111" s="157"/>
    </row>
    <row r="112" spans="3:16" x14ac:dyDescent="0.3">
      <c r="C112" s="161">
        <f t="shared" si="31"/>
        <v>43863</v>
      </c>
      <c r="D112" s="160">
        <f t="shared" si="32"/>
        <v>651</v>
      </c>
      <c r="E112">
        <v>1</v>
      </c>
      <c r="F112" s="160">
        <f t="shared" si="33"/>
        <v>651</v>
      </c>
      <c r="G112" s="160">
        <f t="shared" si="34"/>
        <v>0</v>
      </c>
      <c r="L112" s="76"/>
      <c r="M112" s="160"/>
      <c r="O112" s="159"/>
      <c r="P112" s="157"/>
    </row>
    <row r="113" spans="3:16" x14ac:dyDescent="0.3">
      <c r="C113" s="161">
        <f t="shared" si="31"/>
        <v>43893</v>
      </c>
      <c r="D113" s="160">
        <f t="shared" si="32"/>
        <v>347</v>
      </c>
      <c r="E113">
        <v>1</v>
      </c>
      <c r="F113" s="160">
        <f t="shared" si="33"/>
        <v>347</v>
      </c>
      <c r="G113" s="160">
        <f t="shared" si="34"/>
        <v>0</v>
      </c>
      <c r="L113" s="76"/>
      <c r="M113" s="160"/>
      <c r="O113" s="159"/>
      <c r="P113" s="157"/>
    </row>
    <row r="114" spans="3:16" x14ac:dyDescent="0.3">
      <c r="C114" s="161">
        <f t="shared" si="31"/>
        <v>43925</v>
      </c>
      <c r="D114" s="160">
        <f t="shared" si="32"/>
        <v>0</v>
      </c>
      <c r="E114">
        <v>1</v>
      </c>
      <c r="F114" s="160">
        <f t="shared" si="33"/>
        <v>0</v>
      </c>
      <c r="G114" s="160">
        <f t="shared" si="34"/>
        <v>0</v>
      </c>
      <c r="L114" s="76"/>
      <c r="M114" s="160"/>
      <c r="O114" s="159"/>
      <c r="P114" s="157"/>
    </row>
    <row r="115" spans="3:16" x14ac:dyDescent="0.3">
      <c r="C115" s="161">
        <f t="shared" si="31"/>
        <v>43956</v>
      </c>
      <c r="D115" s="160">
        <f t="shared" si="32"/>
        <v>0</v>
      </c>
      <c r="E115">
        <v>1</v>
      </c>
      <c r="F115" s="160">
        <f t="shared" si="33"/>
        <v>0</v>
      </c>
      <c r="G115" s="160">
        <f t="shared" si="34"/>
        <v>0</v>
      </c>
      <c r="L115" s="76"/>
      <c r="M115" s="160"/>
      <c r="O115" s="159"/>
      <c r="P115" s="157"/>
    </row>
    <row r="116" spans="3:16" x14ac:dyDescent="0.3">
      <c r="C116" s="161">
        <f t="shared" si="31"/>
        <v>43988</v>
      </c>
      <c r="D116" s="160">
        <f t="shared" si="32"/>
        <v>397</v>
      </c>
      <c r="E116">
        <v>1</v>
      </c>
      <c r="F116" s="160">
        <f t="shared" si="33"/>
        <v>397</v>
      </c>
      <c r="G116" s="160">
        <f t="shared" si="34"/>
        <v>0</v>
      </c>
      <c r="L116" s="76"/>
      <c r="M116" s="160"/>
      <c r="O116" s="159"/>
      <c r="P116" s="157"/>
    </row>
    <row r="117" spans="3:16" x14ac:dyDescent="0.3">
      <c r="C117" s="161">
        <f t="shared" si="31"/>
        <v>44019</v>
      </c>
      <c r="D117" s="160">
        <f t="shared" si="32"/>
        <v>435</v>
      </c>
      <c r="E117">
        <v>1</v>
      </c>
      <c r="F117" s="160">
        <f t="shared" si="33"/>
        <v>435</v>
      </c>
      <c r="G117" s="160">
        <f t="shared" si="34"/>
        <v>0</v>
      </c>
      <c r="L117" s="76"/>
      <c r="M117" s="160"/>
      <c r="O117" s="159"/>
      <c r="P117" s="157"/>
    </row>
    <row r="118" spans="3:16" x14ac:dyDescent="0.3">
      <c r="C118" s="161">
        <f t="shared" si="31"/>
        <v>44051</v>
      </c>
      <c r="D118" s="160">
        <f t="shared" si="32"/>
        <v>427</v>
      </c>
      <c r="E118">
        <v>1</v>
      </c>
      <c r="F118" s="160">
        <f t="shared" si="33"/>
        <v>427</v>
      </c>
      <c r="G118" s="160">
        <f t="shared" si="34"/>
        <v>0</v>
      </c>
      <c r="L118" s="76"/>
      <c r="M118" s="160"/>
      <c r="O118" s="159"/>
      <c r="P118" s="157"/>
    </row>
    <row r="119" spans="3:16" x14ac:dyDescent="0.3">
      <c r="C119" s="161">
        <f t="shared" si="31"/>
        <v>44083</v>
      </c>
      <c r="D119" s="160">
        <f t="shared" si="32"/>
        <v>458</v>
      </c>
      <c r="E119">
        <v>1</v>
      </c>
      <c r="F119" s="160">
        <f t="shared" si="33"/>
        <v>458</v>
      </c>
      <c r="G119" s="160">
        <f t="shared" si="34"/>
        <v>0</v>
      </c>
      <c r="L119" s="76"/>
      <c r="M119" s="160"/>
      <c r="O119" s="159"/>
      <c r="P119" s="157"/>
    </row>
    <row r="120" spans="3:16" x14ac:dyDescent="0.3">
      <c r="C120" s="161">
        <f t="shared" si="31"/>
        <v>44114</v>
      </c>
      <c r="D120" s="160">
        <f t="shared" si="32"/>
        <v>477</v>
      </c>
      <c r="E120">
        <v>1</v>
      </c>
      <c r="F120" s="160">
        <f t="shared" si="33"/>
        <v>477</v>
      </c>
      <c r="G120" s="160">
        <f t="shared" si="34"/>
        <v>0</v>
      </c>
      <c r="L120" s="76"/>
      <c r="M120" s="160"/>
      <c r="O120" s="159"/>
      <c r="P120" s="157"/>
    </row>
    <row r="121" spans="3:16" x14ac:dyDescent="0.3">
      <c r="C121" s="161">
        <f t="shared" si="31"/>
        <v>44146</v>
      </c>
      <c r="D121" s="160">
        <f t="shared" si="32"/>
        <v>477</v>
      </c>
      <c r="E121">
        <v>1</v>
      </c>
      <c r="F121" s="160">
        <f t="shared" si="33"/>
        <v>477</v>
      </c>
      <c r="G121" s="160">
        <f t="shared" si="34"/>
        <v>0</v>
      </c>
      <c r="L121" s="76"/>
      <c r="M121" s="160"/>
      <c r="O121" s="159"/>
      <c r="P121" s="157"/>
    </row>
    <row r="122" spans="3:16" x14ac:dyDescent="0.3">
      <c r="C122" s="161">
        <f t="shared" si="31"/>
        <v>44177</v>
      </c>
      <c r="D122" s="160">
        <f t="shared" si="32"/>
        <v>387</v>
      </c>
      <c r="E122">
        <f>G107</f>
        <v>1</v>
      </c>
      <c r="F122" s="160">
        <f t="shared" si="33"/>
        <v>387</v>
      </c>
      <c r="G122" s="160">
        <f t="shared" si="34"/>
        <v>0</v>
      </c>
      <c r="L122" s="76"/>
      <c r="M122" s="160"/>
      <c r="O122" s="159"/>
      <c r="P122" s="157"/>
    </row>
    <row r="123" spans="3:16" x14ac:dyDescent="0.3">
      <c r="C123" s="161">
        <f t="shared" si="31"/>
        <v>44209</v>
      </c>
      <c r="D123" s="160">
        <f t="shared" si="32"/>
        <v>464</v>
      </c>
      <c r="E123">
        <f>F107</f>
        <v>0.98084837089296317</v>
      </c>
      <c r="F123" s="160">
        <f t="shared" si="33"/>
        <v>473.05986712051623</v>
      </c>
      <c r="G123" s="160">
        <f t="shared" si="34"/>
        <v>9.0598671205162304</v>
      </c>
      <c r="L123" s="76"/>
      <c r="M123" s="160"/>
      <c r="O123" s="159"/>
      <c r="P123" s="157"/>
    </row>
    <row r="124" spans="3:16" x14ac:dyDescent="0.3">
      <c r="C124" s="161">
        <f t="shared" si="31"/>
        <v>44241</v>
      </c>
      <c r="D124" s="160">
        <f t="shared" si="32"/>
        <v>413</v>
      </c>
      <c r="E124">
        <f>E107</f>
        <v>0.83941789065941796</v>
      </c>
      <c r="F124" s="160">
        <f t="shared" si="33"/>
        <v>492.00762170503816</v>
      </c>
      <c r="G124" s="160">
        <f t="shared" si="34"/>
        <v>79.007621705038162</v>
      </c>
      <c r="L124" s="76"/>
      <c r="M124" s="160"/>
      <c r="O124" s="159"/>
      <c r="P124" s="157"/>
    </row>
    <row r="125" spans="3:16" x14ac:dyDescent="0.3">
      <c r="C125" s="161">
        <f t="shared" si="31"/>
        <v>44270</v>
      </c>
      <c r="D125" s="160">
        <f t="shared" si="32"/>
        <v>194</v>
      </c>
      <c r="E125">
        <f>D107</f>
        <v>0.42631182035471704</v>
      </c>
      <c r="F125" s="160">
        <f t="shared" si="33"/>
        <v>455.06596518618778</v>
      </c>
      <c r="G125" s="160">
        <f t="shared" si="34"/>
        <v>261.06596518618778</v>
      </c>
      <c r="L125" s="76"/>
      <c r="M125" s="160"/>
      <c r="O125" s="159"/>
      <c r="P125" s="157"/>
    </row>
    <row r="127" spans="3:16" x14ac:dyDescent="0.3">
      <c r="G127" s="14">
        <f>SUM(G111:G125)</f>
        <v>349.13345401174217</v>
      </c>
    </row>
  </sheetData>
  <mergeCells count="6">
    <mergeCell ref="D69:S69"/>
    <mergeCell ref="C10:F10"/>
    <mergeCell ref="C22:V22"/>
    <mergeCell ref="D26:S26"/>
    <mergeCell ref="C47:G47"/>
    <mergeCell ref="D50:S5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296E-A017-4EF5-BDFF-10D9F7FAB331}">
  <sheetPr>
    <tabColor theme="5" tint="0.39997558519241921"/>
  </sheetPr>
  <dimension ref="A1:X62"/>
  <sheetViews>
    <sheetView zoomScaleNormal="100" workbookViewId="0">
      <selection activeCell="F57" sqref="F57"/>
    </sheetView>
  </sheetViews>
  <sheetFormatPr defaultRowHeight="14.4" x14ac:dyDescent="0.3"/>
  <cols>
    <col min="4" max="18" width="6.6640625" customWidth="1"/>
  </cols>
  <sheetData>
    <row r="1" spans="1:24" ht="15" thickBot="1" x14ac:dyDescent="0.35">
      <c r="A1" t="s">
        <v>1313</v>
      </c>
      <c r="R1" s="20" t="s">
        <v>42</v>
      </c>
      <c r="S1" s="19"/>
    </row>
    <row r="2" spans="1:24" x14ac:dyDescent="0.3">
      <c r="R2" s="18" t="s">
        <v>41</v>
      </c>
      <c r="S2" s="18"/>
    </row>
    <row r="3" spans="1:24" ht="15" thickBot="1" x14ac:dyDescent="0.35">
      <c r="R3" s="17" t="s">
        <v>40</v>
      </c>
      <c r="S3" s="17"/>
    </row>
    <row r="4" spans="1:24" ht="15.6" thickTop="1" thickBot="1" x14ac:dyDescent="0.35">
      <c r="R4" s="16" t="s">
        <v>39</v>
      </c>
      <c r="S4" s="16"/>
    </row>
    <row r="5" spans="1:24" ht="15" thickTop="1" x14ac:dyDescent="0.3">
      <c r="R5" s="15" t="s">
        <v>38</v>
      </c>
      <c r="S5" s="14"/>
    </row>
    <row r="9" spans="1:24" ht="15" thickBot="1" x14ac:dyDescent="0.35"/>
    <row r="10" spans="1:24" ht="15" thickBot="1" x14ac:dyDescent="0.35">
      <c r="C10" s="644" t="s">
        <v>37</v>
      </c>
      <c r="D10" s="645"/>
      <c r="E10" s="645"/>
      <c r="F10" s="645"/>
      <c r="G10" s="645"/>
      <c r="H10" s="645"/>
      <c r="I10" s="645"/>
      <c r="J10" s="645"/>
      <c r="K10" s="645"/>
      <c r="L10" s="645"/>
      <c r="M10" s="645"/>
      <c r="N10" s="645"/>
      <c r="O10" s="645"/>
      <c r="P10" s="645"/>
      <c r="Q10" s="646"/>
    </row>
    <row r="12" spans="1:24" ht="15" thickBot="1" x14ac:dyDescent="0.35"/>
    <row r="13" spans="1:24" ht="15" thickBot="1" x14ac:dyDescent="0.35">
      <c r="C13" s="644" t="s">
        <v>18</v>
      </c>
      <c r="D13" s="645"/>
      <c r="E13" s="645"/>
      <c r="F13" s="645"/>
      <c r="G13" s="645"/>
      <c r="H13" s="645"/>
      <c r="I13" s="645"/>
      <c r="J13" s="645"/>
      <c r="K13" s="645"/>
      <c r="L13" s="645"/>
      <c r="M13" s="645"/>
      <c r="N13" s="645"/>
      <c r="O13" s="645"/>
      <c r="P13" s="645"/>
      <c r="Q13" s="645"/>
      <c r="R13" s="646"/>
      <c r="T13" s="644" t="s">
        <v>17</v>
      </c>
      <c r="U13" s="645"/>
      <c r="V13" s="645"/>
      <c r="W13" s="645"/>
      <c r="X13" s="646"/>
    </row>
    <row r="15" spans="1:24" x14ac:dyDescent="0.3">
      <c r="E15" t="s">
        <v>1312</v>
      </c>
    </row>
    <row r="16" spans="1:24" x14ac:dyDescent="0.3">
      <c r="E16" t="s">
        <v>1311</v>
      </c>
      <c r="F16" t="s">
        <v>1302</v>
      </c>
      <c r="G16" t="s">
        <v>1301</v>
      </c>
      <c r="H16" t="s">
        <v>1300</v>
      </c>
      <c r="I16" t="s">
        <v>1299</v>
      </c>
      <c r="J16" t="s">
        <v>1298</v>
      </c>
      <c r="K16" t="s">
        <v>1297</v>
      </c>
      <c r="L16" t="s">
        <v>1296</v>
      </c>
      <c r="M16" t="s">
        <v>1295</v>
      </c>
      <c r="N16" t="s">
        <v>1294</v>
      </c>
      <c r="O16" t="s">
        <v>1293</v>
      </c>
      <c r="P16" t="s">
        <v>1292</v>
      </c>
      <c r="Q16" t="s">
        <v>1291</v>
      </c>
      <c r="R16" t="s">
        <v>1290</v>
      </c>
    </row>
    <row r="17" spans="3:18" x14ac:dyDescent="0.3">
      <c r="C17" s="659" t="s">
        <v>1310</v>
      </c>
      <c r="D17" t="s">
        <v>1307</v>
      </c>
      <c r="E17" s="76">
        <v>97</v>
      </c>
      <c r="F17" s="76">
        <v>0</v>
      </c>
      <c r="G17" s="76">
        <v>0</v>
      </c>
      <c r="H17" s="76">
        <v>0</v>
      </c>
      <c r="I17" s="76">
        <v>0</v>
      </c>
      <c r="J17" s="76">
        <v>0</v>
      </c>
      <c r="K17" s="76">
        <v>0</v>
      </c>
      <c r="L17" s="76">
        <v>0</v>
      </c>
      <c r="M17" s="76">
        <v>0</v>
      </c>
      <c r="N17" s="76">
        <v>0</v>
      </c>
      <c r="O17" s="76">
        <v>0</v>
      </c>
      <c r="P17" s="76">
        <v>0</v>
      </c>
      <c r="Q17" s="76">
        <v>0</v>
      </c>
      <c r="R17" s="76">
        <v>0</v>
      </c>
    </row>
    <row r="18" spans="3:18" x14ac:dyDescent="0.3">
      <c r="C18" s="659"/>
      <c r="D18" t="s">
        <v>1306</v>
      </c>
      <c r="E18" s="76">
        <v>231</v>
      </c>
      <c r="F18" s="76">
        <v>12</v>
      </c>
      <c r="G18" s="76">
        <v>0</v>
      </c>
      <c r="H18" s="76">
        <v>0</v>
      </c>
      <c r="I18" s="76">
        <v>0</v>
      </c>
      <c r="J18" s="76">
        <v>0</v>
      </c>
      <c r="K18" s="76">
        <v>0</v>
      </c>
      <c r="L18" s="76">
        <v>0</v>
      </c>
      <c r="M18" s="76">
        <v>0</v>
      </c>
      <c r="N18" s="76">
        <v>0</v>
      </c>
      <c r="O18" s="76">
        <v>0</v>
      </c>
      <c r="P18" s="76">
        <v>0</v>
      </c>
      <c r="Q18" s="76">
        <v>0</v>
      </c>
      <c r="R18" s="76">
        <v>0</v>
      </c>
    </row>
    <row r="19" spans="3:18" x14ac:dyDescent="0.3">
      <c r="C19" s="659"/>
      <c r="D19" t="s">
        <v>1305</v>
      </c>
      <c r="E19" s="76">
        <v>384</v>
      </c>
      <c r="F19" s="76">
        <v>107</v>
      </c>
      <c r="G19" s="76">
        <v>41</v>
      </c>
      <c r="H19" s="76">
        <v>2</v>
      </c>
      <c r="I19" s="76">
        <v>0</v>
      </c>
      <c r="J19" s="76">
        <v>0</v>
      </c>
      <c r="K19" s="76">
        <v>0</v>
      </c>
      <c r="L19" s="76">
        <v>0</v>
      </c>
      <c r="M19" s="76">
        <v>0</v>
      </c>
      <c r="N19" s="76">
        <v>0</v>
      </c>
      <c r="O19" s="76">
        <v>0</v>
      </c>
      <c r="P19" s="76">
        <v>0</v>
      </c>
      <c r="Q19" s="76">
        <v>0</v>
      </c>
      <c r="R19" s="76">
        <v>0</v>
      </c>
    </row>
    <row r="20" spans="3:18" x14ac:dyDescent="0.3">
      <c r="C20" s="659"/>
      <c r="D20" t="s">
        <v>1304</v>
      </c>
      <c r="E20" s="76">
        <v>97</v>
      </c>
      <c r="F20" s="76">
        <v>310</v>
      </c>
      <c r="G20" s="76">
        <v>330</v>
      </c>
      <c r="H20" s="76">
        <v>179</v>
      </c>
      <c r="I20" s="76">
        <v>53</v>
      </c>
      <c r="J20" s="76">
        <v>0</v>
      </c>
      <c r="K20" s="76">
        <v>0</v>
      </c>
      <c r="L20" s="76">
        <v>0</v>
      </c>
      <c r="M20" s="76">
        <v>0</v>
      </c>
      <c r="N20" s="76">
        <v>0</v>
      </c>
      <c r="O20" s="76">
        <v>0</v>
      </c>
      <c r="P20" s="76">
        <v>0</v>
      </c>
      <c r="Q20" s="76">
        <v>0</v>
      </c>
      <c r="R20" s="76">
        <v>0</v>
      </c>
    </row>
    <row r="21" spans="3:18" x14ac:dyDescent="0.3">
      <c r="C21" s="659"/>
      <c r="D21" t="s">
        <v>1303</v>
      </c>
      <c r="E21" s="76">
        <v>49</v>
      </c>
      <c r="F21" s="76">
        <v>317</v>
      </c>
      <c r="G21" s="76">
        <v>337</v>
      </c>
      <c r="H21" s="76">
        <v>129</v>
      </c>
      <c r="I21" s="76">
        <v>116</v>
      </c>
      <c r="J21" s="76">
        <v>41</v>
      </c>
      <c r="K21" s="76">
        <v>0</v>
      </c>
      <c r="L21" s="76">
        <v>0</v>
      </c>
      <c r="M21" s="76">
        <v>0</v>
      </c>
      <c r="N21" s="76">
        <v>0</v>
      </c>
      <c r="O21" s="76">
        <v>0</v>
      </c>
      <c r="P21" s="76">
        <v>0</v>
      </c>
      <c r="Q21" s="76">
        <v>0</v>
      </c>
      <c r="R21" s="76">
        <v>0</v>
      </c>
    </row>
    <row r="22" spans="3:18" x14ac:dyDescent="0.3">
      <c r="C22" s="659"/>
      <c r="D22" t="s">
        <v>1302</v>
      </c>
      <c r="E22" s="76">
        <v>0</v>
      </c>
      <c r="F22" s="76">
        <v>112</v>
      </c>
      <c r="G22" s="76">
        <v>556</v>
      </c>
      <c r="H22" s="76">
        <v>152</v>
      </c>
      <c r="I22" s="76">
        <v>132</v>
      </c>
      <c r="J22" s="76">
        <v>53</v>
      </c>
      <c r="K22" s="76">
        <v>5</v>
      </c>
      <c r="L22" s="76">
        <v>0</v>
      </c>
      <c r="M22" s="76">
        <v>0</v>
      </c>
      <c r="N22" s="76">
        <v>0</v>
      </c>
      <c r="O22" s="76">
        <v>0</v>
      </c>
      <c r="P22" s="76">
        <v>0</v>
      </c>
      <c r="Q22" s="76">
        <v>0</v>
      </c>
      <c r="R22" s="76">
        <v>0</v>
      </c>
    </row>
    <row r="23" spans="3:18" x14ac:dyDescent="0.3">
      <c r="C23" s="659"/>
      <c r="D23" t="s">
        <v>1301</v>
      </c>
      <c r="E23" s="76">
        <v>0</v>
      </c>
      <c r="F23" s="76">
        <v>0</v>
      </c>
      <c r="G23" s="76">
        <v>124</v>
      </c>
      <c r="H23" s="76">
        <v>567</v>
      </c>
      <c r="I23" s="76">
        <v>124</v>
      </c>
      <c r="J23" s="76">
        <v>104</v>
      </c>
      <c r="K23" s="76">
        <v>76</v>
      </c>
      <c r="L23" s="76">
        <v>20</v>
      </c>
      <c r="M23" s="76">
        <v>15</v>
      </c>
      <c r="N23" s="76">
        <v>0</v>
      </c>
      <c r="O23" s="76">
        <v>0</v>
      </c>
      <c r="P23" s="76">
        <v>0</v>
      </c>
      <c r="Q23" s="76">
        <v>0</v>
      </c>
      <c r="R23" s="76">
        <v>0</v>
      </c>
    </row>
    <row r="24" spans="3:18" x14ac:dyDescent="0.3">
      <c r="C24" s="659"/>
      <c r="D24" t="s">
        <v>1300</v>
      </c>
      <c r="E24" s="76">
        <v>0</v>
      </c>
      <c r="F24" s="76">
        <v>0</v>
      </c>
      <c r="G24" s="76">
        <v>0</v>
      </c>
      <c r="H24" s="76">
        <v>106</v>
      </c>
      <c r="I24" s="76">
        <v>640</v>
      </c>
      <c r="J24" s="76">
        <v>146</v>
      </c>
      <c r="K24" s="76">
        <v>97</v>
      </c>
      <c r="L24" s="76">
        <v>53</v>
      </c>
      <c r="M24" s="76">
        <v>9</v>
      </c>
      <c r="N24" s="76">
        <v>0</v>
      </c>
      <c r="O24" s="76">
        <v>0</v>
      </c>
      <c r="P24" s="76">
        <v>0</v>
      </c>
      <c r="Q24" s="76">
        <v>0</v>
      </c>
      <c r="R24" s="76">
        <v>0</v>
      </c>
    </row>
    <row r="25" spans="3:18" x14ac:dyDescent="0.3">
      <c r="C25" s="659"/>
      <c r="D25" t="s">
        <v>1299</v>
      </c>
      <c r="E25" s="76">
        <v>0</v>
      </c>
      <c r="F25" s="76">
        <v>0</v>
      </c>
      <c r="G25" s="76">
        <v>0</v>
      </c>
      <c r="H25" s="76">
        <v>0</v>
      </c>
      <c r="I25" s="76">
        <v>161</v>
      </c>
      <c r="J25" s="76">
        <v>590</v>
      </c>
      <c r="K25" s="76">
        <v>129</v>
      </c>
      <c r="L25" s="76">
        <v>86</v>
      </c>
      <c r="M25" s="76">
        <v>65</v>
      </c>
      <c r="N25" s="76">
        <v>41</v>
      </c>
      <c r="O25" s="76">
        <v>0</v>
      </c>
      <c r="P25" s="76">
        <v>0</v>
      </c>
      <c r="Q25" s="76">
        <v>0</v>
      </c>
      <c r="R25" s="76">
        <v>0</v>
      </c>
    </row>
    <row r="26" spans="3:18" x14ac:dyDescent="0.3">
      <c r="C26" s="659"/>
      <c r="D26" t="s">
        <v>1298</v>
      </c>
      <c r="E26" s="76">
        <v>0</v>
      </c>
      <c r="F26" s="76">
        <v>0</v>
      </c>
      <c r="G26" s="76">
        <v>0</v>
      </c>
      <c r="H26" s="76">
        <v>0</v>
      </c>
      <c r="I26" s="76">
        <v>0</v>
      </c>
      <c r="J26" s="76">
        <v>99</v>
      </c>
      <c r="K26" s="76">
        <v>634</v>
      </c>
      <c r="L26" s="76">
        <v>293</v>
      </c>
      <c r="M26" s="76">
        <v>63</v>
      </c>
      <c r="N26" s="76">
        <v>4</v>
      </c>
      <c r="O26" s="76">
        <v>0</v>
      </c>
      <c r="P26" s="76">
        <v>0</v>
      </c>
      <c r="Q26" s="76">
        <v>0</v>
      </c>
      <c r="R26" s="76">
        <v>0</v>
      </c>
    </row>
    <row r="27" spans="3:18" x14ac:dyDescent="0.3">
      <c r="C27" s="659"/>
      <c r="D27" t="s">
        <v>1297</v>
      </c>
      <c r="E27" s="76">
        <v>0</v>
      </c>
      <c r="F27" s="76">
        <v>0</v>
      </c>
      <c r="G27" s="76">
        <v>0</v>
      </c>
      <c r="H27" s="76">
        <v>0</v>
      </c>
      <c r="I27" s="76">
        <v>0</v>
      </c>
      <c r="J27" s="76">
        <v>0</v>
      </c>
      <c r="K27" s="76">
        <v>101</v>
      </c>
      <c r="L27" s="76">
        <v>535</v>
      </c>
      <c r="M27" s="76">
        <v>321</v>
      </c>
      <c r="N27" s="76">
        <v>78</v>
      </c>
      <c r="O27" s="76">
        <v>66</v>
      </c>
      <c r="P27" s="76">
        <v>14</v>
      </c>
      <c r="Q27" s="76">
        <v>0</v>
      </c>
      <c r="R27" s="76">
        <v>0</v>
      </c>
    </row>
    <row r="28" spans="3:18" x14ac:dyDescent="0.3">
      <c r="C28" s="659"/>
      <c r="D28" t="s">
        <v>1296</v>
      </c>
      <c r="E28" s="76">
        <v>0</v>
      </c>
      <c r="F28" s="76">
        <v>0</v>
      </c>
      <c r="G28" s="76">
        <v>0</v>
      </c>
      <c r="H28" s="76">
        <v>0</v>
      </c>
      <c r="I28" s="76">
        <v>0</v>
      </c>
      <c r="J28" s="76">
        <v>0</v>
      </c>
      <c r="K28" s="76">
        <v>0</v>
      </c>
      <c r="L28" s="76">
        <v>103</v>
      </c>
      <c r="M28" s="76">
        <v>623</v>
      </c>
      <c r="N28" s="76">
        <v>194</v>
      </c>
      <c r="O28" s="76">
        <v>116</v>
      </c>
      <c r="P28" s="76">
        <v>78</v>
      </c>
      <c r="Q28" s="76">
        <v>23</v>
      </c>
      <c r="R28" s="76">
        <v>0</v>
      </c>
    </row>
    <row r="29" spans="3:18" x14ac:dyDescent="0.3">
      <c r="C29" s="659"/>
      <c r="D29" t="s">
        <v>1295</v>
      </c>
      <c r="E29" s="76">
        <v>0</v>
      </c>
      <c r="F29" s="76">
        <v>0</v>
      </c>
      <c r="G29" s="76">
        <v>0</v>
      </c>
      <c r="H29" s="76">
        <v>0</v>
      </c>
      <c r="I29" s="76">
        <v>0</v>
      </c>
      <c r="J29" s="76">
        <v>0</v>
      </c>
      <c r="K29" s="76">
        <v>0</v>
      </c>
      <c r="L29" s="76">
        <v>0</v>
      </c>
      <c r="M29" s="76">
        <v>105</v>
      </c>
      <c r="N29" s="76">
        <v>581</v>
      </c>
      <c r="O29" s="76">
        <v>293</v>
      </c>
      <c r="P29" s="76">
        <v>92</v>
      </c>
      <c r="Q29" s="76">
        <v>57</v>
      </c>
      <c r="R29" s="76">
        <v>19</v>
      </c>
    </row>
    <row r="30" spans="3:18" x14ac:dyDescent="0.3">
      <c r="C30" s="659"/>
      <c r="D30" t="s">
        <v>1294</v>
      </c>
      <c r="E30" s="76">
        <v>0</v>
      </c>
      <c r="F30" s="76">
        <v>0</v>
      </c>
      <c r="G30" s="76">
        <v>0</v>
      </c>
      <c r="H30" s="76">
        <v>0</v>
      </c>
      <c r="I30" s="76">
        <v>0</v>
      </c>
      <c r="J30" s="76">
        <v>0</v>
      </c>
      <c r="K30" s="76">
        <v>0</v>
      </c>
      <c r="L30" s="76">
        <v>0</v>
      </c>
      <c r="M30" s="76">
        <v>0</v>
      </c>
      <c r="N30" s="76">
        <v>117</v>
      </c>
      <c r="O30" s="76">
        <v>552</v>
      </c>
      <c r="P30" s="76">
        <v>231</v>
      </c>
      <c r="Q30" s="76">
        <v>172</v>
      </c>
      <c r="R30" s="76">
        <v>65</v>
      </c>
    </row>
    <row r="31" spans="3:18" x14ac:dyDescent="0.3">
      <c r="C31" s="659"/>
      <c r="D31" t="s">
        <v>1293</v>
      </c>
      <c r="E31" s="76">
        <v>0</v>
      </c>
      <c r="F31" s="76">
        <v>0</v>
      </c>
      <c r="G31" s="76">
        <v>0</v>
      </c>
      <c r="H31" s="76">
        <v>0</v>
      </c>
      <c r="I31" s="76">
        <v>0</v>
      </c>
      <c r="J31" s="76">
        <v>0</v>
      </c>
      <c r="K31" s="76">
        <v>0</v>
      </c>
      <c r="L31" s="76">
        <v>0</v>
      </c>
      <c r="M31" s="76">
        <v>0</v>
      </c>
      <c r="N31" s="76">
        <v>0</v>
      </c>
      <c r="O31" s="76">
        <v>135</v>
      </c>
      <c r="P31" s="76">
        <v>584</v>
      </c>
      <c r="Q31" s="76">
        <v>302</v>
      </c>
      <c r="R31" s="76">
        <v>95</v>
      </c>
    </row>
    <row r="32" spans="3:18" x14ac:dyDescent="0.3">
      <c r="C32" s="659"/>
      <c r="D32" t="s">
        <v>1292</v>
      </c>
      <c r="E32" s="76">
        <v>0</v>
      </c>
      <c r="F32" s="76">
        <v>0</v>
      </c>
      <c r="G32" s="76">
        <v>0</v>
      </c>
      <c r="H32" s="76">
        <v>0</v>
      </c>
      <c r="I32" s="76">
        <v>0</v>
      </c>
      <c r="J32" s="76">
        <v>0</v>
      </c>
      <c r="K32" s="76">
        <v>0</v>
      </c>
      <c r="L32" s="76">
        <v>0</v>
      </c>
      <c r="M32" s="76">
        <v>0</v>
      </c>
      <c r="N32" s="76">
        <v>0</v>
      </c>
      <c r="O32" s="76">
        <v>0</v>
      </c>
      <c r="P32" s="76">
        <v>163</v>
      </c>
      <c r="Q32" s="76">
        <v>576</v>
      </c>
      <c r="R32" s="76">
        <v>195</v>
      </c>
    </row>
    <row r="33" spans="1:24" x14ac:dyDescent="0.3">
      <c r="C33" s="659"/>
      <c r="D33" t="s">
        <v>1291</v>
      </c>
      <c r="E33" s="76">
        <v>0</v>
      </c>
      <c r="F33" s="76">
        <v>0</v>
      </c>
      <c r="G33" s="76">
        <v>0</v>
      </c>
      <c r="H33" s="76">
        <v>0</v>
      </c>
      <c r="I33" s="76">
        <v>0</v>
      </c>
      <c r="J33" s="76">
        <v>0</v>
      </c>
      <c r="K33" s="76">
        <v>0</v>
      </c>
      <c r="L33" s="76">
        <v>0</v>
      </c>
      <c r="M33" s="76">
        <v>0</v>
      </c>
      <c r="N33" s="76">
        <v>0</v>
      </c>
      <c r="O33" s="76">
        <v>0</v>
      </c>
      <c r="P33" s="76">
        <v>0</v>
      </c>
      <c r="Q33" s="76">
        <v>131</v>
      </c>
      <c r="R33" s="76">
        <v>603</v>
      </c>
    </row>
    <row r="34" spans="1:24" x14ac:dyDescent="0.3">
      <c r="C34" s="659"/>
      <c r="D34" t="s">
        <v>1290</v>
      </c>
      <c r="E34" s="76">
        <v>0</v>
      </c>
      <c r="F34" s="76">
        <v>0</v>
      </c>
      <c r="G34" s="76">
        <v>0</v>
      </c>
      <c r="H34" s="76">
        <v>0</v>
      </c>
      <c r="I34" s="76">
        <v>0</v>
      </c>
      <c r="J34" s="76">
        <v>0</v>
      </c>
      <c r="K34" s="76">
        <v>0</v>
      </c>
      <c r="L34" s="76">
        <v>0</v>
      </c>
      <c r="M34" s="76">
        <v>0</v>
      </c>
      <c r="N34" s="76">
        <v>0</v>
      </c>
      <c r="O34" s="76">
        <v>0</v>
      </c>
      <c r="P34" s="76">
        <v>0</v>
      </c>
      <c r="Q34" s="76">
        <v>0</v>
      </c>
      <c r="R34" s="76">
        <v>165</v>
      </c>
    </row>
    <row r="35" spans="1:24" x14ac:dyDescent="0.3">
      <c r="E35" s="90"/>
      <c r="F35" s="90"/>
      <c r="G35" s="90"/>
      <c r="H35" s="90"/>
      <c r="I35" s="90"/>
      <c r="J35" s="90"/>
      <c r="K35" s="90"/>
      <c r="L35" s="90"/>
      <c r="M35" s="90"/>
      <c r="N35" s="90"/>
      <c r="O35" s="90"/>
      <c r="P35" s="90"/>
      <c r="Q35" s="90"/>
      <c r="R35" s="90"/>
    </row>
    <row r="40" spans="1:24" s="7" customFormat="1" x14ac:dyDescent="0.3">
      <c r="A40" s="7" t="s">
        <v>1309</v>
      </c>
    </row>
    <row r="41" spans="1:24" ht="15" thickBot="1" x14ac:dyDescent="0.35"/>
    <row r="42" spans="1:24" ht="15" thickBot="1" x14ac:dyDescent="0.35">
      <c r="C42" s="644" t="s">
        <v>18</v>
      </c>
      <c r="D42" s="645"/>
      <c r="E42" s="645"/>
      <c r="F42" s="645"/>
      <c r="G42" s="645"/>
      <c r="H42" s="645"/>
      <c r="I42" s="645"/>
      <c r="J42" s="645"/>
      <c r="K42" s="645"/>
      <c r="L42" s="645"/>
      <c r="M42" s="645"/>
      <c r="N42" s="645"/>
      <c r="O42" s="645"/>
      <c r="P42" s="645"/>
      <c r="Q42" s="645"/>
      <c r="R42" s="646"/>
      <c r="T42" s="644" t="s">
        <v>17</v>
      </c>
      <c r="U42" s="645"/>
      <c r="V42" s="645"/>
      <c r="W42" s="645"/>
      <c r="X42" s="646"/>
    </row>
    <row r="44" spans="1:24" x14ac:dyDescent="0.3">
      <c r="E44" t="s">
        <v>1271</v>
      </c>
    </row>
    <row r="45" spans="1:24" x14ac:dyDescent="0.3">
      <c r="C45" s="659" t="s">
        <v>1308</v>
      </c>
      <c r="D45" t="s">
        <v>1307</v>
      </c>
      <c r="E45" s="89">
        <v>150</v>
      </c>
    </row>
    <row r="46" spans="1:24" x14ac:dyDescent="0.3">
      <c r="C46" s="659"/>
      <c r="D46" t="s">
        <v>1306</v>
      </c>
      <c r="E46" s="89">
        <v>350</v>
      </c>
    </row>
    <row r="47" spans="1:24" x14ac:dyDescent="0.3">
      <c r="C47" s="659"/>
      <c r="D47" t="s">
        <v>1305</v>
      </c>
      <c r="E47" s="89">
        <v>750</v>
      </c>
    </row>
    <row r="48" spans="1:24" x14ac:dyDescent="0.3">
      <c r="C48" s="659"/>
      <c r="D48" t="s">
        <v>1304</v>
      </c>
      <c r="E48" s="89">
        <v>900</v>
      </c>
    </row>
    <row r="49" spans="3:5" x14ac:dyDescent="0.3">
      <c r="C49" s="659"/>
      <c r="D49" t="s">
        <v>1303</v>
      </c>
      <c r="E49" s="89">
        <v>1200</v>
      </c>
    </row>
    <row r="50" spans="3:5" x14ac:dyDescent="0.3">
      <c r="C50" s="659"/>
      <c r="D50" t="s">
        <v>1302</v>
      </c>
      <c r="E50" s="89">
        <v>1300</v>
      </c>
    </row>
    <row r="51" spans="3:5" x14ac:dyDescent="0.3">
      <c r="C51" s="659"/>
      <c r="D51" t="s">
        <v>1301</v>
      </c>
      <c r="E51" s="89">
        <v>1400</v>
      </c>
    </row>
    <row r="52" spans="3:5" x14ac:dyDescent="0.3">
      <c r="C52" s="659"/>
      <c r="D52" t="s">
        <v>1300</v>
      </c>
      <c r="E52" s="89">
        <v>1400</v>
      </c>
    </row>
    <row r="53" spans="3:5" x14ac:dyDescent="0.3">
      <c r="C53" s="659"/>
      <c r="D53" t="s">
        <v>1299</v>
      </c>
      <c r="E53" s="89">
        <v>1500</v>
      </c>
    </row>
    <row r="54" spans="3:5" x14ac:dyDescent="0.3">
      <c r="C54" s="659"/>
      <c r="D54" t="s">
        <v>1298</v>
      </c>
      <c r="E54" s="89">
        <v>1500</v>
      </c>
    </row>
    <row r="55" spans="3:5" x14ac:dyDescent="0.3">
      <c r="C55" s="659"/>
      <c r="D55" t="s">
        <v>1297</v>
      </c>
      <c r="E55" s="89">
        <v>1700</v>
      </c>
    </row>
    <row r="56" spans="3:5" x14ac:dyDescent="0.3">
      <c r="C56" s="659"/>
      <c r="D56" t="s">
        <v>1296</v>
      </c>
      <c r="E56" s="89">
        <v>1800</v>
      </c>
    </row>
    <row r="57" spans="3:5" x14ac:dyDescent="0.3">
      <c r="C57" s="659"/>
      <c r="D57" t="s">
        <v>1295</v>
      </c>
      <c r="E57" s="89">
        <v>1750</v>
      </c>
    </row>
    <row r="58" spans="3:5" x14ac:dyDescent="0.3">
      <c r="C58" s="659"/>
      <c r="D58" t="s">
        <v>1294</v>
      </c>
      <c r="E58" s="89">
        <v>1700</v>
      </c>
    </row>
    <row r="59" spans="3:5" x14ac:dyDescent="0.3">
      <c r="C59" s="659"/>
      <c r="D59" t="s">
        <v>1293</v>
      </c>
      <c r="E59" s="89">
        <v>1750</v>
      </c>
    </row>
    <row r="60" spans="3:5" x14ac:dyDescent="0.3">
      <c r="C60" s="659"/>
      <c r="D60" t="s">
        <v>1292</v>
      </c>
      <c r="E60" s="89">
        <v>1750</v>
      </c>
    </row>
    <row r="61" spans="3:5" x14ac:dyDescent="0.3">
      <c r="C61" s="659"/>
      <c r="D61" t="s">
        <v>1291</v>
      </c>
      <c r="E61" s="89">
        <v>1800</v>
      </c>
    </row>
    <row r="62" spans="3:5" x14ac:dyDescent="0.3">
      <c r="C62" s="659"/>
      <c r="D62" t="s">
        <v>1290</v>
      </c>
      <c r="E62" s="89">
        <v>1800</v>
      </c>
    </row>
  </sheetData>
  <mergeCells count="7">
    <mergeCell ref="C45:C62"/>
    <mergeCell ref="C10:Q10"/>
    <mergeCell ref="C13:R13"/>
    <mergeCell ref="T13:X13"/>
    <mergeCell ref="C17:C34"/>
    <mergeCell ref="C42:R42"/>
    <mergeCell ref="T42:X4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560E7-B8A8-4FB2-A40A-F8C1D394B94C}">
  <sheetPr>
    <tabColor theme="9" tint="0.59999389629810485"/>
  </sheetPr>
  <dimension ref="A1:AI102"/>
  <sheetViews>
    <sheetView zoomScaleNormal="100" workbookViewId="0">
      <selection activeCell="L51" sqref="L51"/>
    </sheetView>
  </sheetViews>
  <sheetFormatPr defaultRowHeight="14.4" x14ac:dyDescent="0.3"/>
  <cols>
    <col min="4" max="18" width="6.6640625" customWidth="1"/>
  </cols>
  <sheetData>
    <row r="1" spans="1:35" ht="15" thickBot="1" x14ac:dyDescent="0.35">
      <c r="A1" t="s">
        <v>1313</v>
      </c>
      <c r="R1" s="20" t="s">
        <v>42</v>
      </c>
      <c r="S1" s="19"/>
    </row>
    <row r="2" spans="1:35" x14ac:dyDescent="0.3">
      <c r="R2" s="18" t="s">
        <v>41</v>
      </c>
      <c r="S2" s="18"/>
    </row>
    <row r="3" spans="1:35" ht="15" thickBot="1" x14ac:dyDescent="0.35">
      <c r="R3" s="17" t="s">
        <v>40</v>
      </c>
      <c r="S3" s="17"/>
    </row>
    <row r="4" spans="1:35" ht="15.6" thickTop="1" thickBot="1" x14ac:dyDescent="0.35">
      <c r="R4" s="16" t="s">
        <v>39</v>
      </c>
      <c r="S4" s="16"/>
    </row>
    <row r="5" spans="1:35" ht="15" thickTop="1" x14ac:dyDescent="0.3">
      <c r="R5" s="15" t="s">
        <v>38</v>
      </c>
      <c r="S5" s="14"/>
    </row>
    <row r="9" spans="1:35" ht="15" thickBot="1" x14ac:dyDescent="0.35"/>
    <row r="10" spans="1:35" ht="15" thickBot="1" x14ac:dyDescent="0.35">
      <c r="C10" s="644" t="s">
        <v>37</v>
      </c>
      <c r="D10" s="645"/>
      <c r="E10" s="645"/>
      <c r="F10" s="645"/>
      <c r="G10" s="645"/>
      <c r="H10" s="645"/>
      <c r="I10" s="645"/>
      <c r="J10" s="645"/>
      <c r="K10" s="645"/>
      <c r="L10" s="645"/>
      <c r="M10" s="645"/>
      <c r="N10" s="645"/>
      <c r="O10" s="645"/>
      <c r="P10" s="645"/>
      <c r="Q10" s="646"/>
    </row>
    <row r="12" spans="1:35" ht="15" thickBot="1" x14ac:dyDescent="0.35"/>
    <row r="13" spans="1:35" ht="15" thickBot="1" x14ac:dyDescent="0.35">
      <c r="C13" s="644" t="s">
        <v>18</v>
      </c>
      <c r="D13" s="645"/>
      <c r="E13" s="645"/>
      <c r="F13" s="645"/>
      <c r="G13" s="645"/>
      <c r="H13" s="645"/>
      <c r="I13" s="645"/>
      <c r="J13" s="645"/>
      <c r="K13" s="645"/>
      <c r="L13" s="645"/>
      <c r="M13" s="645"/>
      <c r="N13" s="645"/>
      <c r="O13" s="645"/>
      <c r="P13" s="645"/>
      <c r="Q13" s="645"/>
      <c r="R13" s="646"/>
      <c r="T13" s="644" t="s">
        <v>17</v>
      </c>
      <c r="U13" s="645"/>
      <c r="V13" s="645"/>
      <c r="W13" s="645"/>
      <c r="X13" s="646"/>
    </row>
    <row r="15" spans="1:35" x14ac:dyDescent="0.3">
      <c r="E15" t="s">
        <v>1312</v>
      </c>
      <c r="T15" t="s">
        <v>1538</v>
      </c>
    </row>
    <row r="16" spans="1:35" x14ac:dyDescent="0.3">
      <c r="E16" t="s">
        <v>1311</v>
      </c>
      <c r="F16" t="s">
        <v>1302</v>
      </c>
      <c r="G16" t="s">
        <v>1301</v>
      </c>
      <c r="H16" t="s">
        <v>1300</v>
      </c>
      <c r="I16" t="s">
        <v>1299</v>
      </c>
      <c r="J16" t="s">
        <v>1298</v>
      </c>
      <c r="K16" t="s">
        <v>1297</v>
      </c>
      <c r="L16" t="s">
        <v>1296</v>
      </c>
      <c r="M16" t="s">
        <v>1295</v>
      </c>
      <c r="N16" t="s">
        <v>1294</v>
      </c>
      <c r="O16" t="s">
        <v>1293</v>
      </c>
      <c r="P16" t="s">
        <v>1292</v>
      </c>
      <c r="Q16" t="s">
        <v>1291</v>
      </c>
      <c r="R16" t="s">
        <v>1290</v>
      </c>
      <c r="U16" t="str">
        <f t="shared" ref="U16:AH16" si="0">E16</f>
        <v>Prior</v>
      </c>
      <c r="V16" t="str">
        <f t="shared" si="0"/>
        <v>Jun X1</v>
      </c>
      <c r="W16" t="str">
        <f t="shared" si="0"/>
        <v>Jul X1</v>
      </c>
      <c r="X16" t="str">
        <f t="shared" si="0"/>
        <v>Aug X1</v>
      </c>
      <c r="Y16" t="str">
        <f t="shared" si="0"/>
        <v>Sep X1</v>
      </c>
      <c r="Z16" t="str">
        <f t="shared" si="0"/>
        <v>Oct X1</v>
      </c>
      <c r="AA16" t="str">
        <f t="shared" si="0"/>
        <v>Nov X1</v>
      </c>
      <c r="AB16" t="str">
        <f t="shared" si="0"/>
        <v>Dec X1</v>
      </c>
      <c r="AC16" t="str">
        <f t="shared" si="0"/>
        <v>Jan X2</v>
      </c>
      <c r="AD16" t="str">
        <f t="shared" si="0"/>
        <v>Feb X2</v>
      </c>
      <c r="AE16" t="str">
        <f t="shared" si="0"/>
        <v>Mar X2</v>
      </c>
      <c r="AF16" t="str">
        <f t="shared" si="0"/>
        <v>Apr X2</v>
      </c>
      <c r="AG16" t="str">
        <f t="shared" si="0"/>
        <v>May X2</v>
      </c>
      <c r="AH16" t="str">
        <f t="shared" si="0"/>
        <v>Jun X2</v>
      </c>
      <c r="AI16" t="s">
        <v>1537</v>
      </c>
    </row>
    <row r="17" spans="3:35" x14ac:dyDescent="0.3">
      <c r="C17" s="659" t="s">
        <v>1310</v>
      </c>
      <c r="D17" t="s">
        <v>1307</v>
      </c>
      <c r="E17" s="76">
        <v>97</v>
      </c>
      <c r="F17" s="76">
        <v>0</v>
      </c>
      <c r="G17" s="76">
        <v>0</v>
      </c>
      <c r="H17" s="76">
        <v>0</v>
      </c>
      <c r="I17" s="76">
        <v>0</v>
      </c>
      <c r="J17" s="76">
        <v>0</v>
      </c>
      <c r="K17" s="76">
        <v>0</v>
      </c>
      <c r="L17" s="76">
        <v>0</v>
      </c>
      <c r="M17" s="76">
        <v>0</v>
      </c>
      <c r="N17" s="76">
        <v>0</v>
      </c>
      <c r="O17" s="76">
        <v>0</v>
      </c>
      <c r="P17" s="76">
        <v>0</v>
      </c>
      <c r="Q17" s="76">
        <v>0</v>
      </c>
      <c r="R17" s="76">
        <v>0</v>
      </c>
      <c r="T17" t="str">
        <f t="shared" ref="T17:T34" si="1">D17</f>
        <v>Jan X1</v>
      </c>
      <c r="U17" s="76">
        <f t="shared" ref="U17:U34" si="2">E17</f>
        <v>97</v>
      </c>
      <c r="V17" s="76">
        <f t="shared" ref="V17:V34" si="3">U17+F17</f>
        <v>97</v>
      </c>
      <c r="W17" s="76">
        <f t="shared" ref="W17:W34" si="4">V17+G17</f>
        <v>97</v>
      </c>
      <c r="X17" s="76">
        <f t="shared" ref="X17:X34" si="5">W17+H17</f>
        <v>97</v>
      </c>
      <c r="Y17" s="76">
        <f t="shared" ref="Y17:Y34" si="6">X17+I17</f>
        <v>97</v>
      </c>
      <c r="Z17" s="76">
        <f t="shared" ref="Z17:Z34" si="7">Y17+J17</f>
        <v>97</v>
      </c>
      <c r="AA17" s="76">
        <f t="shared" ref="AA17:AA34" si="8">Z17+K17</f>
        <v>97</v>
      </c>
      <c r="AB17" s="76">
        <f t="shared" ref="AB17:AB34" si="9">AA17+L17</f>
        <v>97</v>
      </c>
      <c r="AC17" s="76">
        <f t="shared" ref="AC17:AC34" si="10">AB17+M17</f>
        <v>97</v>
      </c>
      <c r="AD17" s="76">
        <f t="shared" ref="AD17:AD34" si="11">AC17+N17</f>
        <v>97</v>
      </c>
      <c r="AE17" s="76">
        <f t="shared" ref="AE17:AE34" si="12">AD17+O17</f>
        <v>97</v>
      </c>
      <c r="AF17" s="76">
        <f t="shared" ref="AF17:AF34" si="13">AE17+P17</f>
        <v>97</v>
      </c>
      <c r="AG17" s="76">
        <f t="shared" ref="AG17:AG34" si="14">AF17+Q17</f>
        <v>97</v>
      </c>
      <c r="AH17" s="76">
        <f t="shared" ref="AH17:AH34" si="15">AG17+R17</f>
        <v>97</v>
      </c>
      <c r="AI17" s="76">
        <f t="shared" ref="AI17:AI34" si="16">SUM(E17:R17)</f>
        <v>97</v>
      </c>
    </row>
    <row r="18" spans="3:35" x14ac:dyDescent="0.3">
      <c r="C18" s="659"/>
      <c r="D18" t="s">
        <v>1306</v>
      </c>
      <c r="E18" s="76">
        <v>231</v>
      </c>
      <c r="F18" s="76">
        <v>12</v>
      </c>
      <c r="G18" s="76">
        <v>0</v>
      </c>
      <c r="H18" s="76">
        <v>0</v>
      </c>
      <c r="I18" s="76">
        <v>0</v>
      </c>
      <c r="J18" s="76">
        <v>0</v>
      </c>
      <c r="K18" s="76">
        <v>0</v>
      </c>
      <c r="L18" s="76">
        <v>0</v>
      </c>
      <c r="M18" s="76">
        <v>0</v>
      </c>
      <c r="N18" s="76">
        <v>0</v>
      </c>
      <c r="O18" s="76">
        <v>0</v>
      </c>
      <c r="P18" s="76">
        <v>0</v>
      </c>
      <c r="Q18" s="76">
        <v>0</v>
      </c>
      <c r="R18" s="76">
        <v>0</v>
      </c>
      <c r="T18" t="str">
        <f t="shared" si="1"/>
        <v>Feb X1</v>
      </c>
      <c r="U18" s="76">
        <f t="shared" si="2"/>
        <v>231</v>
      </c>
      <c r="V18" s="76">
        <f t="shared" si="3"/>
        <v>243</v>
      </c>
      <c r="W18" s="76">
        <f t="shared" si="4"/>
        <v>243</v>
      </c>
      <c r="X18" s="76">
        <f t="shared" si="5"/>
        <v>243</v>
      </c>
      <c r="Y18" s="76">
        <f t="shared" si="6"/>
        <v>243</v>
      </c>
      <c r="Z18" s="76">
        <f t="shared" si="7"/>
        <v>243</v>
      </c>
      <c r="AA18" s="76">
        <f t="shared" si="8"/>
        <v>243</v>
      </c>
      <c r="AB18" s="76">
        <f t="shared" si="9"/>
        <v>243</v>
      </c>
      <c r="AC18" s="76">
        <f t="shared" si="10"/>
        <v>243</v>
      </c>
      <c r="AD18" s="76">
        <f t="shared" si="11"/>
        <v>243</v>
      </c>
      <c r="AE18" s="76">
        <f t="shared" si="12"/>
        <v>243</v>
      </c>
      <c r="AF18" s="76">
        <f t="shared" si="13"/>
        <v>243</v>
      </c>
      <c r="AG18" s="76">
        <f t="shared" si="14"/>
        <v>243</v>
      </c>
      <c r="AH18" s="76">
        <f t="shared" si="15"/>
        <v>243</v>
      </c>
      <c r="AI18" s="76">
        <f t="shared" si="16"/>
        <v>243</v>
      </c>
    </row>
    <row r="19" spans="3:35" x14ac:dyDescent="0.3">
      <c r="C19" s="659"/>
      <c r="D19" t="s">
        <v>1305</v>
      </c>
      <c r="E19" s="76">
        <v>384</v>
      </c>
      <c r="F19" s="76">
        <v>107</v>
      </c>
      <c r="G19" s="76">
        <v>41</v>
      </c>
      <c r="H19" s="76">
        <v>2</v>
      </c>
      <c r="I19" s="76">
        <v>0</v>
      </c>
      <c r="J19" s="76">
        <v>0</v>
      </c>
      <c r="K19" s="76">
        <v>0</v>
      </c>
      <c r="L19" s="76">
        <v>0</v>
      </c>
      <c r="M19" s="76">
        <v>0</v>
      </c>
      <c r="N19" s="76">
        <v>0</v>
      </c>
      <c r="O19" s="76">
        <v>0</v>
      </c>
      <c r="P19" s="76">
        <v>0</v>
      </c>
      <c r="Q19" s="76">
        <v>0</v>
      </c>
      <c r="R19" s="76">
        <v>0</v>
      </c>
      <c r="T19" t="str">
        <f t="shared" si="1"/>
        <v>Mar X1</v>
      </c>
      <c r="U19" s="76">
        <f t="shared" si="2"/>
        <v>384</v>
      </c>
      <c r="V19" s="76">
        <f t="shared" si="3"/>
        <v>491</v>
      </c>
      <c r="W19" s="76">
        <f t="shared" si="4"/>
        <v>532</v>
      </c>
      <c r="X19" s="76">
        <f t="shared" si="5"/>
        <v>534</v>
      </c>
      <c r="Y19" s="76">
        <f t="shared" si="6"/>
        <v>534</v>
      </c>
      <c r="Z19" s="76">
        <f t="shared" si="7"/>
        <v>534</v>
      </c>
      <c r="AA19" s="76">
        <f t="shared" si="8"/>
        <v>534</v>
      </c>
      <c r="AB19" s="76">
        <f t="shared" si="9"/>
        <v>534</v>
      </c>
      <c r="AC19" s="76">
        <f t="shared" si="10"/>
        <v>534</v>
      </c>
      <c r="AD19" s="76">
        <f t="shared" si="11"/>
        <v>534</v>
      </c>
      <c r="AE19" s="76">
        <f t="shared" si="12"/>
        <v>534</v>
      </c>
      <c r="AF19" s="76">
        <f t="shared" si="13"/>
        <v>534</v>
      </c>
      <c r="AG19" s="76">
        <f t="shared" si="14"/>
        <v>534</v>
      </c>
      <c r="AH19" s="76">
        <f t="shared" si="15"/>
        <v>534</v>
      </c>
      <c r="AI19" s="76">
        <f t="shared" si="16"/>
        <v>534</v>
      </c>
    </row>
    <row r="20" spans="3:35" x14ac:dyDescent="0.3">
      <c r="C20" s="659"/>
      <c r="D20" t="s">
        <v>1304</v>
      </c>
      <c r="E20" s="76">
        <v>97</v>
      </c>
      <c r="F20" s="76">
        <v>310</v>
      </c>
      <c r="G20" s="76">
        <v>330</v>
      </c>
      <c r="H20" s="76">
        <v>179</v>
      </c>
      <c r="I20" s="76">
        <v>53</v>
      </c>
      <c r="J20" s="76">
        <v>0</v>
      </c>
      <c r="K20" s="76">
        <v>0</v>
      </c>
      <c r="L20" s="76">
        <v>0</v>
      </c>
      <c r="M20" s="76">
        <v>0</v>
      </c>
      <c r="N20" s="76">
        <v>0</v>
      </c>
      <c r="O20" s="76">
        <v>0</v>
      </c>
      <c r="P20" s="76">
        <v>0</v>
      </c>
      <c r="Q20" s="76">
        <v>0</v>
      </c>
      <c r="R20" s="76">
        <v>0</v>
      </c>
      <c r="T20" t="str">
        <f t="shared" si="1"/>
        <v>Apr X1</v>
      </c>
      <c r="U20" s="76">
        <f t="shared" si="2"/>
        <v>97</v>
      </c>
      <c r="V20" s="76">
        <f t="shared" si="3"/>
        <v>407</v>
      </c>
      <c r="W20" s="76">
        <f t="shared" si="4"/>
        <v>737</v>
      </c>
      <c r="X20" s="76">
        <f t="shared" si="5"/>
        <v>916</v>
      </c>
      <c r="Y20" s="76">
        <f t="shared" si="6"/>
        <v>969</v>
      </c>
      <c r="Z20" s="76">
        <f t="shared" si="7"/>
        <v>969</v>
      </c>
      <c r="AA20" s="76">
        <f t="shared" si="8"/>
        <v>969</v>
      </c>
      <c r="AB20" s="76">
        <f t="shared" si="9"/>
        <v>969</v>
      </c>
      <c r="AC20" s="76">
        <f t="shared" si="10"/>
        <v>969</v>
      </c>
      <c r="AD20" s="76">
        <f t="shared" si="11"/>
        <v>969</v>
      </c>
      <c r="AE20" s="76">
        <f t="shared" si="12"/>
        <v>969</v>
      </c>
      <c r="AF20" s="76">
        <f t="shared" si="13"/>
        <v>969</v>
      </c>
      <c r="AG20" s="76">
        <f t="shared" si="14"/>
        <v>969</v>
      </c>
      <c r="AH20" s="76">
        <f t="shared" si="15"/>
        <v>969</v>
      </c>
      <c r="AI20" s="76">
        <f t="shared" si="16"/>
        <v>969</v>
      </c>
    </row>
    <row r="21" spans="3:35" x14ac:dyDescent="0.3">
      <c r="C21" s="659"/>
      <c r="D21" t="s">
        <v>1303</v>
      </c>
      <c r="E21" s="76">
        <v>49</v>
      </c>
      <c r="F21" s="76">
        <v>317</v>
      </c>
      <c r="G21" s="76">
        <v>337</v>
      </c>
      <c r="H21" s="76">
        <v>129</v>
      </c>
      <c r="I21" s="76">
        <v>116</v>
      </c>
      <c r="J21" s="76">
        <v>41</v>
      </c>
      <c r="K21" s="76">
        <v>0</v>
      </c>
      <c r="L21" s="76">
        <v>0</v>
      </c>
      <c r="M21" s="76">
        <v>0</v>
      </c>
      <c r="N21" s="76">
        <v>0</v>
      </c>
      <c r="O21" s="76">
        <v>0</v>
      </c>
      <c r="P21" s="76">
        <v>0</v>
      </c>
      <c r="Q21" s="76">
        <v>0</v>
      </c>
      <c r="R21" s="76">
        <v>0</v>
      </c>
      <c r="T21" t="str">
        <f t="shared" si="1"/>
        <v>May X1</v>
      </c>
      <c r="U21" s="76">
        <f t="shared" si="2"/>
        <v>49</v>
      </c>
      <c r="V21" s="76">
        <f t="shared" si="3"/>
        <v>366</v>
      </c>
      <c r="W21" s="76">
        <f t="shared" si="4"/>
        <v>703</v>
      </c>
      <c r="X21" s="76">
        <f t="shared" si="5"/>
        <v>832</v>
      </c>
      <c r="Y21" s="76">
        <f t="shared" si="6"/>
        <v>948</v>
      </c>
      <c r="Z21" s="76">
        <f t="shared" si="7"/>
        <v>989</v>
      </c>
      <c r="AA21" s="76">
        <f t="shared" si="8"/>
        <v>989</v>
      </c>
      <c r="AB21" s="76">
        <f t="shared" si="9"/>
        <v>989</v>
      </c>
      <c r="AC21" s="76">
        <f t="shared" si="10"/>
        <v>989</v>
      </c>
      <c r="AD21" s="76">
        <f t="shared" si="11"/>
        <v>989</v>
      </c>
      <c r="AE21" s="76">
        <f t="shared" si="12"/>
        <v>989</v>
      </c>
      <c r="AF21" s="76">
        <f t="shared" si="13"/>
        <v>989</v>
      </c>
      <c r="AG21" s="76">
        <f t="shared" si="14"/>
        <v>989</v>
      </c>
      <c r="AH21" s="76">
        <f t="shared" si="15"/>
        <v>989</v>
      </c>
      <c r="AI21" s="76">
        <f t="shared" si="16"/>
        <v>989</v>
      </c>
    </row>
    <row r="22" spans="3:35" x14ac:dyDescent="0.3">
      <c r="C22" s="659"/>
      <c r="D22" t="s">
        <v>1302</v>
      </c>
      <c r="E22" s="76">
        <v>0</v>
      </c>
      <c r="F22" s="76">
        <v>112</v>
      </c>
      <c r="G22" s="76">
        <v>556</v>
      </c>
      <c r="H22" s="76">
        <v>152</v>
      </c>
      <c r="I22" s="76">
        <v>132</v>
      </c>
      <c r="J22" s="76">
        <v>53</v>
      </c>
      <c r="K22" s="76">
        <v>5</v>
      </c>
      <c r="L22" s="76">
        <v>0</v>
      </c>
      <c r="M22" s="76">
        <v>0</v>
      </c>
      <c r="N22" s="76">
        <v>0</v>
      </c>
      <c r="O22" s="76">
        <v>0</v>
      </c>
      <c r="P22" s="76">
        <v>0</v>
      </c>
      <c r="Q22" s="76">
        <v>0</v>
      </c>
      <c r="R22" s="76">
        <v>0</v>
      </c>
      <c r="T22" t="str">
        <f t="shared" si="1"/>
        <v>Jun X1</v>
      </c>
      <c r="U22" s="76">
        <f t="shared" si="2"/>
        <v>0</v>
      </c>
      <c r="V22" s="76">
        <f t="shared" si="3"/>
        <v>112</v>
      </c>
      <c r="W22" s="76">
        <f t="shared" si="4"/>
        <v>668</v>
      </c>
      <c r="X22" s="76">
        <f t="shared" si="5"/>
        <v>820</v>
      </c>
      <c r="Y22" s="76">
        <f t="shared" si="6"/>
        <v>952</v>
      </c>
      <c r="Z22" s="76">
        <f t="shared" si="7"/>
        <v>1005</v>
      </c>
      <c r="AA22" s="76">
        <f t="shared" si="8"/>
        <v>1010</v>
      </c>
      <c r="AB22" s="76">
        <f t="shared" si="9"/>
        <v>1010</v>
      </c>
      <c r="AC22" s="76">
        <f t="shared" si="10"/>
        <v>1010</v>
      </c>
      <c r="AD22" s="76">
        <f t="shared" si="11"/>
        <v>1010</v>
      </c>
      <c r="AE22" s="76">
        <f t="shared" si="12"/>
        <v>1010</v>
      </c>
      <c r="AF22" s="76">
        <f t="shared" si="13"/>
        <v>1010</v>
      </c>
      <c r="AG22" s="76">
        <f t="shared" si="14"/>
        <v>1010</v>
      </c>
      <c r="AH22" s="76">
        <f t="shared" si="15"/>
        <v>1010</v>
      </c>
      <c r="AI22" s="76">
        <f t="shared" si="16"/>
        <v>1010</v>
      </c>
    </row>
    <row r="23" spans="3:35" x14ac:dyDescent="0.3">
      <c r="C23" s="659"/>
      <c r="D23" t="s">
        <v>1301</v>
      </c>
      <c r="E23" s="76">
        <v>0</v>
      </c>
      <c r="F23" s="76">
        <v>0</v>
      </c>
      <c r="G23" s="76">
        <v>124</v>
      </c>
      <c r="H23" s="76">
        <v>567</v>
      </c>
      <c r="I23" s="76">
        <v>124</v>
      </c>
      <c r="J23" s="76">
        <v>104</v>
      </c>
      <c r="K23" s="76">
        <v>76</v>
      </c>
      <c r="L23" s="76">
        <v>20</v>
      </c>
      <c r="M23" s="76">
        <v>15</v>
      </c>
      <c r="N23" s="76">
        <v>0</v>
      </c>
      <c r="O23" s="76">
        <v>0</v>
      </c>
      <c r="P23" s="76">
        <v>0</v>
      </c>
      <c r="Q23" s="76">
        <v>0</v>
      </c>
      <c r="R23" s="76">
        <v>0</v>
      </c>
      <c r="T23" t="str">
        <f t="shared" si="1"/>
        <v>Jul X1</v>
      </c>
      <c r="U23" s="76">
        <f t="shared" si="2"/>
        <v>0</v>
      </c>
      <c r="V23" s="76">
        <f t="shared" si="3"/>
        <v>0</v>
      </c>
      <c r="W23" s="76">
        <f t="shared" si="4"/>
        <v>124</v>
      </c>
      <c r="X23" s="76">
        <f t="shared" si="5"/>
        <v>691</v>
      </c>
      <c r="Y23" s="76">
        <f t="shared" si="6"/>
        <v>815</v>
      </c>
      <c r="Z23" s="76">
        <f t="shared" si="7"/>
        <v>919</v>
      </c>
      <c r="AA23" s="76">
        <f t="shared" si="8"/>
        <v>995</v>
      </c>
      <c r="AB23" s="76">
        <f t="shared" si="9"/>
        <v>1015</v>
      </c>
      <c r="AC23" s="76">
        <f t="shared" si="10"/>
        <v>1030</v>
      </c>
      <c r="AD23" s="76">
        <f t="shared" si="11"/>
        <v>1030</v>
      </c>
      <c r="AE23" s="76">
        <f t="shared" si="12"/>
        <v>1030</v>
      </c>
      <c r="AF23" s="76">
        <f t="shared" si="13"/>
        <v>1030</v>
      </c>
      <c r="AG23" s="76">
        <f t="shared" si="14"/>
        <v>1030</v>
      </c>
      <c r="AH23" s="76">
        <f t="shared" si="15"/>
        <v>1030</v>
      </c>
      <c r="AI23" s="76">
        <f t="shared" si="16"/>
        <v>1030</v>
      </c>
    </row>
    <row r="24" spans="3:35" x14ac:dyDescent="0.3">
      <c r="C24" s="659"/>
      <c r="D24" t="s">
        <v>1300</v>
      </c>
      <c r="E24" s="76">
        <v>0</v>
      </c>
      <c r="F24" s="76">
        <v>0</v>
      </c>
      <c r="G24" s="76">
        <v>0</v>
      </c>
      <c r="H24" s="76">
        <v>106</v>
      </c>
      <c r="I24" s="76">
        <v>640</v>
      </c>
      <c r="J24" s="76">
        <v>146</v>
      </c>
      <c r="K24" s="76">
        <v>97</v>
      </c>
      <c r="L24" s="76">
        <v>53</v>
      </c>
      <c r="M24" s="76">
        <v>9</v>
      </c>
      <c r="N24" s="76">
        <v>0</v>
      </c>
      <c r="O24" s="76">
        <v>0</v>
      </c>
      <c r="P24" s="76">
        <v>0</v>
      </c>
      <c r="Q24" s="76">
        <v>0</v>
      </c>
      <c r="R24" s="76">
        <v>0</v>
      </c>
      <c r="T24" t="str">
        <f t="shared" si="1"/>
        <v>Aug X1</v>
      </c>
      <c r="U24" s="76">
        <f t="shared" si="2"/>
        <v>0</v>
      </c>
      <c r="V24" s="76">
        <f t="shared" si="3"/>
        <v>0</v>
      </c>
      <c r="W24" s="76">
        <f t="shared" si="4"/>
        <v>0</v>
      </c>
      <c r="X24" s="76">
        <f t="shared" si="5"/>
        <v>106</v>
      </c>
      <c r="Y24" s="76">
        <f t="shared" si="6"/>
        <v>746</v>
      </c>
      <c r="Z24" s="76">
        <f t="shared" si="7"/>
        <v>892</v>
      </c>
      <c r="AA24" s="76">
        <f t="shared" si="8"/>
        <v>989</v>
      </c>
      <c r="AB24" s="76">
        <f t="shared" si="9"/>
        <v>1042</v>
      </c>
      <c r="AC24" s="76">
        <f t="shared" si="10"/>
        <v>1051</v>
      </c>
      <c r="AD24" s="76">
        <f t="shared" si="11"/>
        <v>1051</v>
      </c>
      <c r="AE24" s="76">
        <f t="shared" si="12"/>
        <v>1051</v>
      </c>
      <c r="AF24" s="76">
        <f t="shared" si="13"/>
        <v>1051</v>
      </c>
      <c r="AG24" s="76">
        <f t="shared" si="14"/>
        <v>1051</v>
      </c>
      <c r="AH24" s="76">
        <f t="shared" si="15"/>
        <v>1051</v>
      </c>
      <c r="AI24" s="76">
        <f t="shared" si="16"/>
        <v>1051</v>
      </c>
    </row>
    <row r="25" spans="3:35" x14ac:dyDescent="0.3">
      <c r="C25" s="659"/>
      <c r="D25" t="s">
        <v>1299</v>
      </c>
      <c r="E25" s="76">
        <v>0</v>
      </c>
      <c r="F25" s="76">
        <v>0</v>
      </c>
      <c r="G25" s="76">
        <v>0</v>
      </c>
      <c r="H25" s="76">
        <v>0</v>
      </c>
      <c r="I25" s="76">
        <v>161</v>
      </c>
      <c r="J25" s="76">
        <v>590</v>
      </c>
      <c r="K25" s="76">
        <v>129</v>
      </c>
      <c r="L25" s="76">
        <v>86</v>
      </c>
      <c r="M25" s="76">
        <v>65</v>
      </c>
      <c r="N25" s="76">
        <v>41</v>
      </c>
      <c r="O25" s="76">
        <v>0</v>
      </c>
      <c r="P25" s="76">
        <v>0</v>
      </c>
      <c r="Q25" s="76">
        <v>0</v>
      </c>
      <c r="R25" s="76">
        <v>0</v>
      </c>
      <c r="T25" t="str">
        <f t="shared" si="1"/>
        <v>Sep X1</v>
      </c>
      <c r="U25" s="76">
        <f t="shared" si="2"/>
        <v>0</v>
      </c>
      <c r="V25" s="76">
        <f t="shared" si="3"/>
        <v>0</v>
      </c>
      <c r="W25" s="76">
        <f t="shared" si="4"/>
        <v>0</v>
      </c>
      <c r="X25" s="76">
        <f t="shared" si="5"/>
        <v>0</v>
      </c>
      <c r="Y25" s="76">
        <f t="shared" si="6"/>
        <v>161</v>
      </c>
      <c r="Z25" s="76">
        <f t="shared" si="7"/>
        <v>751</v>
      </c>
      <c r="AA25" s="76">
        <f t="shared" si="8"/>
        <v>880</v>
      </c>
      <c r="AB25" s="76">
        <f t="shared" si="9"/>
        <v>966</v>
      </c>
      <c r="AC25" s="76">
        <f t="shared" si="10"/>
        <v>1031</v>
      </c>
      <c r="AD25" s="76">
        <f t="shared" si="11"/>
        <v>1072</v>
      </c>
      <c r="AE25" s="76">
        <f t="shared" si="12"/>
        <v>1072</v>
      </c>
      <c r="AF25" s="76">
        <f t="shared" si="13"/>
        <v>1072</v>
      </c>
      <c r="AG25" s="76">
        <f t="shared" si="14"/>
        <v>1072</v>
      </c>
      <c r="AH25" s="76">
        <f t="shared" si="15"/>
        <v>1072</v>
      </c>
      <c r="AI25" s="76">
        <f t="shared" si="16"/>
        <v>1072</v>
      </c>
    </row>
    <row r="26" spans="3:35" x14ac:dyDescent="0.3">
      <c r="C26" s="659"/>
      <c r="D26" t="s">
        <v>1298</v>
      </c>
      <c r="E26" s="76">
        <v>0</v>
      </c>
      <c r="F26" s="76">
        <v>0</v>
      </c>
      <c r="G26" s="76">
        <v>0</v>
      </c>
      <c r="H26" s="76">
        <v>0</v>
      </c>
      <c r="I26" s="76">
        <v>0</v>
      </c>
      <c r="J26" s="76">
        <v>99</v>
      </c>
      <c r="K26" s="76">
        <v>634</v>
      </c>
      <c r="L26" s="76">
        <v>293</v>
      </c>
      <c r="M26" s="76">
        <v>63</v>
      </c>
      <c r="N26" s="76">
        <v>4</v>
      </c>
      <c r="O26" s="76">
        <v>0</v>
      </c>
      <c r="P26" s="76">
        <v>0</v>
      </c>
      <c r="Q26" s="76">
        <v>0</v>
      </c>
      <c r="R26" s="76">
        <v>0</v>
      </c>
      <c r="T26" t="str">
        <f t="shared" si="1"/>
        <v>Oct X1</v>
      </c>
      <c r="U26" s="76">
        <f t="shared" si="2"/>
        <v>0</v>
      </c>
      <c r="V26" s="76">
        <f t="shared" si="3"/>
        <v>0</v>
      </c>
      <c r="W26" s="76">
        <f t="shared" si="4"/>
        <v>0</v>
      </c>
      <c r="X26" s="76">
        <f t="shared" si="5"/>
        <v>0</v>
      </c>
      <c r="Y26" s="76">
        <f t="shared" si="6"/>
        <v>0</v>
      </c>
      <c r="Z26" s="76">
        <f t="shared" si="7"/>
        <v>99</v>
      </c>
      <c r="AA26" s="76">
        <f t="shared" si="8"/>
        <v>733</v>
      </c>
      <c r="AB26" s="76">
        <f t="shared" si="9"/>
        <v>1026</v>
      </c>
      <c r="AC26" s="76">
        <f t="shared" si="10"/>
        <v>1089</v>
      </c>
      <c r="AD26" s="76">
        <f t="shared" si="11"/>
        <v>1093</v>
      </c>
      <c r="AE26" s="76">
        <f t="shared" si="12"/>
        <v>1093</v>
      </c>
      <c r="AF26" s="76">
        <f t="shared" si="13"/>
        <v>1093</v>
      </c>
      <c r="AG26" s="76">
        <f t="shared" si="14"/>
        <v>1093</v>
      </c>
      <c r="AH26" s="76">
        <f t="shared" si="15"/>
        <v>1093</v>
      </c>
      <c r="AI26" s="76">
        <f t="shared" si="16"/>
        <v>1093</v>
      </c>
    </row>
    <row r="27" spans="3:35" x14ac:dyDescent="0.3">
      <c r="C27" s="659"/>
      <c r="D27" t="s">
        <v>1297</v>
      </c>
      <c r="E27" s="76">
        <v>0</v>
      </c>
      <c r="F27" s="76">
        <v>0</v>
      </c>
      <c r="G27" s="76">
        <v>0</v>
      </c>
      <c r="H27" s="76">
        <v>0</v>
      </c>
      <c r="I27" s="76">
        <v>0</v>
      </c>
      <c r="J27" s="76">
        <v>0</v>
      </c>
      <c r="K27" s="76">
        <v>101</v>
      </c>
      <c r="L27" s="76">
        <v>535</v>
      </c>
      <c r="M27" s="76">
        <v>321</v>
      </c>
      <c r="N27" s="76">
        <v>78</v>
      </c>
      <c r="O27" s="76">
        <v>66</v>
      </c>
      <c r="P27" s="76">
        <v>14</v>
      </c>
      <c r="Q27" s="76">
        <v>0</v>
      </c>
      <c r="R27" s="76">
        <v>0</v>
      </c>
      <c r="T27" t="str">
        <f t="shared" si="1"/>
        <v>Nov X1</v>
      </c>
      <c r="U27" s="76">
        <f t="shared" si="2"/>
        <v>0</v>
      </c>
      <c r="V27" s="76">
        <f t="shared" si="3"/>
        <v>0</v>
      </c>
      <c r="W27" s="76">
        <f t="shared" si="4"/>
        <v>0</v>
      </c>
      <c r="X27" s="76">
        <f t="shared" si="5"/>
        <v>0</v>
      </c>
      <c r="Y27" s="76">
        <f t="shared" si="6"/>
        <v>0</v>
      </c>
      <c r="Z27" s="76">
        <f t="shared" si="7"/>
        <v>0</v>
      </c>
      <c r="AA27" s="76">
        <f t="shared" si="8"/>
        <v>101</v>
      </c>
      <c r="AB27" s="76">
        <f t="shared" si="9"/>
        <v>636</v>
      </c>
      <c r="AC27" s="76">
        <f t="shared" si="10"/>
        <v>957</v>
      </c>
      <c r="AD27" s="76">
        <f t="shared" si="11"/>
        <v>1035</v>
      </c>
      <c r="AE27" s="76">
        <f t="shared" si="12"/>
        <v>1101</v>
      </c>
      <c r="AF27" s="76">
        <f t="shared" si="13"/>
        <v>1115</v>
      </c>
      <c r="AG27" s="76">
        <f t="shared" si="14"/>
        <v>1115</v>
      </c>
      <c r="AH27" s="76">
        <f t="shared" si="15"/>
        <v>1115</v>
      </c>
      <c r="AI27" s="76">
        <f t="shared" si="16"/>
        <v>1115</v>
      </c>
    </row>
    <row r="28" spans="3:35" x14ac:dyDescent="0.3">
      <c r="C28" s="659"/>
      <c r="D28" t="s">
        <v>1296</v>
      </c>
      <c r="E28" s="76">
        <v>0</v>
      </c>
      <c r="F28" s="76">
        <v>0</v>
      </c>
      <c r="G28" s="76">
        <v>0</v>
      </c>
      <c r="H28" s="76">
        <v>0</v>
      </c>
      <c r="I28" s="76">
        <v>0</v>
      </c>
      <c r="J28" s="76">
        <v>0</v>
      </c>
      <c r="K28" s="76">
        <v>0</v>
      </c>
      <c r="L28" s="76">
        <v>103</v>
      </c>
      <c r="M28" s="76">
        <v>623</v>
      </c>
      <c r="N28" s="76">
        <v>194</v>
      </c>
      <c r="O28" s="76">
        <v>116</v>
      </c>
      <c r="P28" s="76">
        <v>78</v>
      </c>
      <c r="Q28" s="76">
        <v>23</v>
      </c>
      <c r="R28" s="76">
        <v>0</v>
      </c>
      <c r="T28" t="str">
        <f t="shared" si="1"/>
        <v>Dec X1</v>
      </c>
      <c r="U28" s="76">
        <f t="shared" si="2"/>
        <v>0</v>
      </c>
      <c r="V28" s="76">
        <f t="shared" si="3"/>
        <v>0</v>
      </c>
      <c r="W28" s="76">
        <f t="shared" si="4"/>
        <v>0</v>
      </c>
      <c r="X28" s="76">
        <f t="shared" si="5"/>
        <v>0</v>
      </c>
      <c r="Y28" s="76">
        <f t="shared" si="6"/>
        <v>0</v>
      </c>
      <c r="Z28" s="76">
        <f t="shared" si="7"/>
        <v>0</v>
      </c>
      <c r="AA28" s="76">
        <f t="shared" si="8"/>
        <v>0</v>
      </c>
      <c r="AB28" s="76">
        <f t="shared" si="9"/>
        <v>103</v>
      </c>
      <c r="AC28" s="76">
        <f t="shared" si="10"/>
        <v>726</v>
      </c>
      <c r="AD28" s="76">
        <f t="shared" si="11"/>
        <v>920</v>
      </c>
      <c r="AE28" s="76">
        <f t="shared" si="12"/>
        <v>1036</v>
      </c>
      <c r="AF28" s="76">
        <f t="shared" si="13"/>
        <v>1114</v>
      </c>
      <c r="AG28" s="76">
        <f t="shared" si="14"/>
        <v>1137</v>
      </c>
      <c r="AH28" s="76">
        <f t="shared" si="15"/>
        <v>1137</v>
      </c>
      <c r="AI28" s="76">
        <f t="shared" si="16"/>
        <v>1137</v>
      </c>
    </row>
    <row r="29" spans="3:35" x14ac:dyDescent="0.3">
      <c r="C29" s="659"/>
      <c r="D29" t="s">
        <v>1295</v>
      </c>
      <c r="E29" s="76">
        <v>0</v>
      </c>
      <c r="F29" s="76">
        <v>0</v>
      </c>
      <c r="G29" s="76">
        <v>0</v>
      </c>
      <c r="H29" s="76">
        <v>0</v>
      </c>
      <c r="I29" s="76">
        <v>0</v>
      </c>
      <c r="J29" s="76">
        <v>0</v>
      </c>
      <c r="K29" s="76">
        <v>0</v>
      </c>
      <c r="L29" s="76">
        <v>0</v>
      </c>
      <c r="M29" s="76">
        <v>105</v>
      </c>
      <c r="N29" s="76">
        <v>581</v>
      </c>
      <c r="O29" s="76">
        <v>293</v>
      </c>
      <c r="P29" s="76">
        <v>92</v>
      </c>
      <c r="Q29" s="76">
        <v>57</v>
      </c>
      <c r="R29" s="76">
        <v>19</v>
      </c>
      <c r="T29" t="str">
        <f t="shared" si="1"/>
        <v>Jan X2</v>
      </c>
      <c r="U29" s="76">
        <f t="shared" si="2"/>
        <v>0</v>
      </c>
      <c r="V29" s="76">
        <f t="shared" si="3"/>
        <v>0</v>
      </c>
      <c r="W29" s="76">
        <f t="shared" si="4"/>
        <v>0</v>
      </c>
      <c r="X29" s="76">
        <f t="shared" si="5"/>
        <v>0</v>
      </c>
      <c r="Y29" s="76">
        <f t="shared" si="6"/>
        <v>0</v>
      </c>
      <c r="Z29" s="76">
        <f t="shared" si="7"/>
        <v>0</v>
      </c>
      <c r="AA29" s="76">
        <f t="shared" si="8"/>
        <v>0</v>
      </c>
      <c r="AB29" s="76">
        <f t="shared" si="9"/>
        <v>0</v>
      </c>
      <c r="AC29" s="76">
        <f t="shared" si="10"/>
        <v>105</v>
      </c>
      <c r="AD29" s="76">
        <f t="shared" si="11"/>
        <v>686</v>
      </c>
      <c r="AE29" s="76">
        <f t="shared" si="12"/>
        <v>979</v>
      </c>
      <c r="AF29" s="76">
        <f t="shared" si="13"/>
        <v>1071</v>
      </c>
      <c r="AG29" s="76">
        <f t="shared" si="14"/>
        <v>1128</v>
      </c>
      <c r="AH29" s="76">
        <f t="shared" si="15"/>
        <v>1147</v>
      </c>
      <c r="AI29" s="76">
        <f t="shared" si="16"/>
        <v>1147</v>
      </c>
    </row>
    <row r="30" spans="3:35" x14ac:dyDescent="0.3">
      <c r="C30" s="659"/>
      <c r="D30" t="s">
        <v>1294</v>
      </c>
      <c r="E30" s="76">
        <v>0</v>
      </c>
      <c r="F30" s="76">
        <v>0</v>
      </c>
      <c r="G30" s="76">
        <v>0</v>
      </c>
      <c r="H30" s="76">
        <v>0</v>
      </c>
      <c r="I30" s="76">
        <v>0</v>
      </c>
      <c r="J30" s="76">
        <v>0</v>
      </c>
      <c r="K30" s="76">
        <v>0</v>
      </c>
      <c r="L30" s="76">
        <v>0</v>
      </c>
      <c r="M30" s="76">
        <v>0</v>
      </c>
      <c r="N30" s="76">
        <v>117</v>
      </c>
      <c r="O30" s="76">
        <v>552</v>
      </c>
      <c r="P30" s="76">
        <v>231</v>
      </c>
      <c r="Q30" s="76">
        <v>172</v>
      </c>
      <c r="R30" s="76">
        <v>65</v>
      </c>
      <c r="T30" t="str">
        <f t="shared" si="1"/>
        <v>Feb X2</v>
      </c>
      <c r="U30" s="76">
        <f t="shared" si="2"/>
        <v>0</v>
      </c>
      <c r="V30" s="76">
        <f t="shared" si="3"/>
        <v>0</v>
      </c>
      <c r="W30" s="76">
        <f t="shared" si="4"/>
        <v>0</v>
      </c>
      <c r="X30" s="76">
        <f t="shared" si="5"/>
        <v>0</v>
      </c>
      <c r="Y30" s="76">
        <f t="shared" si="6"/>
        <v>0</v>
      </c>
      <c r="Z30" s="76">
        <f t="shared" si="7"/>
        <v>0</v>
      </c>
      <c r="AA30" s="76">
        <f t="shared" si="8"/>
        <v>0</v>
      </c>
      <c r="AB30" s="76">
        <f t="shared" si="9"/>
        <v>0</v>
      </c>
      <c r="AC30" s="76">
        <f t="shared" si="10"/>
        <v>0</v>
      </c>
      <c r="AD30" s="76">
        <f t="shared" si="11"/>
        <v>117</v>
      </c>
      <c r="AE30" s="76">
        <f t="shared" si="12"/>
        <v>669</v>
      </c>
      <c r="AF30" s="76">
        <f t="shared" si="13"/>
        <v>900</v>
      </c>
      <c r="AG30" s="76">
        <f t="shared" si="14"/>
        <v>1072</v>
      </c>
      <c r="AH30" s="76">
        <f t="shared" si="15"/>
        <v>1137</v>
      </c>
      <c r="AI30" s="76">
        <f t="shared" si="16"/>
        <v>1137</v>
      </c>
    </row>
    <row r="31" spans="3:35" x14ac:dyDescent="0.3">
      <c r="C31" s="659"/>
      <c r="D31" t="s">
        <v>1293</v>
      </c>
      <c r="E31" s="76">
        <v>0</v>
      </c>
      <c r="F31" s="76">
        <v>0</v>
      </c>
      <c r="G31" s="76">
        <v>0</v>
      </c>
      <c r="H31" s="76">
        <v>0</v>
      </c>
      <c r="I31" s="76">
        <v>0</v>
      </c>
      <c r="J31" s="76">
        <v>0</v>
      </c>
      <c r="K31" s="76">
        <v>0</v>
      </c>
      <c r="L31" s="76">
        <v>0</v>
      </c>
      <c r="M31" s="76">
        <v>0</v>
      </c>
      <c r="N31" s="76">
        <v>0</v>
      </c>
      <c r="O31" s="76">
        <v>135</v>
      </c>
      <c r="P31" s="76">
        <v>584</v>
      </c>
      <c r="Q31" s="76">
        <v>302</v>
      </c>
      <c r="R31" s="76">
        <v>95</v>
      </c>
      <c r="T31" t="str">
        <f t="shared" si="1"/>
        <v>Mar X2</v>
      </c>
      <c r="U31" s="76">
        <f t="shared" si="2"/>
        <v>0</v>
      </c>
      <c r="V31" s="76">
        <f t="shared" si="3"/>
        <v>0</v>
      </c>
      <c r="W31" s="76">
        <f t="shared" si="4"/>
        <v>0</v>
      </c>
      <c r="X31" s="76">
        <f t="shared" si="5"/>
        <v>0</v>
      </c>
      <c r="Y31" s="76">
        <f t="shared" si="6"/>
        <v>0</v>
      </c>
      <c r="Z31" s="76">
        <f t="shared" si="7"/>
        <v>0</v>
      </c>
      <c r="AA31" s="76">
        <f t="shared" si="8"/>
        <v>0</v>
      </c>
      <c r="AB31" s="76">
        <f t="shared" si="9"/>
        <v>0</v>
      </c>
      <c r="AC31" s="76">
        <f t="shared" si="10"/>
        <v>0</v>
      </c>
      <c r="AD31" s="76">
        <f t="shared" si="11"/>
        <v>0</v>
      </c>
      <c r="AE31" s="76">
        <f t="shared" si="12"/>
        <v>135</v>
      </c>
      <c r="AF31" s="76">
        <f t="shared" si="13"/>
        <v>719</v>
      </c>
      <c r="AG31" s="76">
        <f t="shared" si="14"/>
        <v>1021</v>
      </c>
      <c r="AH31" s="76">
        <f t="shared" si="15"/>
        <v>1116</v>
      </c>
      <c r="AI31" s="76">
        <f t="shared" si="16"/>
        <v>1116</v>
      </c>
    </row>
    <row r="32" spans="3:35" x14ac:dyDescent="0.3">
      <c r="C32" s="659"/>
      <c r="D32" t="s">
        <v>1292</v>
      </c>
      <c r="E32" s="76">
        <v>0</v>
      </c>
      <c r="F32" s="76">
        <v>0</v>
      </c>
      <c r="G32" s="76">
        <v>0</v>
      </c>
      <c r="H32" s="76">
        <v>0</v>
      </c>
      <c r="I32" s="76">
        <v>0</v>
      </c>
      <c r="J32" s="76">
        <v>0</v>
      </c>
      <c r="K32" s="76">
        <v>0</v>
      </c>
      <c r="L32" s="76">
        <v>0</v>
      </c>
      <c r="M32" s="76">
        <v>0</v>
      </c>
      <c r="N32" s="76">
        <v>0</v>
      </c>
      <c r="O32" s="76">
        <v>0</v>
      </c>
      <c r="P32" s="76">
        <v>163</v>
      </c>
      <c r="Q32" s="76">
        <v>576</v>
      </c>
      <c r="R32" s="76">
        <v>195</v>
      </c>
      <c r="T32" t="str">
        <f t="shared" si="1"/>
        <v>Apr X2</v>
      </c>
      <c r="U32" s="76">
        <f t="shared" si="2"/>
        <v>0</v>
      </c>
      <c r="V32" s="76">
        <f t="shared" si="3"/>
        <v>0</v>
      </c>
      <c r="W32" s="76">
        <f t="shared" si="4"/>
        <v>0</v>
      </c>
      <c r="X32" s="76">
        <f t="shared" si="5"/>
        <v>0</v>
      </c>
      <c r="Y32" s="76">
        <f t="shared" si="6"/>
        <v>0</v>
      </c>
      <c r="Z32" s="76">
        <f t="shared" si="7"/>
        <v>0</v>
      </c>
      <c r="AA32" s="76">
        <f t="shared" si="8"/>
        <v>0</v>
      </c>
      <c r="AB32" s="76">
        <f t="shared" si="9"/>
        <v>0</v>
      </c>
      <c r="AC32" s="76">
        <f t="shared" si="10"/>
        <v>0</v>
      </c>
      <c r="AD32" s="76">
        <f t="shared" si="11"/>
        <v>0</v>
      </c>
      <c r="AE32" s="76">
        <f t="shared" si="12"/>
        <v>0</v>
      </c>
      <c r="AF32" s="76">
        <f t="shared" si="13"/>
        <v>163</v>
      </c>
      <c r="AG32" s="76">
        <f t="shared" si="14"/>
        <v>739</v>
      </c>
      <c r="AH32" s="76">
        <f t="shared" si="15"/>
        <v>934</v>
      </c>
      <c r="AI32" s="76">
        <f t="shared" si="16"/>
        <v>934</v>
      </c>
    </row>
    <row r="33" spans="3:35" x14ac:dyDescent="0.3">
      <c r="C33" s="659"/>
      <c r="D33" t="s">
        <v>1291</v>
      </c>
      <c r="E33" s="76">
        <v>0</v>
      </c>
      <c r="F33" s="76">
        <v>0</v>
      </c>
      <c r="G33" s="76">
        <v>0</v>
      </c>
      <c r="H33" s="76">
        <v>0</v>
      </c>
      <c r="I33" s="76">
        <v>0</v>
      </c>
      <c r="J33" s="76">
        <v>0</v>
      </c>
      <c r="K33" s="76">
        <v>0</v>
      </c>
      <c r="L33" s="76">
        <v>0</v>
      </c>
      <c r="M33" s="76">
        <v>0</v>
      </c>
      <c r="N33" s="76">
        <v>0</v>
      </c>
      <c r="O33" s="76">
        <v>0</v>
      </c>
      <c r="P33" s="76">
        <v>0</v>
      </c>
      <c r="Q33" s="76">
        <v>131</v>
      </c>
      <c r="R33" s="76">
        <v>603</v>
      </c>
      <c r="T33" t="str">
        <f t="shared" si="1"/>
        <v>May X2</v>
      </c>
      <c r="U33" s="76">
        <f t="shared" si="2"/>
        <v>0</v>
      </c>
      <c r="V33" s="76">
        <f t="shared" si="3"/>
        <v>0</v>
      </c>
      <c r="W33" s="76">
        <f t="shared" si="4"/>
        <v>0</v>
      </c>
      <c r="X33" s="76">
        <f t="shared" si="5"/>
        <v>0</v>
      </c>
      <c r="Y33" s="76">
        <f t="shared" si="6"/>
        <v>0</v>
      </c>
      <c r="Z33" s="76">
        <f t="shared" si="7"/>
        <v>0</v>
      </c>
      <c r="AA33" s="76">
        <f t="shared" si="8"/>
        <v>0</v>
      </c>
      <c r="AB33" s="76">
        <f t="shared" si="9"/>
        <v>0</v>
      </c>
      <c r="AC33" s="76">
        <f t="shared" si="10"/>
        <v>0</v>
      </c>
      <c r="AD33" s="76">
        <f t="shared" si="11"/>
        <v>0</v>
      </c>
      <c r="AE33" s="76">
        <f t="shared" si="12"/>
        <v>0</v>
      </c>
      <c r="AF33" s="76">
        <f t="shared" si="13"/>
        <v>0</v>
      </c>
      <c r="AG33" s="76">
        <f t="shared" si="14"/>
        <v>131</v>
      </c>
      <c r="AH33" s="76">
        <f t="shared" si="15"/>
        <v>734</v>
      </c>
      <c r="AI33" s="76">
        <f t="shared" si="16"/>
        <v>734</v>
      </c>
    </row>
    <row r="34" spans="3:35" x14ac:dyDescent="0.3">
      <c r="C34" s="659"/>
      <c r="D34" t="s">
        <v>1290</v>
      </c>
      <c r="E34" s="76">
        <v>0</v>
      </c>
      <c r="F34" s="76">
        <v>0</v>
      </c>
      <c r="G34" s="76">
        <v>0</v>
      </c>
      <c r="H34" s="76">
        <v>0</v>
      </c>
      <c r="I34" s="76">
        <v>0</v>
      </c>
      <c r="J34" s="76">
        <v>0</v>
      </c>
      <c r="K34" s="76">
        <v>0</v>
      </c>
      <c r="L34" s="76">
        <v>0</v>
      </c>
      <c r="M34" s="76">
        <v>0</v>
      </c>
      <c r="N34" s="76">
        <v>0</v>
      </c>
      <c r="O34" s="76">
        <v>0</v>
      </c>
      <c r="P34" s="76">
        <v>0</v>
      </c>
      <c r="Q34" s="76">
        <v>0</v>
      </c>
      <c r="R34" s="76">
        <v>165</v>
      </c>
      <c r="T34" t="str">
        <f t="shared" si="1"/>
        <v>Jun X2</v>
      </c>
      <c r="U34" s="76">
        <f t="shared" si="2"/>
        <v>0</v>
      </c>
      <c r="V34" s="76">
        <f t="shared" si="3"/>
        <v>0</v>
      </c>
      <c r="W34" s="76">
        <f t="shared" si="4"/>
        <v>0</v>
      </c>
      <c r="X34" s="76">
        <f t="shared" si="5"/>
        <v>0</v>
      </c>
      <c r="Y34" s="76">
        <f t="shared" si="6"/>
        <v>0</v>
      </c>
      <c r="Z34" s="76">
        <f t="shared" si="7"/>
        <v>0</v>
      </c>
      <c r="AA34" s="76">
        <f t="shared" si="8"/>
        <v>0</v>
      </c>
      <c r="AB34" s="76">
        <f t="shared" si="9"/>
        <v>0</v>
      </c>
      <c r="AC34" s="76">
        <f t="shared" si="10"/>
        <v>0</v>
      </c>
      <c r="AD34" s="76">
        <f t="shared" si="11"/>
        <v>0</v>
      </c>
      <c r="AE34" s="76">
        <f t="shared" si="12"/>
        <v>0</v>
      </c>
      <c r="AF34" s="76">
        <f t="shared" si="13"/>
        <v>0</v>
      </c>
      <c r="AG34" s="76">
        <f t="shared" si="14"/>
        <v>0</v>
      </c>
      <c r="AH34" s="76">
        <f t="shared" si="15"/>
        <v>165</v>
      </c>
      <c r="AI34" s="76">
        <f t="shared" si="16"/>
        <v>165</v>
      </c>
    </row>
    <row r="35" spans="3:35" x14ac:dyDescent="0.3">
      <c r="E35" s="90">
        <f t="shared" ref="E35:R35" si="17">SUM(U17:U34)</f>
        <v>858</v>
      </c>
      <c r="F35" s="90">
        <f t="shared" si="17"/>
        <v>1716</v>
      </c>
      <c r="G35" s="90">
        <f t="shared" si="17"/>
        <v>3104</v>
      </c>
      <c r="H35" s="90">
        <f t="shared" si="17"/>
        <v>4239</v>
      </c>
      <c r="I35" s="90">
        <f t="shared" si="17"/>
        <v>5465</v>
      </c>
      <c r="J35" s="90">
        <f t="shared" si="17"/>
        <v>6498</v>
      </c>
      <c r="K35" s="90">
        <f t="shared" si="17"/>
        <v>7540</v>
      </c>
      <c r="L35" s="90">
        <f t="shared" si="17"/>
        <v>8630</v>
      </c>
      <c r="M35" s="90">
        <f t="shared" si="17"/>
        <v>9831</v>
      </c>
      <c r="N35" s="90">
        <f t="shared" si="17"/>
        <v>10846</v>
      </c>
      <c r="O35" s="90">
        <f t="shared" si="17"/>
        <v>12008</v>
      </c>
      <c r="P35" s="90">
        <f t="shared" si="17"/>
        <v>13170</v>
      </c>
      <c r="Q35" s="90">
        <f t="shared" si="17"/>
        <v>14431</v>
      </c>
      <c r="R35" s="90">
        <f t="shared" si="17"/>
        <v>15573</v>
      </c>
    </row>
    <row r="36" spans="3:35" x14ac:dyDescent="0.3">
      <c r="T36" t="s">
        <v>1536</v>
      </c>
    </row>
    <row r="38" spans="3:35" x14ac:dyDescent="0.3">
      <c r="U38" t="s">
        <v>1311</v>
      </c>
      <c r="V38" t="s">
        <v>1302</v>
      </c>
      <c r="W38" t="s">
        <v>1301</v>
      </c>
      <c r="X38" t="s">
        <v>1300</v>
      </c>
      <c r="Y38" t="s">
        <v>1299</v>
      </c>
      <c r="Z38" t="s">
        <v>1298</v>
      </c>
      <c r="AA38" t="s">
        <v>1297</v>
      </c>
      <c r="AB38" t="s">
        <v>1296</v>
      </c>
      <c r="AC38" t="s">
        <v>1295</v>
      </c>
      <c r="AD38" t="s">
        <v>1294</v>
      </c>
      <c r="AE38" t="s">
        <v>1293</v>
      </c>
      <c r="AF38" t="s">
        <v>1292</v>
      </c>
      <c r="AG38" t="s">
        <v>1291</v>
      </c>
      <c r="AH38" t="s">
        <v>1290</v>
      </c>
      <c r="AI38" t="s">
        <v>1537</v>
      </c>
    </row>
    <row r="39" spans="3:35" x14ac:dyDescent="0.3">
      <c r="T39" t="s">
        <v>1307</v>
      </c>
      <c r="V39" s="180">
        <f t="shared" ref="V39:AH39" si="18">V17/U17</f>
        <v>1</v>
      </c>
      <c r="W39" s="180">
        <f t="shared" si="18"/>
        <v>1</v>
      </c>
      <c r="X39" s="180">
        <f t="shared" si="18"/>
        <v>1</v>
      </c>
      <c r="Y39" s="180">
        <f t="shared" si="18"/>
        <v>1</v>
      </c>
      <c r="Z39" s="180">
        <f t="shared" si="18"/>
        <v>1</v>
      </c>
      <c r="AA39" s="180">
        <f t="shared" si="18"/>
        <v>1</v>
      </c>
      <c r="AB39" s="180">
        <f t="shared" si="18"/>
        <v>1</v>
      </c>
      <c r="AC39" s="180">
        <f t="shared" si="18"/>
        <v>1</v>
      </c>
      <c r="AD39" s="180">
        <f t="shared" si="18"/>
        <v>1</v>
      </c>
      <c r="AE39" s="180">
        <f t="shared" si="18"/>
        <v>1</v>
      </c>
      <c r="AF39" s="180">
        <f t="shared" si="18"/>
        <v>1</v>
      </c>
      <c r="AG39" s="180">
        <f t="shared" si="18"/>
        <v>1</v>
      </c>
      <c r="AH39" s="180">
        <f t="shared" si="18"/>
        <v>1</v>
      </c>
    </row>
    <row r="40" spans="3:35" x14ac:dyDescent="0.3">
      <c r="T40" t="s">
        <v>1306</v>
      </c>
      <c r="V40" s="180">
        <f t="shared" ref="V40:AH40" si="19">V18/U18</f>
        <v>1.051948051948052</v>
      </c>
      <c r="W40" s="180">
        <f t="shared" si="19"/>
        <v>1</v>
      </c>
      <c r="X40" s="180">
        <f t="shared" si="19"/>
        <v>1</v>
      </c>
      <c r="Y40" s="180">
        <f t="shared" si="19"/>
        <v>1</v>
      </c>
      <c r="Z40" s="180">
        <f t="shared" si="19"/>
        <v>1</v>
      </c>
      <c r="AA40" s="180">
        <f t="shared" si="19"/>
        <v>1</v>
      </c>
      <c r="AB40" s="180">
        <f t="shared" si="19"/>
        <v>1</v>
      </c>
      <c r="AC40" s="180">
        <f t="shared" si="19"/>
        <v>1</v>
      </c>
      <c r="AD40" s="180">
        <f t="shared" si="19"/>
        <v>1</v>
      </c>
      <c r="AE40" s="180">
        <f t="shared" si="19"/>
        <v>1</v>
      </c>
      <c r="AF40" s="180">
        <f t="shared" si="19"/>
        <v>1</v>
      </c>
      <c r="AG40" s="180">
        <f t="shared" si="19"/>
        <v>1</v>
      </c>
      <c r="AH40" s="180">
        <f t="shared" si="19"/>
        <v>1</v>
      </c>
    </row>
    <row r="41" spans="3:35" x14ac:dyDescent="0.3">
      <c r="T41" t="s">
        <v>1305</v>
      </c>
      <c r="V41" s="180">
        <f t="shared" ref="V41:AH41" si="20">V19/U19</f>
        <v>1.2786458333333333</v>
      </c>
      <c r="W41" s="180">
        <f t="shared" si="20"/>
        <v>1.0835030549898168</v>
      </c>
      <c r="X41" s="180">
        <f t="shared" si="20"/>
        <v>1.0037593984962405</v>
      </c>
      <c r="Y41" s="180">
        <f t="shared" si="20"/>
        <v>1</v>
      </c>
      <c r="Z41" s="180">
        <f t="shared" si="20"/>
        <v>1</v>
      </c>
      <c r="AA41" s="180">
        <f t="shared" si="20"/>
        <v>1</v>
      </c>
      <c r="AB41" s="180">
        <f t="shared" si="20"/>
        <v>1</v>
      </c>
      <c r="AC41" s="180">
        <f t="shared" si="20"/>
        <v>1</v>
      </c>
      <c r="AD41" s="180">
        <f t="shared" si="20"/>
        <v>1</v>
      </c>
      <c r="AE41" s="180">
        <f t="shared" si="20"/>
        <v>1</v>
      </c>
      <c r="AF41" s="180">
        <f t="shared" si="20"/>
        <v>1</v>
      </c>
      <c r="AG41" s="180">
        <f t="shared" si="20"/>
        <v>1</v>
      </c>
      <c r="AH41" s="180">
        <f t="shared" si="20"/>
        <v>1</v>
      </c>
    </row>
    <row r="42" spans="3:35" x14ac:dyDescent="0.3">
      <c r="T42" t="s">
        <v>1304</v>
      </c>
      <c r="V42" s="180">
        <f t="shared" ref="V42:AH42" si="21">V20/U20</f>
        <v>4.195876288659794</v>
      </c>
      <c r="W42" s="180">
        <f t="shared" si="21"/>
        <v>1.8108108108108107</v>
      </c>
      <c r="X42" s="180">
        <f t="shared" si="21"/>
        <v>1.2428765264586159</v>
      </c>
      <c r="Y42" s="180">
        <f t="shared" si="21"/>
        <v>1.0578602620087336</v>
      </c>
      <c r="Z42" s="180">
        <f t="shared" si="21"/>
        <v>1</v>
      </c>
      <c r="AA42" s="180">
        <f t="shared" si="21"/>
        <v>1</v>
      </c>
      <c r="AB42" s="180">
        <f t="shared" si="21"/>
        <v>1</v>
      </c>
      <c r="AC42" s="180">
        <f t="shared" si="21"/>
        <v>1</v>
      </c>
      <c r="AD42" s="180">
        <f t="shared" si="21"/>
        <v>1</v>
      </c>
      <c r="AE42" s="180">
        <f t="shared" si="21"/>
        <v>1</v>
      </c>
      <c r="AF42" s="180">
        <f t="shared" si="21"/>
        <v>1</v>
      </c>
      <c r="AG42" s="180">
        <f t="shared" si="21"/>
        <v>1</v>
      </c>
      <c r="AH42" s="180">
        <f t="shared" si="21"/>
        <v>1</v>
      </c>
    </row>
    <row r="43" spans="3:35" x14ac:dyDescent="0.3">
      <c r="T43" t="s">
        <v>1303</v>
      </c>
      <c r="V43" s="180">
        <f t="shared" ref="V43:AH43" si="22">V21/U21</f>
        <v>7.4693877551020407</v>
      </c>
      <c r="W43" s="180">
        <f t="shared" si="22"/>
        <v>1.9207650273224044</v>
      </c>
      <c r="X43" s="180">
        <f t="shared" si="22"/>
        <v>1.1834992887624467</v>
      </c>
      <c r="Y43" s="180">
        <f t="shared" si="22"/>
        <v>1.1394230769230769</v>
      </c>
      <c r="Z43" s="180">
        <f t="shared" si="22"/>
        <v>1.0432489451476794</v>
      </c>
      <c r="AA43" s="180">
        <f t="shared" si="22"/>
        <v>1</v>
      </c>
      <c r="AB43" s="180">
        <f t="shared" si="22"/>
        <v>1</v>
      </c>
      <c r="AC43" s="180">
        <f t="shared" si="22"/>
        <v>1</v>
      </c>
      <c r="AD43" s="180">
        <f t="shared" si="22"/>
        <v>1</v>
      </c>
      <c r="AE43" s="180">
        <f t="shared" si="22"/>
        <v>1</v>
      </c>
      <c r="AF43" s="180">
        <f t="shared" si="22"/>
        <v>1</v>
      </c>
      <c r="AG43" s="180">
        <f t="shared" si="22"/>
        <v>1</v>
      </c>
      <c r="AH43" s="180">
        <f t="shared" si="22"/>
        <v>1</v>
      </c>
    </row>
    <row r="44" spans="3:35" x14ac:dyDescent="0.3">
      <c r="T44" t="s">
        <v>1302</v>
      </c>
      <c r="V44" s="180" t="e">
        <f t="shared" ref="V44:AH44" si="23">V22/U22</f>
        <v>#DIV/0!</v>
      </c>
      <c r="W44" s="180">
        <f t="shared" si="23"/>
        <v>5.9642857142857144</v>
      </c>
      <c r="X44" s="180">
        <f t="shared" si="23"/>
        <v>1.2275449101796407</v>
      </c>
      <c r="Y44" s="180">
        <f t="shared" si="23"/>
        <v>1.1609756097560975</v>
      </c>
      <c r="Z44" s="180">
        <f t="shared" si="23"/>
        <v>1.055672268907563</v>
      </c>
      <c r="AA44" s="180">
        <f t="shared" si="23"/>
        <v>1.0049751243781095</v>
      </c>
      <c r="AB44" s="180">
        <f t="shared" si="23"/>
        <v>1</v>
      </c>
      <c r="AC44" s="180">
        <f t="shared" si="23"/>
        <v>1</v>
      </c>
      <c r="AD44" s="180">
        <f t="shared" si="23"/>
        <v>1</v>
      </c>
      <c r="AE44" s="180">
        <f t="shared" si="23"/>
        <v>1</v>
      </c>
      <c r="AF44" s="180">
        <f t="shared" si="23"/>
        <v>1</v>
      </c>
      <c r="AG44" s="180">
        <f t="shared" si="23"/>
        <v>1</v>
      </c>
      <c r="AH44" s="180">
        <f t="shared" si="23"/>
        <v>1</v>
      </c>
    </row>
    <row r="45" spans="3:35" x14ac:dyDescent="0.3">
      <c r="T45" t="s">
        <v>1301</v>
      </c>
      <c r="V45" s="180" t="e">
        <f t="shared" ref="V45:AH45" si="24">V23/U23</f>
        <v>#DIV/0!</v>
      </c>
      <c r="W45" s="180" t="e">
        <f t="shared" si="24"/>
        <v>#DIV/0!</v>
      </c>
      <c r="X45" s="180">
        <f t="shared" si="24"/>
        <v>5.57258064516129</v>
      </c>
      <c r="Y45" s="180">
        <f t="shared" si="24"/>
        <v>1.1794500723589001</v>
      </c>
      <c r="Z45" s="180">
        <f t="shared" si="24"/>
        <v>1.1276073619631901</v>
      </c>
      <c r="AA45" s="180">
        <f t="shared" si="24"/>
        <v>1.0826985854189337</v>
      </c>
      <c r="AB45" s="180">
        <f t="shared" si="24"/>
        <v>1.0201005025125629</v>
      </c>
      <c r="AC45" s="180">
        <f t="shared" si="24"/>
        <v>1.0147783251231528</v>
      </c>
      <c r="AD45" s="180">
        <f t="shared" si="24"/>
        <v>1</v>
      </c>
      <c r="AE45" s="180">
        <f t="shared" si="24"/>
        <v>1</v>
      </c>
      <c r="AF45" s="180">
        <f t="shared" si="24"/>
        <v>1</v>
      </c>
      <c r="AG45" s="180">
        <f t="shared" si="24"/>
        <v>1</v>
      </c>
      <c r="AH45" s="180">
        <f t="shared" si="24"/>
        <v>1</v>
      </c>
    </row>
    <row r="46" spans="3:35" x14ac:dyDescent="0.3">
      <c r="T46" t="s">
        <v>1300</v>
      </c>
      <c r="V46" s="180" t="e">
        <f t="shared" ref="V46:AH46" si="25">V24/U24</f>
        <v>#DIV/0!</v>
      </c>
      <c r="W46" s="180" t="e">
        <f t="shared" si="25"/>
        <v>#DIV/0!</v>
      </c>
      <c r="X46" s="180" t="e">
        <f t="shared" si="25"/>
        <v>#DIV/0!</v>
      </c>
      <c r="Y46" s="180">
        <f t="shared" si="25"/>
        <v>7.0377358490566042</v>
      </c>
      <c r="Z46" s="180">
        <f t="shared" si="25"/>
        <v>1.195710455764075</v>
      </c>
      <c r="AA46" s="180">
        <f t="shared" si="25"/>
        <v>1.108744394618834</v>
      </c>
      <c r="AB46" s="180">
        <f t="shared" si="25"/>
        <v>1.0535894843276037</v>
      </c>
      <c r="AC46" s="180">
        <f t="shared" si="25"/>
        <v>1.0086372360844529</v>
      </c>
      <c r="AD46" s="180">
        <f t="shared" si="25"/>
        <v>1</v>
      </c>
      <c r="AE46" s="180">
        <f t="shared" si="25"/>
        <v>1</v>
      </c>
      <c r="AF46" s="180">
        <f t="shared" si="25"/>
        <v>1</v>
      </c>
      <c r="AG46" s="180">
        <f t="shared" si="25"/>
        <v>1</v>
      </c>
      <c r="AH46" s="180">
        <f t="shared" si="25"/>
        <v>1</v>
      </c>
    </row>
    <row r="47" spans="3:35" x14ac:dyDescent="0.3">
      <c r="T47" t="s">
        <v>1299</v>
      </c>
      <c r="V47" s="180" t="e">
        <f t="shared" ref="V47:AH47" si="26">V25/U25</f>
        <v>#DIV/0!</v>
      </c>
      <c r="W47" s="180" t="e">
        <f t="shared" si="26"/>
        <v>#DIV/0!</v>
      </c>
      <c r="X47" s="180" t="e">
        <f t="shared" si="26"/>
        <v>#DIV/0!</v>
      </c>
      <c r="Y47" s="180" t="e">
        <f t="shared" si="26"/>
        <v>#DIV/0!</v>
      </c>
      <c r="Z47" s="180">
        <f t="shared" si="26"/>
        <v>4.6645962732919255</v>
      </c>
      <c r="AA47" s="180">
        <f t="shared" si="26"/>
        <v>1.1717709720372835</v>
      </c>
      <c r="AB47" s="180">
        <f t="shared" si="26"/>
        <v>1.0977272727272727</v>
      </c>
      <c r="AC47" s="180">
        <f t="shared" si="26"/>
        <v>1.0672877846790891</v>
      </c>
      <c r="AD47" s="180">
        <f t="shared" si="26"/>
        <v>1.0397672162948595</v>
      </c>
      <c r="AE47" s="180">
        <f t="shared" si="26"/>
        <v>1</v>
      </c>
      <c r="AF47" s="180">
        <f t="shared" si="26"/>
        <v>1</v>
      </c>
      <c r="AG47" s="180">
        <f t="shared" si="26"/>
        <v>1</v>
      </c>
      <c r="AH47" s="180">
        <f t="shared" si="26"/>
        <v>1</v>
      </c>
    </row>
    <row r="48" spans="3:35" x14ac:dyDescent="0.3">
      <c r="T48" t="s">
        <v>1298</v>
      </c>
      <c r="V48" s="180" t="e">
        <f t="shared" ref="V48:AH48" si="27">V26/U26</f>
        <v>#DIV/0!</v>
      </c>
      <c r="W48" s="180" t="e">
        <f t="shared" si="27"/>
        <v>#DIV/0!</v>
      </c>
      <c r="X48" s="180" t="e">
        <f t="shared" si="27"/>
        <v>#DIV/0!</v>
      </c>
      <c r="Y48" s="180" t="e">
        <f t="shared" si="27"/>
        <v>#DIV/0!</v>
      </c>
      <c r="Z48" s="180" t="e">
        <f t="shared" si="27"/>
        <v>#DIV/0!</v>
      </c>
      <c r="AA48" s="180">
        <f t="shared" si="27"/>
        <v>7.404040404040404</v>
      </c>
      <c r="AB48" s="180">
        <f t="shared" si="27"/>
        <v>1.3997271487039564</v>
      </c>
      <c r="AC48" s="180">
        <f t="shared" si="27"/>
        <v>1.0614035087719298</v>
      </c>
      <c r="AD48" s="180">
        <f t="shared" si="27"/>
        <v>1.0036730945821855</v>
      </c>
      <c r="AE48" s="180">
        <f t="shared" si="27"/>
        <v>1</v>
      </c>
      <c r="AF48" s="180">
        <f t="shared" si="27"/>
        <v>1</v>
      </c>
      <c r="AG48" s="180">
        <f t="shared" si="27"/>
        <v>1</v>
      </c>
      <c r="AH48" s="180">
        <f t="shared" si="27"/>
        <v>1</v>
      </c>
    </row>
    <row r="49" spans="20:34" x14ac:dyDescent="0.3">
      <c r="T49" t="s">
        <v>1297</v>
      </c>
      <c r="V49" s="180" t="e">
        <f t="shared" ref="V49:AH49" si="28">V27/U27</f>
        <v>#DIV/0!</v>
      </c>
      <c r="W49" s="180" t="e">
        <f t="shared" si="28"/>
        <v>#DIV/0!</v>
      </c>
      <c r="X49" s="180" t="e">
        <f t="shared" si="28"/>
        <v>#DIV/0!</v>
      </c>
      <c r="Y49" s="180" t="e">
        <f t="shared" si="28"/>
        <v>#DIV/0!</v>
      </c>
      <c r="Z49" s="180" t="e">
        <f t="shared" si="28"/>
        <v>#DIV/0!</v>
      </c>
      <c r="AA49" s="180" t="e">
        <f t="shared" si="28"/>
        <v>#DIV/0!</v>
      </c>
      <c r="AB49" s="180">
        <f t="shared" si="28"/>
        <v>6.2970297029702973</v>
      </c>
      <c r="AC49" s="180">
        <f t="shared" si="28"/>
        <v>1.5047169811320755</v>
      </c>
      <c r="AD49" s="180">
        <f t="shared" si="28"/>
        <v>1.0815047021943573</v>
      </c>
      <c r="AE49" s="180">
        <f t="shared" si="28"/>
        <v>1.0637681159420289</v>
      </c>
      <c r="AF49" s="180">
        <f t="shared" si="28"/>
        <v>1.0127157129881925</v>
      </c>
      <c r="AG49" s="180">
        <f t="shared" si="28"/>
        <v>1</v>
      </c>
      <c r="AH49" s="180">
        <f t="shared" si="28"/>
        <v>1</v>
      </c>
    </row>
    <row r="50" spans="20:34" x14ac:dyDescent="0.3">
      <c r="T50" t="s">
        <v>1296</v>
      </c>
      <c r="V50" s="180" t="e">
        <f t="shared" ref="V50:AH50" si="29">V28/U28</f>
        <v>#DIV/0!</v>
      </c>
      <c r="W50" s="180" t="e">
        <f t="shared" si="29"/>
        <v>#DIV/0!</v>
      </c>
      <c r="X50" s="180" t="e">
        <f t="shared" si="29"/>
        <v>#DIV/0!</v>
      </c>
      <c r="Y50" s="180" t="e">
        <f t="shared" si="29"/>
        <v>#DIV/0!</v>
      </c>
      <c r="Z50" s="180" t="e">
        <f t="shared" si="29"/>
        <v>#DIV/0!</v>
      </c>
      <c r="AA50" s="180" t="e">
        <f t="shared" si="29"/>
        <v>#DIV/0!</v>
      </c>
      <c r="AB50" s="180" t="e">
        <f t="shared" si="29"/>
        <v>#DIV/0!</v>
      </c>
      <c r="AC50" s="180">
        <f t="shared" si="29"/>
        <v>7.0485436893203888</v>
      </c>
      <c r="AD50" s="180">
        <f t="shared" si="29"/>
        <v>1.2672176308539944</v>
      </c>
      <c r="AE50" s="180">
        <f t="shared" si="29"/>
        <v>1.1260869565217391</v>
      </c>
      <c r="AF50" s="180">
        <f t="shared" si="29"/>
        <v>1.0752895752895753</v>
      </c>
      <c r="AG50" s="180">
        <f t="shared" si="29"/>
        <v>1.0206463195691202</v>
      </c>
      <c r="AH50" s="180">
        <f t="shared" si="29"/>
        <v>1</v>
      </c>
    </row>
    <row r="51" spans="20:34" x14ac:dyDescent="0.3">
      <c r="T51" t="s">
        <v>1295</v>
      </c>
      <c r="V51" s="180" t="e">
        <f t="shared" ref="V51:AH51" si="30">V29/U29</f>
        <v>#DIV/0!</v>
      </c>
      <c r="W51" s="180" t="e">
        <f t="shared" si="30"/>
        <v>#DIV/0!</v>
      </c>
      <c r="X51" s="180" t="e">
        <f t="shared" si="30"/>
        <v>#DIV/0!</v>
      </c>
      <c r="Y51" s="180" t="e">
        <f t="shared" si="30"/>
        <v>#DIV/0!</v>
      </c>
      <c r="Z51" s="180" t="e">
        <f t="shared" si="30"/>
        <v>#DIV/0!</v>
      </c>
      <c r="AA51" s="180" t="e">
        <f t="shared" si="30"/>
        <v>#DIV/0!</v>
      </c>
      <c r="AB51" s="180" t="e">
        <f t="shared" si="30"/>
        <v>#DIV/0!</v>
      </c>
      <c r="AC51" s="180" t="e">
        <f t="shared" si="30"/>
        <v>#DIV/0!</v>
      </c>
      <c r="AD51" s="180">
        <f t="shared" si="30"/>
        <v>6.5333333333333332</v>
      </c>
      <c r="AE51" s="180">
        <f t="shared" si="30"/>
        <v>1.4271137026239067</v>
      </c>
      <c r="AF51" s="180">
        <f t="shared" si="30"/>
        <v>1.0939734422880489</v>
      </c>
      <c r="AG51" s="180">
        <f t="shared" si="30"/>
        <v>1.0532212885154062</v>
      </c>
      <c r="AH51" s="180">
        <f t="shared" si="30"/>
        <v>1.0168439716312057</v>
      </c>
    </row>
    <row r="52" spans="20:34" x14ac:dyDescent="0.3">
      <c r="T52" t="s">
        <v>1294</v>
      </c>
      <c r="V52" s="180" t="e">
        <f t="shared" ref="V52:AH52" si="31">V30/U30</f>
        <v>#DIV/0!</v>
      </c>
      <c r="W52" s="180" t="e">
        <f t="shared" si="31"/>
        <v>#DIV/0!</v>
      </c>
      <c r="X52" s="180" t="e">
        <f t="shared" si="31"/>
        <v>#DIV/0!</v>
      </c>
      <c r="Y52" s="180" t="e">
        <f t="shared" si="31"/>
        <v>#DIV/0!</v>
      </c>
      <c r="Z52" s="180" t="e">
        <f t="shared" si="31"/>
        <v>#DIV/0!</v>
      </c>
      <c r="AA52" s="180" t="e">
        <f t="shared" si="31"/>
        <v>#DIV/0!</v>
      </c>
      <c r="AB52" s="180" t="e">
        <f t="shared" si="31"/>
        <v>#DIV/0!</v>
      </c>
      <c r="AC52" s="180" t="e">
        <f t="shared" si="31"/>
        <v>#DIV/0!</v>
      </c>
      <c r="AD52" s="180" t="e">
        <f t="shared" si="31"/>
        <v>#DIV/0!</v>
      </c>
      <c r="AE52" s="180">
        <f t="shared" si="31"/>
        <v>5.7179487179487181</v>
      </c>
      <c r="AF52" s="180">
        <f t="shared" si="31"/>
        <v>1.3452914798206279</v>
      </c>
      <c r="AG52" s="180">
        <f t="shared" si="31"/>
        <v>1.191111111111111</v>
      </c>
      <c r="AH52" s="180">
        <f t="shared" si="31"/>
        <v>1.0606343283582089</v>
      </c>
    </row>
    <row r="53" spans="20:34" x14ac:dyDescent="0.3">
      <c r="T53" t="s">
        <v>1293</v>
      </c>
      <c r="V53" s="180" t="e">
        <f t="shared" ref="V53:AH53" si="32">V31/U31</f>
        <v>#DIV/0!</v>
      </c>
      <c r="W53" s="180" t="e">
        <f t="shared" si="32"/>
        <v>#DIV/0!</v>
      </c>
      <c r="X53" s="180" t="e">
        <f t="shared" si="32"/>
        <v>#DIV/0!</v>
      </c>
      <c r="Y53" s="180" t="e">
        <f t="shared" si="32"/>
        <v>#DIV/0!</v>
      </c>
      <c r="Z53" s="180" t="e">
        <f t="shared" si="32"/>
        <v>#DIV/0!</v>
      </c>
      <c r="AA53" s="180" t="e">
        <f t="shared" si="32"/>
        <v>#DIV/0!</v>
      </c>
      <c r="AB53" s="180" t="e">
        <f t="shared" si="32"/>
        <v>#DIV/0!</v>
      </c>
      <c r="AC53" s="180" t="e">
        <f t="shared" si="32"/>
        <v>#DIV/0!</v>
      </c>
      <c r="AD53" s="180" t="e">
        <f t="shared" si="32"/>
        <v>#DIV/0!</v>
      </c>
      <c r="AE53" s="180" t="e">
        <f t="shared" si="32"/>
        <v>#DIV/0!</v>
      </c>
      <c r="AF53" s="180">
        <f t="shared" si="32"/>
        <v>5.325925925925926</v>
      </c>
      <c r="AG53" s="180">
        <f t="shared" si="32"/>
        <v>1.4200278164116829</v>
      </c>
      <c r="AH53" s="180">
        <f t="shared" si="32"/>
        <v>1.0930460333006855</v>
      </c>
    </row>
    <row r="54" spans="20:34" x14ac:dyDescent="0.3">
      <c r="T54" t="s">
        <v>1292</v>
      </c>
      <c r="V54" s="180" t="e">
        <f t="shared" ref="V54:AH54" si="33">V32/U32</f>
        <v>#DIV/0!</v>
      </c>
      <c r="W54" s="180" t="e">
        <f t="shared" si="33"/>
        <v>#DIV/0!</v>
      </c>
      <c r="X54" s="180" t="e">
        <f t="shared" si="33"/>
        <v>#DIV/0!</v>
      </c>
      <c r="Y54" s="180" t="e">
        <f t="shared" si="33"/>
        <v>#DIV/0!</v>
      </c>
      <c r="Z54" s="180" t="e">
        <f t="shared" si="33"/>
        <v>#DIV/0!</v>
      </c>
      <c r="AA54" s="180" t="e">
        <f t="shared" si="33"/>
        <v>#DIV/0!</v>
      </c>
      <c r="AB54" s="180" t="e">
        <f t="shared" si="33"/>
        <v>#DIV/0!</v>
      </c>
      <c r="AC54" s="180" t="e">
        <f t="shared" si="33"/>
        <v>#DIV/0!</v>
      </c>
      <c r="AD54" s="180" t="e">
        <f t="shared" si="33"/>
        <v>#DIV/0!</v>
      </c>
      <c r="AE54" s="180" t="e">
        <f t="shared" si="33"/>
        <v>#DIV/0!</v>
      </c>
      <c r="AF54" s="180" t="e">
        <f t="shared" si="33"/>
        <v>#DIV/0!</v>
      </c>
      <c r="AG54" s="180">
        <f t="shared" si="33"/>
        <v>4.5337423312883436</v>
      </c>
      <c r="AH54" s="180">
        <f t="shared" si="33"/>
        <v>1.263870094722598</v>
      </c>
    </row>
    <row r="55" spans="20:34" x14ac:dyDescent="0.3">
      <c r="T55" t="s">
        <v>1291</v>
      </c>
      <c r="V55" s="180" t="e">
        <f t="shared" ref="V55:AH55" si="34">V33/U33</f>
        <v>#DIV/0!</v>
      </c>
      <c r="W55" s="180" t="e">
        <f t="shared" si="34"/>
        <v>#DIV/0!</v>
      </c>
      <c r="X55" s="180" t="e">
        <f t="shared" si="34"/>
        <v>#DIV/0!</v>
      </c>
      <c r="Y55" s="180" t="e">
        <f t="shared" si="34"/>
        <v>#DIV/0!</v>
      </c>
      <c r="Z55" s="180" t="e">
        <f t="shared" si="34"/>
        <v>#DIV/0!</v>
      </c>
      <c r="AA55" s="180" t="e">
        <f t="shared" si="34"/>
        <v>#DIV/0!</v>
      </c>
      <c r="AB55" s="180" t="e">
        <f t="shared" si="34"/>
        <v>#DIV/0!</v>
      </c>
      <c r="AC55" s="180" t="e">
        <f t="shared" si="34"/>
        <v>#DIV/0!</v>
      </c>
      <c r="AD55" s="180" t="e">
        <f t="shared" si="34"/>
        <v>#DIV/0!</v>
      </c>
      <c r="AE55" s="180" t="e">
        <f t="shared" si="34"/>
        <v>#DIV/0!</v>
      </c>
      <c r="AF55" s="180" t="e">
        <f t="shared" si="34"/>
        <v>#DIV/0!</v>
      </c>
      <c r="AG55" s="180" t="e">
        <f t="shared" si="34"/>
        <v>#DIV/0!</v>
      </c>
      <c r="AH55" s="180">
        <f t="shared" si="34"/>
        <v>5.6030534351145036</v>
      </c>
    </row>
    <row r="56" spans="20:34" x14ac:dyDescent="0.3">
      <c r="T56" t="s">
        <v>1290</v>
      </c>
      <c r="V56" s="180" t="e">
        <f t="shared" ref="V56:AH56" si="35">V34/U34</f>
        <v>#DIV/0!</v>
      </c>
      <c r="W56" s="180" t="e">
        <f t="shared" si="35"/>
        <v>#DIV/0!</v>
      </c>
      <c r="X56" s="180" t="e">
        <f t="shared" si="35"/>
        <v>#DIV/0!</v>
      </c>
      <c r="Y56" s="180" t="e">
        <f t="shared" si="35"/>
        <v>#DIV/0!</v>
      </c>
      <c r="Z56" s="180" t="e">
        <f t="shared" si="35"/>
        <v>#DIV/0!</v>
      </c>
      <c r="AA56" s="180" t="e">
        <f t="shared" si="35"/>
        <v>#DIV/0!</v>
      </c>
      <c r="AB56" s="180" t="e">
        <f t="shared" si="35"/>
        <v>#DIV/0!</v>
      </c>
      <c r="AC56" s="180" t="e">
        <f t="shared" si="35"/>
        <v>#DIV/0!</v>
      </c>
      <c r="AD56" s="180" t="e">
        <f t="shared" si="35"/>
        <v>#DIV/0!</v>
      </c>
      <c r="AE56" s="180" t="e">
        <f t="shared" si="35"/>
        <v>#DIV/0!</v>
      </c>
      <c r="AF56" s="180" t="e">
        <f t="shared" si="35"/>
        <v>#DIV/0!</v>
      </c>
      <c r="AG56" s="180" t="e">
        <f t="shared" si="35"/>
        <v>#DIV/0!</v>
      </c>
      <c r="AH56" s="180" t="e">
        <f t="shared" si="35"/>
        <v>#DIV/0!</v>
      </c>
    </row>
    <row r="60" spans="20:34" x14ac:dyDescent="0.3">
      <c r="V60" t="s">
        <v>1521</v>
      </c>
      <c r="X60" t="s">
        <v>1519</v>
      </c>
      <c r="Y60" t="s">
        <v>1510</v>
      </c>
    </row>
    <row r="61" spans="20:34" x14ac:dyDescent="0.3">
      <c r="U61" t="s">
        <v>16</v>
      </c>
      <c r="V61" t="s">
        <v>1536</v>
      </c>
      <c r="W61" t="s">
        <v>1498</v>
      </c>
      <c r="X61" t="s">
        <v>1535</v>
      </c>
      <c r="Y61" t="s">
        <v>1343</v>
      </c>
      <c r="Z61" t="s">
        <v>1500</v>
      </c>
    </row>
    <row r="62" spans="20:34" x14ac:dyDescent="0.3">
      <c r="U62">
        <f t="shared" ref="U62:U69" si="36">1+U63</f>
        <v>8</v>
      </c>
      <c r="V62">
        <f t="shared" ref="V62:V69" si="37">AVERAGE(AH48,AG47,AF46,AE45,AD44,AC43)</f>
        <v>1</v>
      </c>
    </row>
    <row r="63" spans="20:34" x14ac:dyDescent="0.3">
      <c r="U63">
        <f t="shared" si="36"/>
        <v>7</v>
      </c>
      <c r="V63">
        <f t="shared" si="37"/>
        <v>1</v>
      </c>
      <c r="W63">
        <f>1/PRODUCT($V$62:V62)</f>
        <v>1</v>
      </c>
    </row>
    <row r="64" spans="20:34" x14ac:dyDescent="0.3">
      <c r="U64">
        <f t="shared" si="36"/>
        <v>6</v>
      </c>
      <c r="V64">
        <f t="shared" si="37"/>
        <v>1.0024630541871922</v>
      </c>
      <c r="W64">
        <f>1/PRODUCT($V$62:V63)</f>
        <v>1</v>
      </c>
    </row>
    <row r="65" spans="1:26" x14ac:dyDescent="0.3">
      <c r="T65" t="s">
        <v>1295</v>
      </c>
      <c r="U65">
        <f t="shared" si="36"/>
        <v>5</v>
      </c>
      <c r="V65">
        <f t="shared" si="37"/>
        <v>1.0164350760946386</v>
      </c>
      <c r="W65">
        <f>1/PRODUCT($V$62:V64)</f>
        <v>0.99754299754299747</v>
      </c>
      <c r="X65" s="89">
        <f t="shared" ref="X65:X70" si="38">AI29</f>
        <v>1147</v>
      </c>
      <c r="Y65" s="89">
        <f t="shared" ref="Y65:Y70" si="39">X65/W65</f>
        <v>1149.8251231527095</v>
      </c>
      <c r="Z65" s="89">
        <f t="shared" ref="Z65:Z70" si="40">Y65-X65</f>
        <v>2.825123152709466</v>
      </c>
    </row>
    <row r="66" spans="1:26" x14ac:dyDescent="0.3">
      <c r="T66" t="s">
        <v>1294</v>
      </c>
      <c r="U66">
        <f t="shared" si="36"/>
        <v>4</v>
      </c>
      <c r="V66">
        <f t="shared" si="37"/>
        <v>1.0539790312277491</v>
      </c>
      <c r="W66">
        <f>1/PRODUCT($V$62:V65)</f>
        <v>0.98141339373663838</v>
      </c>
      <c r="X66" s="89">
        <f t="shared" si="38"/>
        <v>1137</v>
      </c>
      <c r="Y66" s="89">
        <f t="shared" si="39"/>
        <v>1158.5332004396032</v>
      </c>
      <c r="Z66" s="89">
        <f t="shared" si="40"/>
        <v>21.533200439603206</v>
      </c>
    </row>
    <row r="67" spans="1:26" x14ac:dyDescent="0.3">
      <c r="T67" t="s">
        <v>1293</v>
      </c>
      <c r="U67">
        <f t="shared" si="36"/>
        <v>3</v>
      </c>
      <c r="V67" s="180">
        <f t="shared" si="37"/>
        <v>1.1078542923646453</v>
      </c>
      <c r="W67">
        <f>1/PRODUCT($V$62:V66)</f>
        <v>0.93115077687401315</v>
      </c>
      <c r="X67" s="89">
        <f t="shared" si="38"/>
        <v>1116</v>
      </c>
      <c r="Y67" s="89">
        <f t="shared" si="39"/>
        <v>1198.5169617175729</v>
      </c>
      <c r="Z67" s="89">
        <f t="shared" si="40"/>
        <v>82.51696171757294</v>
      </c>
    </row>
    <row r="68" spans="1:26" x14ac:dyDescent="0.3">
      <c r="T68" t="s">
        <v>1292</v>
      </c>
      <c r="U68">
        <f t="shared" si="36"/>
        <v>2</v>
      </c>
      <c r="V68">
        <f t="shared" si="37"/>
        <v>1.371372950927481</v>
      </c>
      <c r="W68">
        <f>1/PRODUCT($V$62:V67)</f>
        <v>0.84049931772754205</v>
      </c>
      <c r="X68" s="89">
        <f t="shared" si="38"/>
        <v>934</v>
      </c>
      <c r="Y68" s="89">
        <f t="shared" si="39"/>
        <v>1111.2442096029961</v>
      </c>
      <c r="Z68" s="89">
        <f t="shared" si="40"/>
        <v>177.24420960299608</v>
      </c>
    </row>
    <row r="69" spans="1:26" x14ac:dyDescent="0.3">
      <c r="T69" t="s">
        <v>1291</v>
      </c>
      <c r="U69">
        <f t="shared" si="36"/>
        <v>1</v>
      </c>
      <c r="V69" s="180">
        <f t="shared" si="37"/>
        <v>5.793757905488536</v>
      </c>
      <c r="W69">
        <f>1/PRODUCT($V$62:V68)</f>
        <v>0.61288894254411186</v>
      </c>
      <c r="X69" s="89">
        <f t="shared" si="38"/>
        <v>734</v>
      </c>
      <c r="Y69" s="89">
        <f t="shared" si="39"/>
        <v>1197.6068567221237</v>
      </c>
      <c r="Z69" s="89">
        <f t="shared" si="40"/>
        <v>463.60685672212367</v>
      </c>
    </row>
    <row r="70" spans="1:26" x14ac:dyDescent="0.3">
      <c r="T70" t="s">
        <v>1290</v>
      </c>
      <c r="U70">
        <v>0</v>
      </c>
      <c r="W70">
        <f>1/PRODUCT($V$62:V69)</f>
        <v>0.10578435491125901</v>
      </c>
      <c r="X70" s="89">
        <f t="shared" si="38"/>
        <v>165</v>
      </c>
      <c r="Y70" s="89">
        <f t="shared" si="39"/>
        <v>1559.7769645465642</v>
      </c>
      <c r="Z70" s="89">
        <f t="shared" si="40"/>
        <v>1394.7769645465642</v>
      </c>
    </row>
    <row r="72" spans="1:26" x14ac:dyDescent="0.3">
      <c r="T72" t="s">
        <v>14</v>
      </c>
      <c r="X72" s="89">
        <f>SUM(X65:X70)</f>
        <v>5233</v>
      </c>
      <c r="Y72" s="14">
        <f>SUM(Y65:Y70)</f>
        <v>7375.5033161815691</v>
      </c>
      <c r="Z72" s="89">
        <f>SUM(Z65:Z70)</f>
        <v>2142.5033161815695</v>
      </c>
    </row>
    <row r="75" spans="1:26" s="7" customFormat="1" x14ac:dyDescent="0.3">
      <c r="A75" s="7" t="s">
        <v>1309</v>
      </c>
    </row>
    <row r="76" spans="1:26" ht="15" thickBot="1" x14ac:dyDescent="0.35"/>
    <row r="77" spans="1:26" ht="15" thickBot="1" x14ac:dyDescent="0.35">
      <c r="C77" s="644" t="s">
        <v>18</v>
      </c>
      <c r="D77" s="645"/>
      <c r="E77" s="645"/>
      <c r="F77" s="645"/>
      <c r="G77" s="645"/>
      <c r="H77" s="645"/>
      <c r="I77" s="645"/>
      <c r="J77" s="645"/>
      <c r="K77" s="645"/>
      <c r="L77" s="645"/>
      <c r="M77" s="645"/>
      <c r="N77" s="645"/>
      <c r="O77" s="645"/>
      <c r="P77" s="645"/>
      <c r="Q77" s="645"/>
      <c r="R77" s="646"/>
      <c r="T77" s="644" t="s">
        <v>17</v>
      </c>
      <c r="U77" s="645"/>
      <c r="V77" s="645"/>
      <c r="W77" s="645"/>
      <c r="X77" s="646"/>
    </row>
    <row r="79" spans="1:26" x14ac:dyDescent="0.3">
      <c r="E79" t="s">
        <v>1271</v>
      </c>
      <c r="V79" t="s">
        <v>1271</v>
      </c>
      <c r="W79" t="s">
        <v>1529</v>
      </c>
    </row>
    <row r="80" spans="1:26" x14ac:dyDescent="0.3">
      <c r="C80" s="659" t="s">
        <v>1308</v>
      </c>
      <c r="D80" t="s">
        <v>1307</v>
      </c>
      <c r="E80" s="89">
        <v>150</v>
      </c>
      <c r="T80" s="659" t="s">
        <v>1308</v>
      </c>
      <c r="U80" t="s">
        <v>1307</v>
      </c>
      <c r="V80" s="89">
        <f t="shared" ref="V80:V97" si="41">E80</f>
        <v>150</v>
      </c>
      <c r="W80" s="89">
        <f t="shared" ref="W80:W91" si="42">AI17</f>
        <v>97</v>
      </c>
    </row>
    <row r="81" spans="3:34" x14ac:dyDescent="0.3">
      <c r="C81" s="659"/>
      <c r="D81" t="s">
        <v>1306</v>
      </c>
      <c r="E81" s="89">
        <v>350</v>
      </c>
      <c r="T81" s="659"/>
      <c r="U81" t="s">
        <v>1306</v>
      </c>
      <c r="V81" s="89">
        <f t="shared" si="41"/>
        <v>350</v>
      </c>
      <c r="W81" s="89">
        <f t="shared" si="42"/>
        <v>243</v>
      </c>
    </row>
    <row r="82" spans="3:34" x14ac:dyDescent="0.3">
      <c r="C82" s="659"/>
      <c r="D82" t="s">
        <v>1305</v>
      </c>
      <c r="E82" s="89">
        <v>750</v>
      </c>
      <c r="T82" s="659"/>
      <c r="U82" t="s">
        <v>1305</v>
      </c>
      <c r="V82" s="89">
        <f t="shared" si="41"/>
        <v>750</v>
      </c>
      <c r="W82" s="89">
        <f t="shared" si="42"/>
        <v>534</v>
      </c>
    </row>
    <row r="83" spans="3:34" x14ac:dyDescent="0.3">
      <c r="C83" s="659"/>
      <c r="D83" t="s">
        <v>1304</v>
      </c>
      <c r="E83" s="89">
        <v>900</v>
      </c>
      <c r="T83" s="659"/>
      <c r="U83" t="s">
        <v>1304</v>
      </c>
      <c r="V83" s="89">
        <f t="shared" si="41"/>
        <v>900</v>
      </c>
      <c r="W83" s="89">
        <f t="shared" si="42"/>
        <v>969</v>
      </c>
    </row>
    <row r="84" spans="3:34" x14ac:dyDescent="0.3">
      <c r="C84" s="659"/>
      <c r="D84" t="s">
        <v>1303</v>
      </c>
      <c r="E84" s="89">
        <v>1200</v>
      </c>
      <c r="T84" s="659"/>
      <c r="U84" t="s">
        <v>1303</v>
      </c>
      <c r="V84" s="89">
        <f t="shared" si="41"/>
        <v>1200</v>
      </c>
      <c r="W84" s="89">
        <f t="shared" si="42"/>
        <v>989</v>
      </c>
    </row>
    <row r="85" spans="3:34" x14ac:dyDescent="0.3">
      <c r="C85" s="659"/>
      <c r="D85" t="s">
        <v>1302</v>
      </c>
      <c r="E85" s="89">
        <v>1300</v>
      </c>
      <c r="T85" s="659"/>
      <c r="U85" t="s">
        <v>1302</v>
      </c>
      <c r="V85" s="89">
        <f t="shared" si="41"/>
        <v>1300</v>
      </c>
      <c r="W85" s="89">
        <f t="shared" si="42"/>
        <v>1010</v>
      </c>
    </row>
    <row r="86" spans="3:34" x14ac:dyDescent="0.3">
      <c r="C86" s="659"/>
      <c r="D86" t="s">
        <v>1301</v>
      </c>
      <c r="E86" s="89">
        <v>1400</v>
      </c>
      <c r="T86" s="659"/>
      <c r="U86" t="s">
        <v>1301</v>
      </c>
      <c r="V86" s="89">
        <f t="shared" si="41"/>
        <v>1400</v>
      </c>
      <c r="W86" s="89">
        <f t="shared" si="42"/>
        <v>1030</v>
      </c>
    </row>
    <row r="87" spans="3:34" x14ac:dyDescent="0.3">
      <c r="C87" s="659"/>
      <c r="D87" t="s">
        <v>1300</v>
      </c>
      <c r="E87" s="89">
        <v>1400</v>
      </c>
      <c r="T87" s="659"/>
      <c r="U87" t="s">
        <v>1300</v>
      </c>
      <c r="V87" s="89">
        <f t="shared" si="41"/>
        <v>1400</v>
      </c>
      <c r="W87" s="89">
        <f t="shared" si="42"/>
        <v>1051</v>
      </c>
    </row>
    <row r="88" spans="3:34" x14ac:dyDescent="0.3">
      <c r="C88" s="659"/>
      <c r="D88" t="s">
        <v>1299</v>
      </c>
      <c r="E88" s="89">
        <v>1500</v>
      </c>
      <c r="T88" s="659"/>
      <c r="U88" t="s">
        <v>1299</v>
      </c>
      <c r="V88" s="89">
        <f t="shared" si="41"/>
        <v>1500</v>
      </c>
      <c r="W88" s="89">
        <f t="shared" si="42"/>
        <v>1072</v>
      </c>
    </row>
    <row r="89" spans="3:34" x14ac:dyDescent="0.3">
      <c r="C89" s="659"/>
      <c r="D89" t="s">
        <v>1298</v>
      </c>
      <c r="E89" s="89">
        <v>1500</v>
      </c>
      <c r="T89" s="659"/>
      <c r="U89" t="s">
        <v>1298</v>
      </c>
      <c r="V89" s="89">
        <f t="shared" si="41"/>
        <v>1500</v>
      </c>
      <c r="W89" s="89">
        <f t="shared" si="42"/>
        <v>1093</v>
      </c>
    </row>
    <row r="90" spans="3:34" x14ac:dyDescent="0.3">
      <c r="C90" s="659"/>
      <c r="D90" t="s">
        <v>1297</v>
      </c>
      <c r="E90" s="89">
        <v>1700</v>
      </c>
      <c r="T90" s="659"/>
      <c r="U90" t="s">
        <v>1297</v>
      </c>
      <c r="V90" s="89">
        <f t="shared" si="41"/>
        <v>1700</v>
      </c>
      <c r="W90" s="89">
        <f t="shared" si="42"/>
        <v>1115</v>
      </c>
      <c r="AA90" t="s">
        <v>1534</v>
      </c>
      <c r="AB90" t="s">
        <v>1533</v>
      </c>
      <c r="AC90" t="s">
        <v>1532</v>
      </c>
      <c r="AD90" t="s">
        <v>1531</v>
      </c>
    </row>
    <row r="91" spans="3:34" x14ac:dyDescent="0.3">
      <c r="C91" s="659"/>
      <c r="D91" t="s">
        <v>1296</v>
      </c>
      <c r="E91" s="89">
        <v>1800</v>
      </c>
      <c r="T91" s="659"/>
      <c r="U91" t="s">
        <v>1296</v>
      </c>
      <c r="V91" s="89">
        <f t="shared" si="41"/>
        <v>1800</v>
      </c>
      <c r="W91" s="89">
        <f t="shared" si="42"/>
        <v>1137</v>
      </c>
      <c r="Z91" t="s">
        <v>1530</v>
      </c>
      <c r="AA91" t="s">
        <v>1529</v>
      </c>
      <c r="AC91" t="s">
        <v>1528</v>
      </c>
      <c r="AD91" t="s">
        <v>1527</v>
      </c>
    </row>
    <row r="92" spans="3:34" x14ac:dyDescent="0.3">
      <c r="C92" s="659"/>
      <c r="D92" t="s">
        <v>1295</v>
      </c>
      <c r="E92" s="89">
        <v>1750</v>
      </c>
      <c r="T92" s="659"/>
      <c r="U92" t="s">
        <v>1295</v>
      </c>
      <c r="V92" s="89">
        <f t="shared" si="41"/>
        <v>1750</v>
      </c>
      <c r="Y92" t="s">
        <v>1295</v>
      </c>
      <c r="Z92" s="89">
        <f t="shared" ref="Z92:Z97" si="43">V92</f>
        <v>1750</v>
      </c>
      <c r="AA92" s="89">
        <f t="shared" ref="AA92:AA97" si="44">Z92*$W$100</f>
        <v>1297.1326164874552</v>
      </c>
      <c r="AB92" s="89">
        <f t="shared" ref="AB92:AB97" si="45">Y65</f>
        <v>1149.8251231527095</v>
      </c>
      <c r="AC92" s="157">
        <v>0.99881284486395316</v>
      </c>
      <c r="AD92" s="89">
        <f t="shared" ref="AD92:AD97" si="46">AC92*AB92+(1-AC92)*AA92</f>
        <v>1150</v>
      </c>
      <c r="AF92">
        <v>1150</v>
      </c>
      <c r="AH92" s="154"/>
    </row>
    <row r="93" spans="3:34" x14ac:dyDescent="0.3">
      <c r="C93" s="659"/>
      <c r="D93" t="s">
        <v>1294</v>
      </c>
      <c r="E93" s="89">
        <v>1700</v>
      </c>
      <c r="T93" s="659"/>
      <c r="U93" t="s">
        <v>1294</v>
      </c>
      <c r="V93" s="89">
        <f t="shared" si="41"/>
        <v>1700</v>
      </c>
      <c r="Y93" t="s">
        <v>1294</v>
      </c>
      <c r="Z93" s="89">
        <f t="shared" si="43"/>
        <v>1700</v>
      </c>
      <c r="AA93" s="89">
        <f t="shared" si="44"/>
        <v>1260.0716845878135</v>
      </c>
      <c r="AB93" s="89">
        <f t="shared" si="45"/>
        <v>1158.5332004396032</v>
      </c>
      <c r="AC93" s="157">
        <v>0.98555424997032859</v>
      </c>
      <c r="AD93" s="89">
        <f t="shared" si="46"/>
        <v>1160</v>
      </c>
      <c r="AF93">
        <v>1160</v>
      </c>
      <c r="AH93" s="154"/>
    </row>
    <row r="94" spans="3:34" x14ac:dyDescent="0.3">
      <c r="C94" s="659"/>
      <c r="D94" t="s">
        <v>1293</v>
      </c>
      <c r="E94" s="89">
        <v>1750</v>
      </c>
      <c r="T94" s="659"/>
      <c r="U94" t="s">
        <v>1293</v>
      </c>
      <c r="V94" s="89">
        <f t="shared" si="41"/>
        <v>1750</v>
      </c>
      <c r="Y94" t="s">
        <v>1293</v>
      </c>
      <c r="Z94" s="89">
        <f t="shared" si="43"/>
        <v>1750</v>
      </c>
      <c r="AA94" s="89">
        <f t="shared" si="44"/>
        <v>1297.1326164874552</v>
      </c>
      <c r="AB94" s="89">
        <f t="shared" si="45"/>
        <v>1198.5169617175729</v>
      </c>
      <c r="AC94" s="157">
        <v>0.93425954228509556</v>
      </c>
      <c r="AD94" s="89">
        <f t="shared" si="46"/>
        <v>1205</v>
      </c>
      <c r="AF94">
        <v>1205</v>
      </c>
      <c r="AH94" s="154"/>
    </row>
    <row r="95" spans="3:34" x14ac:dyDescent="0.3">
      <c r="C95" s="659"/>
      <c r="D95" t="s">
        <v>1292</v>
      </c>
      <c r="E95" s="89">
        <v>1750</v>
      </c>
      <c r="T95" s="659"/>
      <c r="U95" t="s">
        <v>1292</v>
      </c>
      <c r="V95" s="89">
        <f t="shared" si="41"/>
        <v>1750</v>
      </c>
      <c r="Y95" t="s">
        <v>1292</v>
      </c>
      <c r="Z95" s="89">
        <f t="shared" si="43"/>
        <v>1750</v>
      </c>
      <c r="AA95" s="89">
        <f t="shared" si="44"/>
        <v>1297.1326164874552</v>
      </c>
      <c r="AB95" s="89">
        <f t="shared" si="45"/>
        <v>1111.2442096029961</v>
      </c>
      <c r="AC95" s="157">
        <v>0.83992659415549809</v>
      </c>
      <c r="AD95" s="89">
        <f t="shared" si="46"/>
        <v>1141</v>
      </c>
      <c r="AF95">
        <v>1141</v>
      </c>
      <c r="AH95" s="154"/>
    </row>
    <row r="96" spans="3:34" x14ac:dyDescent="0.3">
      <c r="C96" s="659"/>
      <c r="D96" t="s">
        <v>1291</v>
      </c>
      <c r="E96" s="89">
        <v>1800</v>
      </c>
      <c r="T96" s="659"/>
      <c r="U96" t="s">
        <v>1291</v>
      </c>
      <c r="V96" s="89">
        <f t="shared" si="41"/>
        <v>1800</v>
      </c>
      <c r="Y96" t="s">
        <v>1291</v>
      </c>
      <c r="Z96" s="89">
        <f t="shared" si="43"/>
        <v>1800</v>
      </c>
      <c r="AA96" s="89">
        <f t="shared" si="44"/>
        <v>1334.1935483870966</v>
      </c>
      <c r="AB96" s="89">
        <f t="shared" si="45"/>
        <v>1197.6068567221237</v>
      </c>
      <c r="AC96" s="157">
        <v>0.61641106729205353</v>
      </c>
      <c r="AD96" s="89">
        <f t="shared" si="46"/>
        <v>1250</v>
      </c>
      <c r="AF96">
        <v>1250</v>
      </c>
      <c r="AH96" s="154"/>
    </row>
    <row r="97" spans="3:34" x14ac:dyDescent="0.3">
      <c r="C97" s="659"/>
      <c r="D97" t="s">
        <v>1290</v>
      </c>
      <c r="E97" s="89">
        <v>1800</v>
      </c>
      <c r="T97" s="659"/>
      <c r="U97" t="s">
        <v>1290</v>
      </c>
      <c r="V97" s="89">
        <f t="shared" si="41"/>
        <v>1800</v>
      </c>
      <c r="Y97" t="s">
        <v>1290</v>
      </c>
      <c r="Z97" s="89">
        <f t="shared" si="43"/>
        <v>1800</v>
      </c>
      <c r="AA97" s="89">
        <f t="shared" si="44"/>
        <v>1334.1935483870966</v>
      </c>
      <c r="AB97" s="89">
        <f t="shared" si="45"/>
        <v>1559.7769645465642</v>
      </c>
      <c r="AC97" s="157">
        <v>0.10553280918520336</v>
      </c>
      <c r="AD97" s="89">
        <f t="shared" si="46"/>
        <v>1358</v>
      </c>
      <c r="AF97">
        <v>1358</v>
      </c>
      <c r="AH97" s="154"/>
    </row>
    <row r="99" spans="3:34" x14ac:dyDescent="0.3">
      <c r="W99" t="s">
        <v>1526</v>
      </c>
      <c r="Z99" s="89">
        <f>SUM(Z92:Z97)</f>
        <v>10550</v>
      </c>
      <c r="AA99" s="89">
        <f>SUM(AA92:AA97)</f>
        <v>7819.8566308243726</v>
      </c>
      <c r="AB99" s="89">
        <f>SUM(AB92:AB97)</f>
        <v>7375.5033161815691</v>
      </c>
      <c r="AD99" s="89">
        <f>SUM(AD92:AD97)</f>
        <v>7264</v>
      </c>
    </row>
    <row r="100" spans="3:34" x14ac:dyDescent="0.3">
      <c r="W100" s="157">
        <f>SUM(W80:W91)/SUM(V80:V91)</f>
        <v>0.7412186379928315</v>
      </c>
    </row>
    <row r="101" spans="3:34" x14ac:dyDescent="0.3">
      <c r="AD101">
        <f>X72</f>
        <v>5233</v>
      </c>
      <c r="AE101" t="s">
        <v>1525</v>
      </c>
    </row>
    <row r="102" spans="3:34" x14ac:dyDescent="0.3">
      <c r="AD102" s="14">
        <f>AD99-AD101</f>
        <v>2031</v>
      </c>
      <c r="AE102" t="s">
        <v>1524</v>
      </c>
    </row>
  </sheetData>
  <mergeCells count="8">
    <mergeCell ref="C80:C97"/>
    <mergeCell ref="T80:T97"/>
    <mergeCell ref="C10:Q10"/>
    <mergeCell ref="C13:R13"/>
    <mergeCell ref="T13:X13"/>
    <mergeCell ref="C17:C34"/>
    <mergeCell ref="C77:R77"/>
    <mergeCell ref="T77:X7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4F90-2A4B-4366-A1FF-CE907E9F1432}">
  <sheetPr>
    <tabColor theme="5" tint="0.39997558519241921"/>
  </sheetPr>
  <dimension ref="A1:U197"/>
  <sheetViews>
    <sheetView zoomScale="85" zoomScaleNormal="85" workbookViewId="0">
      <pane xSplit="1" ySplit="5" topLeftCell="B6" activePane="bottomRight" state="frozen"/>
      <selection activeCell="F57" sqref="F57"/>
      <selection pane="topRight" activeCell="F57" sqref="F57"/>
      <selection pane="bottomLeft" activeCell="F57" sqref="F57"/>
      <selection pane="bottomRight" activeCell="F57" sqref="F57"/>
    </sheetView>
  </sheetViews>
  <sheetFormatPr defaultRowHeight="14.4" x14ac:dyDescent="0.3"/>
  <cols>
    <col min="3" max="10" width="9.33203125" bestFit="1" customWidth="1"/>
    <col min="11" max="11" width="11.33203125" customWidth="1"/>
    <col min="12" max="14" width="10.109375" bestFit="1" customWidth="1"/>
    <col min="15" max="15" width="9.33203125" bestFit="1" customWidth="1"/>
    <col min="17" max="17" width="10.33203125" bestFit="1" customWidth="1"/>
    <col min="18" max="20" width="10.109375" bestFit="1" customWidth="1"/>
    <col min="21" max="21" width="13.33203125" customWidth="1"/>
    <col min="22" max="24" width="10.109375" bestFit="1" customWidth="1"/>
    <col min="25" max="25" width="9.33203125" bestFit="1" customWidth="1"/>
    <col min="26" max="26" width="10.109375" bestFit="1" customWidth="1"/>
    <col min="27" max="29" width="9.33203125" bestFit="1" customWidth="1"/>
    <col min="35" max="35" width="10.109375" bestFit="1" customWidth="1"/>
    <col min="43" max="43" width="11.109375" customWidth="1"/>
  </cols>
  <sheetData>
    <row r="1" spans="1:16" ht="15" thickBot="1" x14ac:dyDescent="0.35">
      <c r="A1" t="s">
        <v>1350</v>
      </c>
      <c r="O1" s="20" t="s">
        <v>42</v>
      </c>
      <c r="P1" s="19"/>
    </row>
    <row r="2" spans="1:16" x14ac:dyDescent="0.3">
      <c r="O2" s="18" t="s">
        <v>41</v>
      </c>
      <c r="P2" s="18"/>
    </row>
    <row r="3" spans="1:16" ht="15" thickBot="1" x14ac:dyDescent="0.35">
      <c r="O3" s="17" t="s">
        <v>40</v>
      </c>
      <c r="P3" s="17"/>
    </row>
    <row r="4" spans="1:16" ht="15.6" thickTop="1" thickBot="1" x14ac:dyDescent="0.35">
      <c r="O4" s="16" t="s">
        <v>39</v>
      </c>
      <c r="P4" s="16"/>
    </row>
    <row r="5" spans="1:16" ht="15" thickTop="1" x14ac:dyDescent="0.3">
      <c r="O5" s="15" t="s">
        <v>38</v>
      </c>
      <c r="P5" s="14"/>
    </row>
    <row r="9" spans="1:16" ht="15" thickBot="1" x14ac:dyDescent="0.35"/>
    <row r="10" spans="1:16" ht="15" thickBot="1" x14ac:dyDescent="0.35">
      <c r="C10" s="644" t="s">
        <v>37</v>
      </c>
      <c r="D10" s="645"/>
      <c r="E10" s="645"/>
      <c r="F10" s="645"/>
      <c r="G10" s="645"/>
      <c r="H10" s="645"/>
      <c r="I10" s="645"/>
      <c r="J10" s="645"/>
      <c r="K10" s="645"/>
      <c r="L10" s="645"/>
      <c r="M10" s="645"/>
      <c r="N10" s="646"/>
    </row>
    <row r="21" spans="1:21" ht="15" thickBot="1" x14ac:dyDescent="0.35"/>
    <row r="22" spans="1:21" ht="15" thickBot="1" x14ac:dyDescent="0.35">
      <c r="C22" s="644" t="s">
        <v>18</v>
      </c>
      <c r="D22" s="645"/>
      <c r="E22" s="645"/>
      <c r="F22" s="645"/>
      <c r="G22" s="645"/>
      <c r="H22" s="645"/>
      <c r="I22" s="645"/>
      <c r="J22" s="645"/>
      <c r="K22" s="645"/>
      <c r="L22" s="645"/>
      <c r="M22" s="645"/>
      <c r="N22" s="645"/>
      <c r="O22" s="646"/>
      <c r="Q22" s="644" t="s">
        <v>17</v>
      </c>
      <c r="R22" s="645"/>
      <c r="S22" s="645"/>
      <c r="T22" s="645"/>
      <c r="U22" s="646"/>
    </row>
    <row r="23" spans="1:21" x14ac:dyDescent="0.3">
      <c r="A23" t="s">
        <v>36</v>
      </c>
      <c r="C23" s="5"/>
      <c r="D23" s="5"/>
      <c r="E23" s="5"/>
      <c r="F23" s="5"/>
      <c r="G23" s="5"/>
      <c r="H23" s="5"/>
      <c r="I23" s="5"/>
      <c r="J23" s="5"/>
      <c r="K23" s="5"/>
      <c r="L23" s="5"/>
      <c r="M23" s="5"/>
      <c r="N23" s="5"/>
      <c r="O23" s="5"/>
      <c r="Q23" s="5"/>
      <c r="R23" s="5"/>
      <c r="S23" s="5"/>
      <c r="T23" s="5"/>
      <c r="U23" s="5"/>
    </row>
    <row r="24" spans="1:21" x14ac:dyDescent="0.3">
      <c r="G24" s="5"/>
      <c r="H24" s="5"/>
      <c r="I24" s="5"/>
      <c r="J24" s="5"/>
      <c r="K24" s="5"/>
      <c r="L24" s="5"/>
      <c r="M24" s="5"/>
      <c r="N24" s="5"/>
      <c r="O24" s="5"/>
    </row>
    <row r="25" spans="1:21" x14ac:dyDescent="0.3">
      <c r="G25" s="5"/>
      <c r="H25" s="5"/>
      <c r="I25" s="5"/>
      <c r="J25" s="5"/>
      <c r="K25" s="5"/>
      <c r="L25" s="5"/>
      <c r="M25" s="5"/>
      <c r="N25" s="5"/>
      <c r="O25" s="5"/>
    </row>
    <row r="26" spans="1:21" x14ac:dyDescent="0.3">
      <c r="G26" s="5"/>
      <c r="H26" s="5"/>
      <c r="I26" s="5"/>
      <c r="J26" s="5"/>
      <c r="K26" s="5"/>
      <c r="L26" s="5"/>
      <c r="M26" s="5"/>
      <c r="N26" s="5"/>
      <c r="O26" s="5"/>
    </row>
    <row r="27" spans="1:21" x14ac:dyDescent="0.3">
      <c r="G27" s="5"/>
      <c r="H27" s="5"/>
      <c r="I27" s="5"/>
      <c r="J27" s="5"/>
      <c r="K27" s="5"/>
      <c r="L27" s="5"/>
      <c r="M27" s="5"/>
      <c r="N27" s="5"/>
      <c r="O27" s="5"/>
    </row>
    <row r="28" spans="1:21" x14ac:dyDescent="0.3">
      <c r="G28" s="5"/>
      <c r="H28" s="5"/>
      <c r="I28" s="5"/>
      <c r="J28" s="5"/>
      <c r="K28" s="5"/>
      <c r="L28" s="5"/>
      <c r="M28" s="5"/>
      <c r="N28" s="5"/>
      <c r="O28" s="5"/>
    </row>
    <row r="30" spans="1:21" x14ac:dyDescent="0.3">
      <c r="B30" t="s">
        <v>1349</v>
      </c>
    </row>
    <row r="31" spans="1:21" x14ac:dyDescent="0.3">
      <c r="C31" t="s">
        <v>1348</v>
      </c>
    </row>
    <row r="32" spans="1:21" x14ac:dyDescent="0.3">
      <c r="C32" t="s">
        <v>30</v>
      </c>
    </row>
    <row r="33" spans="2:14" x14ac:dyDescent="0.3">
      <c r="C33" t="s">
        <v>29</v>
      </c>
    </row>
    <row r="34" spans="2:14" x14ac:dyDescent="0.3">
      <c r="B34" t="s">
        <v>16</v>
      </c>
      <c r="C34" t="s">
        <v>28</v>
      </c>
      <c r="D34" t="s">
        <v>27</v>
      </c>
      <c r="E34" t="s">
        <v>26</v>
      </c>
      <c r="F34" t="s">
        <v>25</v>
      </c>
      <c r="G34" t="s">
        <v>7</v>
      </c>
      <c r="H34" t="s">
        <v>6</v>
      </c>
      <c r="I34" t="s">
        <v>5</v>
      </c>
      <c r="J34" t="s">
        <v>24</v>
      </c>
      <c r="K34" t="s">
        <v>23</v>
      </c>
      <c r="L34" t="s">
        <v>22</v>
      </c>
      <c r="M34" t="s">
        <v>21</v>
      </c>
      <c r="N34" t="s">
        <v>20</v>
      </c>
    </row>
    <row r="35" spans="2:14" x14ac:dyDescent="0.3">
      <c r="B35">
        <v>0</v>
      </c>
      <c r="C35" s="76">
        <v>2140</v>
      </c>
      <c r="D35" s="76">
        <v>3424</v>
      </c>
      <c r="E35" s="76">
        <v>3531</v>
      </c>
      <c r="F35" s="76">
        <v>3317</v>
      </c>
      <c r="G35" s="76">
        <v>2782</v>
      </c>
      <c r="H35" s="76">
        <v>3210</v>
      </c>
      <c r="I35" s="76">
        <v>2461</v>
      </c>
      <c r="J35" s="76">
        <v>2889</v>
      </c>
      <c r="K35" s="76">
        <v>3638</v>
      </c>
      <c r="L35" s="76">
        <v>2996</v>
      </c>
      <c r="M35" s="76">
        <v>2461</v>
      </c>
      <c r="N35" s="76">
        <v>1926</v>
      </c>
    </row>
    <row r="36" spans="2:14" x14ac:dyDescent="0.3">
      <c r="B36">
        <v>1</v>
      </c>
      <c r="C36" s="76">
        <v>546</v>
      </c>
      <c r="D36" s="76">
        <v>32</v>
      </c>
      <c r="E36" s="76">
        <v>1937</v>
      </c>
      <c r="F36" s="76">
        <v>1626</v>
      </c>
      <c r="G36" s="76">
        <v>118</v>
      </c>
      <c r="H36" s="76">
        <v>1070</v>
      </c>
      <c r="I36" s="76">
        <v>706</v>
      </c>
      <c r="J36" s="76">
        <v>1744</v>
      </c>
      <c r="K36" s="76">
        <v>1541</v>
      </c>
      <c r="L36" s="76">
        <v>139</v>
      </c>
      <c r="M36" s="76">
        <v>2119</v>
      </c>
      <c r="N36" s="76"/>
    </row>
    <row r="37" spans="2:14" x14ac:dyDescent="0.3">
      <c r="B37">
        <v>2</v>
      </c>
      <c r="C37" s="76">
        <v>1370</v>
      </c>
      <c r="D37" s="76">
        <v>696</v>
      </c>
      <c r="E37" s="76">
        <v>21</v>
      </c>
      <c r="F37" s="76">
        <v>1947</v>
      </c>
      <c r="G37" s="76">
        <v>1573</v>
      </c>
      <c r="H37" s="76">
        <v>674</v>
      </c>
      <c r="I37" s="76">
        <v>2022</v>
      </c>
      <c r="J37" s="76">
        <v>128</v>
      </c>
      <c r="K37" s="76">
        <v>1316</v>
      </c>
      <c r="L37" s="76">
        <v>171</v>
      </c>
      <c r="M37" s="76"/>
      <c r="N37" s="76"/>
    </row>
    <row r="38" spans="2:14" x14ac:dyDescent="0.3">
      <c r="B38">
        <v>3</v>
      </c>
      <c r="C38" s="76">
        <v>1059</v>
      </c>
      <c r="D38" s="76">
        <v>482</v>
      </c>
      <c r="E38" s="76">
        <v>910</v>
      </c>
      <c r="F38" s="76">
        <v>2076</v>
      </c>
      <c r="G38" s="76">
        <v>1605</v>
      </c>
      <c r="H38" s="76">
        <v>1605</v>
      </c>
      <c r="I38" s="76">
        <v>1840</v>
      </c>
      <c r="J38" s="76">
        <v>1263</v>
      </c>
      <c r="K38" s="76">
        <v>310</v>
      </c>
      <c r="L38" s="76"/>
      <c r="M38" s="76"/>
      <c r="N38" s="76"/>
    </row>
    <row r="39" spans="2:14" x14ac:dyDescent="0.3">
      <c r="B39">
        <v>4</v>
      </c>
      <c r="C39" s="76">
        <v>310</v>
      </c>
      <c r="D39" s="76">
        <v>1584</v>
      </c>
      <c r="E39" s="76">
        <v>1798</v>
      </c>
      <c r="F39" s="76">
        <v>1348</v>
      </c>
      <c r="G39" s="76">
        <v>54</v>
      </c>
      <c r="H39" s="76">
        <v>1626</v>
      </c>
      <c r="I39" s="76">
        <v>877</v>
      </c>
      <c r="J39" s="76">
        <v>1049</v>
      </c>
      <c r="K39" s="76"/>
      <c r="L39" s="76"/>
      <c r="M39" s="76"/>
      <c r="N39" s="76"/>
    </row>
    <row r="40" spans="2:14" x14ac:dyDescent="0.3">
      <c r="B40">
        <v>5</v>
      </c>
      <c r="C40" s="76">
        <v>760</v>
      </c>
      <c r="D40" s="76">
        <v>460</v>
      </c>
      <c r="E40" s="76">
        <v>182</v>
      </c>
      <c r="F40" s="76">
        <v>11</v>
      </c>
      <c r="G40" s="76">
        <v>171</v>
      </c>
      <c r="H40" s="76">
        <v>1081</v>
      </c>
      <c r="I40" s="76">
        <v>75</v>
      </c>
      <c r="J40" s="76"/>
      <c r="K40" s="76"/>
      <c r="L40" s="76"/>
      <c r="M40" s="76"/>
      <c r="N40" s="76"/>
    </row>
    <row r="41" spans="2:14" x14ac:dyDescent="0.3">
      <c r="B41">
        <v>6</v>
      </c>
      <c r="C41" s="76">
        <v>182</v>
      </c>
      <c r="D41" s="76">
        <v>54</v>
      </c>
      <c r="E41" s="76">
        <v>118</v>
      </c>
      <c r="F41" s="76">
        <v>385</v>
      </c>
      <c r="G41" s="76">
        <v>268</v>
      </c>
      <c r="H41" s="76">
        <v>385</v>
      </c>
      <c r="I41" s="76"/>
      <c r="J41" s="76"/>
      <c r="K41" s="76"/>
      <c r="L41" s="76"/>
      <c r="M41" s="76"/>
      <c r="N41" s="76"/>
    </row>
    <row r="42" spans="2:14" x14ac:dyDescent="0.3">
      <c r="B42">
        <v>7</v>
      </c>
      <c r="C42" s="76">
        <v>1894</v>
      </c>
      <c r="D42" s="76">
        <v>984</v>
      </c>
      <c r="E42" s="76">
        <v>449</v>
      </c>
      <c r="F42" s="76">
        <v>1926</v>
      </c>
      <c r="G42" s="76">
        <v>1156</v>
      </c>
      <c r="H42" s="76"/>
      <c r="I42" s="76"/>
      <c r="J42" s="76"/>
      <c r="K42" s="76"/>
      <c r="L42" s="76"/>
      <c r="M42" s="76"/>
      <c r="N42" s="76"/>
    </row>
    <row r="43" spans="2:14" x14ac:dyDescent="0.3">
      <c r="B43">
        <v>8</v>
      </c>
      <c r="C43" s="76">
        <v>203</v>
      </c>
      <c r="D43" s="76">
        <v>471</v>
      </c>
      <c r="E43" s="76">
        <v>321</v>
      </c>
      <c r="F43" s="76">
        <v>32</v>
      </c>
      <c r="G43" s="76"/>
      <c r="H43" s="76"/>
      <c r="I43" s="76"/>
      <c r="J43" s="76"/>
      <c r="K43" s="76"/>
      <c r="L43" s="76"/>
      <c r="M43" s="76"/>
      <c r="N43" s="76"/>
    </row>
    <row r="44" spans="2:14" x14ac:dyDescent="0.3">
      <c r="B44">
        <v>9</v>
      </c>
      <c r="C44" s="76">
        <v>118</v>
      </c>
      <c r="D44" s="76">
        <v>449</v>
      </c>
      <c r="E44" s="76">
        <v>471</v>
      </c>
      <c r="F44" s="76"/>
      <c r="G44" s="76"/>
      <c r="H44" s="76"/>
      <c r="I44" s="76"/>
      <c r="J44" s="76"/>
      <c r="K44" s="76"/>
      <c r="L44" s="76"/>
      <c r="M44" s="76"/>
      <c r="N44" s="76"/>
    </row>
    <row r="45" spans="2:14" x14ac:dyDescent="0.3">
      <c r="B45">
        <v>10</v>
      </c>
      <c r="C45" s="76">
        <v>182</v>
      </c>
      <c r="D45" s="76">
        <v>225</v>
      </c>
      <c r="E45" s="76"/>
      <c r="F45" s="76"/>
      <c r="G45" s="76"/>
      <c r="H45" s="76"/>
      <c r="I45" s="76"/>
      <c r="J45" s="76"/>
      <c r="K45" s="76"/>
      <c r="L45" s="76"/>
      <c r="M45" s="76"/>
      <c r="N45" s="76"/>
    </row>
    <row r="46" spans="2:14" x14ac:dyDescent="0.3">
      <c r="B46">
        <v>11</v>
      </c>
      <c r="C46" s="76">
        <v>0</v>
      </c>
      <c r="D46" s="76"/>
      <c r="E46" s="76"/>
      <c r="F46" s="76"/>
      <c r="G46" s="76"/>
      <c r="H46" s="76"/>
      <c r="I46" s="76"/>
      <c r="J46" s="76"/>
      <c r="K46" s="76"/>
      <c r="L46" s="76"/>
      <c r="M46" s="76"/>
      <c r="N46" s="76"/>
    </row>
    <row r="48" spans="2:14" x14ac:dyDescent="0.3">
      <c r="C48" t="s">
        <v>1347</v>
      </c>
    </row>
    <row r="49" spans="2:14" x14ac:dyDescent="0.3">
      <c r="C49" t="s">
        <v>30</v>
      </c>
    </row>
    <row r="50" spans="2:14" x14ac:dyDescent="0.3">
      <c r="C50" t="s">
        <v>29</v>
      </c>
    </row>
    <row r="51" spans="2:14" x14ac:dyDescent="0.3">
      <c r="B51" t="s">
        <v>16</v>
      </c>
      <c r="C51" t="s">
        <v>28</v>
      </c>
      <c r="D51" t="s">
        <v>27</v>
      </c>
      <c r="E51" t="s">
        <v>26</v>
      </c>
      <c r="F51" t="s">
        <v>25</v>
      </c>
      <c r="G51" t="s">
        <v>7</v>
      </c>
      <c r="H51" t="s">
        <v>6</v>
      </c>
      <c r="I51" t="s">
        <v>5</v>
      </c>
      <c r="J51" t="s">
        <v>24</v>
      </c>
      <c r="K51" t="s">
        <v>23</v>
      </c>
      <c r="L51" t="s">
        <v>22</v>
      </c>
      <c r="M51" t="s">
        <v>21</v>
      </c>
      <c r="N51" t="s">
        <v>20</v>
      </c>
    </row>
    <row r="52" spans="2:14" x14ac:dyDescent="0.3">
      <c r="B52">
        <v>0</v>
      </c>
      <c r="C52" s="76">
        <v>2140</v>
      </c>
      <c r="D52" s="76">
        <v>3424</v>
      </c>
      <c r="E52" s="76">
        <v>3531</v>
      </c>
      <c r="F52" s="76">
        <v>3317</v>
      </c>
      <c r="G52" s="76">
        <v>2782</v>
      </c>
      <c r="H52" s="76">
        <v>3210</v>
      </c>
      <c r="I52" s="76">
        <v>2461</v>
      </c>
      <c r="J52" s="76">
        <v>2889</v>
      </c>
      <c r="K52" s="76">
        <v>3638</v>
      </c>
      <c r="L52" s="76">
        <v>2996</v>
      </c>
      <c r="M52" s="76">
        <v>2461</v>
      </c>
      <c r="N52" s="76">
        <v>1926</v>
      </c>
    </row>
    <row r="53" spans="2:14" x14ac:dyDescent="0.3">
      <c r="B53">
        <v>1</v>
      </c>
      <c r="C53" s="76">
        <v>1552</v>
      </c>
      <c r="D53" s="76">
        <v>963</v>
      </c>
      <c r="E53" s="76">
        <v>1017</v>
      </c>
      <c r="F53" s="76">
        <v>696</v>
      </c>
      <c r="G53" s="76">
        <v>1177</v>
      </c>
      <c r="H53" s="76">
        <v>963</v>
      </c>
      <c r="I53" s="76">
        <v>1231</v>
      </c>
      <c r="J53" s="76">
        <v>1070</v>
      </c>
      <c r="K53" s="76">
        <v>856</v>
      </c>
      <c r="L53" s="76">
        <v>1391</v>
      </c>
      <c r="M53" s="76">
        <v>1070</v>
      </c>
      <c r="N53" s="76"/>
    </row>
    <row r="54" spans="2:14" x14ac:dyDescent="0.3">
      <c r="B54">
        <v>2</v>
      </c>
      <c r="C54" s="76">
        <v>589</v>
      </c>
      <c r="D54" s="76">
        <v>963</v>
      </c>
      <c r="E54" s="76">
        <v>1017</v>
      </c>
      <c r="F54" s="76">
        <v>963</v>
      </c>
      <c r="G54" s="76">
        <v>910</v>
      </c>
      <c r="H54" s="76">
        <v>856</v>
      </c>
      <c r="I54" s="76">
        <v>963</v>
      </c>
      <c r="J54" s="76">
        <v>1017</v>
      </c>
      <c r="K54" s="76">
        <v>910</v>
      </c>
      <c r="L54" s="76">
        <v>963</v>
      </c>
      <c r="M54" s="76"/>
      <c r="N54" s="76"/>
    </row>
    <row r="55" spans="2:14" x14ac:dyDescent="0.3">
      <c r="B55">
        <v>3</v>
      </c>
      <c r="C55" s="76">
        <v>375</v>
      </c>
      <c r="D55" s="76">
        <v>482</v>
      </c>
      <c r="E55" s="76">
        <v>428</v>
      </c>
      <c r="F55" s="76">
        <v>482</v>
      </c>
      <c r="G55" s="76">
        <v>428</v>
      </c>
      <c r="H55" s="76">
        <v>428</v>
      </c>
      <c r="I55" s="76">
        <v>482</v>
      </c>
      <c r="J55" s="76">
        <v>428</v>
      </c>
      <c r="K55" s="76">
        <v>482</v>
      </c>
      <c r="L55" s="76"/>
      <c r="M55" s="76"/>
      <c r="N55" s="76"/>
    </row>
    <row r="56" spans="2:14" x14ac:dyDescent="0.3">
      <c r="B56">
        <v>4</v>
      </c>
      <c r="C56" s="76">
        <v>75</v>
      </c>
      <c r="D56" s="76">
        <v>64</v>
      </c>
      <c r="E56" s="76">
        <v>86</v>
      </c>
      <c r="F56" s="76">
        <v>43</v>
      </c>
      <c r="G56" s="76">
        <v>43</v>
      </c>
      <c r="H56" s="76">
        <v>64</v>
      </c>
      <c r="I56" s="76">
        <v>64</v>
      </c>
      <c r="J56" s="76">
        <v>75</v>
      </c>
      <c r="K56" s="76"/>
      <c r="L56" s="76"/>
      <c r="M56" s="76"/>
      <c r="N56" s="76"/>
    </row>
    <row r="57" spans="2:14" x14ac:dyDescent="0.3">
      <c r="B57">
        <v>5</v>
      </c>
      <c r="C57" s="76">
        <v>43</v>
      </c>
      <c r="D57" s="76">
        <v>54</v>
      </c>
      <c r="E57" s="76">
        <v>32</v>
      </c>
      <c r="F57" s="76">
        <v>32</v>
      </c>
      <c r="G57" s="76">
        <v>43</v>
      </c>
      <c r="H57" s="76">
        <v>43</v>
      </c>
      <c r="I57" s="76">
        <v>43</v>
      </c>
      <c r="J57" s="76"/>
      <c r="K57" s="76"/>
      <c r="L57" s="76"/>
      <c r="M57" s="76"/>
      <c r="N57" s="76"/>
    </row>
    <row r="58" spans="2:14" x14ac:dyDescent="0.3">
      <c r="B58">
        <v>6</v>
      </c>
      <c r="C58" s="76">
        <v>21</v>
      </c>
      <c r="D58" s="76">
        <v>21</v>
      </c>
      <c r="E58" s="76">
        <v>21</v>
      </c>
      <c r="F58" s="76">
        <v>32</v>
      </c>
      <c r="G58" s="76">
        <v>32</v>
      </c>
      <c r="H58" s="76">
        <v>21</v>
      </c>
      <c r="I58" s="76"/>
      <c r="J58" s="76"/>
      <c r="K58" s="76"/>
      <c r="L58" s="76"/>
      <c r="M58" s="76"/>
      <c r="N58" s="76"/>
    </row>
    <row r="59" spans="2:14" x14ac:dyDescent="0.3">
      <c r="B59">
        <v>7</v>
      </c>
      <c r="C59" s="76">
        <v>21</v>
      </c>
      <c r="D59" s="76">
        <v>11</v>
      </c>
      <c r="E59" s="76">
        <v>32</v>
      </c>
      <c r="F59" s="76">
        <v>11</v>
      </c>
      <c r="G59" s="76">
        <v>11</v>
      </c>
      <c r="H59" s="76"/>
      <c r="I59" s="76"/>
      <c r="J59" s="76"/>
      <c r="K59" s="76"/>
      <c r="L59" s="76"/>
      <c r="M59" s="76"/>
      <c r="N59" s="76"/>
    </row>
    <row r="60" spans="2:14" x14ac:dyDescent="0.3">
      <c r="B60">
        <v>8</v>
      </c>
      <c r="C60" s="76">
        <v>11</v>
      </c>
      <c r="D60" s="76">
        <v>21</v>
      </c>
      <c r="E60" s="76">
        <v>11</v>
      </c>
      <c r="F60" s="76">
        <v>11</v>
      </c>
      <c r="G60" s="76"/>
      <c r="H60" s="76"/>
      <c r="I60" s="76"/>
      <c r="J60" s="76"/>
      <c r="K60" s="76"/>
      <c r="L60" s="76"/>
      <c r="M60" s="76"/>
      <c r="N60" s="76"/>
    </row>
    <row r="61" spans="2:14" x14ac:dyDescent="0.3">
      <c r="B61">
        <v>9</v>
      </c>
      <c r="C61" s="76">
        <v>21</v>
      </c>
      <c r="D61" s="76">
        <v>21</v>
      </c>
      <c r="E61" s="76">
        <v>11</v>
      </c>
      <c r="F61" s="76"/>
      <c r="G61" s="76"/>
      <c r="H61" s="76"/>
      <c r="I61" s="76"/>
      <c r="J61" s="76"/>
      <c r="K61" s="76"/>
      <c r="L61" s="76"/>
      <c r="M61" s="76"/>
      <c r="N61" s="76"/>
    </row>
    <row r="62" spans="2:14" x14ac:dyDescent="0.3">
      <c r="B62">
        <v>10</v>
      </c>
      <c r="C62" s="76">
        <v>5</v>
      </c>
      <c r="D62" s="76">
        <v>3</v>
      </c>
      <c r="E62" s="76"/>
      <c r="F62" s="76"/>
      <c r="G62" s="76"/>
      <c r="H62" s="76"/>
      <c r="I62" s="76"/>
      <c r="J62" s="76"/>
      <c r="K62" s="76"/>
      <c r="L62" s="76"/>
      <c r="M62" s="76"/>
      <c r="N62" s="76"/>
    </row>
    <row r="63" spans="2:14" x14ac:dyDescent="0.3">
      <c r="B63">
        <v>11</v>
      </c>
      <c r="C63" s="76">
        <v>0</v>
      </c>
      <c r="D63" s="76"/>
      <c r="E63" s="76"/>
      <c r="F63" s="76"/>
      <c r="G63" s="76"/>
      <c r="H63" s="76"/>
      <c r="I63" s="76"/>
      <c r="J63" s="76"/>
      <c r="K63" s="76"/>
      <c r="L63" s="76"/>
      <c r="M63" s="76"/>
      <c r="N63" s="76"/>
    </row>
    <row r="65" spans="2:14" x14ac:dyDescent="0.3">
      <c r="C65" t="s">
        <v>1346</v>
      </c>
    </row>
    <row r="66" spans="2:14" x14ac:dyDescent="0.3">
      <c r="C66" t="s">
        <v>30</v>
      </c>
    </row>
    <row r="67" spans="2:14" x14ac:dyDescent="0.3">
      <c r="C67" t="s">
        <v>29</v>
      </c>
    </row>
    <row r="68" spans="2:14" x14ac:dyDescent="0.3">
      <c r="B68" t="s">
        <v>16</v>
      </c>
      <c r="C68" t="s">
        <v>28</v>
      </c>
      <c r="D68" t="s">
        <v>27</v>
      </c>
      <c r="E68" t="s">
        <v>26</v>
      </c>
      <c r="F68" t="s">
        <v>25</v>
      </c>
      <c r="G68" t="s">
        <v>7</v>
      </c>
      <c r="H68" t="s">
        <v>6</v>
      </c>
      <c r="I68" t="s">
        <v>5</v>
      </c>
      <c r="J68" t="s">
        <v>24</v>
      </c>
      <c r="K68" t="s">
        <v>23</v>
      </c>
      <c r="L68" t="s">
        <v>22</v>
      </c>
      <c r="M68" t="s">
        <v>21</v>
      </c>
      <c r="N68" t="s">
        <v>20</v>
      </c>
    </row>
    <row r="69" spans="2:14" x14ac:dyDescent="0.3">
      <c r="B69">
        <v>0</v>
      </c>
      <c r="C69" s="76">
        <v>2140</v>
      </c>
      <c r="D69" s="76">
        <v>3424</v>
      </c>
      <c r="E69" s="76">
        <v>3531</v>
      </c>
      <c r="F69" s="76">
        <v>3317</v>
      </c>
      <c r="G69" s="76">
        <v>2782</v>
      </c>
      <c r="H69" s="76">
        <v>3210</v>
      </c>
      <c r="I69" s="76">
        <v>2461</v>
      </c>
      <c r="J69" s="76">
        <v>2889</v>
      </c>
      <c r="K69" s="76">
        <v>3638</v>
      </c>
      <c r="L69" s="76">
        <v>2996</v>
      </c>
      <c r="M69" s="76">
        <v>2461</v>
      </c>
      <c r="N69" s="76">
        <v>1926</v>
      </c>
    </row>
    <row r="70" spans="2:14" x14ac:dyDescent="0.3">
      <c r="B70">
        <v>1</v>
      </c>
      <c r="C70" s="76">
        <v>1990</v>
      </c>
      <c r="D70" s="76">
        <v>3189</v>
      </c>
      <c r="E70" s="76">
        <v>3285</v>
      </c>
      <c r="F70" s="76">
        <v>3082</v>
      </c>
      <c r="G70" s="76">
        <v>2589</v>
      </c>
      <c r="H70" s="76">
        <v>2985</v>
      </c>
      <c r="I70" s="76">
        <v>2290</v>
      </c>
      <c r="J70" s="76">
        <v>2686</v>
      </c>
      <c r="K70" s="76">
        <v>3381</v>
      </c>
      <c r="L70" s="76">
        <v>2782</v>
      </c>
      <c r="M70" s="76">
        <v>2290</v>
      </c>
      <c r="N70" s="76"/>
    </row>
    <row r="71" spans="2:14" x14ac:dyDescent="0.3">
      <c r="B71">
        <v>2</v>
      </c>
      <c r="C71" s="76">
        <v>1851</v>
      </c>
      <c r="D71" s="76">
        <v>2964</v>
      </c>
      <c r="E71" s="76">
        <v>3060</v>
      </c>
      <c r="F71" s="76">
        <v>2868</v>
      </c>
      <c r="G71" s="76">
        <v>2408</v>
      </c>
      <c r="H71" s="76">
        <v>2771</v>
      </c>
      <c r="I71" s="76">
        <v>2129</v>
      </c>
      <c r="J71" s="76">
        <v>2493</v>
      </c>
      <c r="K71" s="76">
        <v>3146</v>
      </c>
      <c r="L71" s="76">
        <v>2589</v>
      </c>
      <c r="M71" s="76"/>
      <c r="N71" s="76"/>
    </row>
    <row r="72" spans="2:14" x14ac:dyDescent="0.3">
      <c r="B72">
        <v>3</v>
      </c>
      <c r="C72" s="76">
        <v>1723</v>
      </c>
      <c r="D72" s="76">
        <v>2761</v>
      </c>
      <c r="E72" s="76">
        <v>2846</v>
      </c>
      <c r="F72" s="76">
        <v>2664</v>
      </c>
      <c r="G72" s="76">
        <v>2236</v>
      </c>
      <c r="H72" s="76">
        <v>2579</v>
      </c>
      <c r="I72" s="76">
        <v>1980</v>
      </c>
      <c r="J72" s="76">
        <v>2322</v>
      </c>
      <c r="K72" s="76">
        <v>2921</v>
      </c>
      <c r="L72" s="76"/>
      <c r="M72" s="76"/>
      <c r="N72" s="76"/>
    </row>
    <row r="73" spans="2:14" x14ac:dyDescent="0.3">
      <c r="B73">
        <v>4</v>
      </c>
      <c r="C73" s="76">
        <v>1605</v>
      </c>
      <c r="D73" s="76">
        <v>2568</v>
      </c>
      <c r="E73" s="76">
        <v>2643</v>
      </c>
      <c r="F73" s="76">
        <v>2482</v>
      </c>
      <c r="G73" s="76">
        <v>2076</v>
      </c>
      <c r="H73" s="76">
        <v>2397</v>
      </c>
      <c r="I73" s="76">
        <v>1840</v>
      </c>
      <c r="J73" s="76">
        <v>2161</v>
      </c>
      <c r="K73" s="76"/>
      <c r="L73" s="76"/>
      <c r="M73" s="76"/>
      <c r="N73" s="76"/>
    </row>
    <row r="74" spans="2:14" x14ac:dyDescent="0.3">
      <c r="B74">
        <v>5</v>
      </c>
      <c r="C74" s="76">
        <v>1498</v>
      </c>
      <c r="D74" s="76">
        <v>2386</v>
      </c>
      <c r="E74" s="76">
        <v>2461</v>
      </c>
      <c r="F74" s="76">
        <v>2311</v>
      </c>
      <c r="G74" s="76">
        <v>1926</v>
      </c>
      <c r="H74" s="76">
        <v>2226</v>
      </c>
      <c r="I74" s="76">
        <v>1712</v>
      </c>
      <c r="J74" s="76"/>
      <c r="K74" s="76"/>
      <c r="L74" s="76"/>
      <c r="M74" s="76"/>
      <c r="N74" s="76"/>
    </row>
    <row r="75" spans="2:14" x14ac:dyDescent="0.3">
      <c r="B75">
        <v>6</v>
      </c>
      <c r="C75" s="76">
        <v>1391</v>
      </c>
      <c r="D75" s="76">
        <v>2215</v>
      </c>
      <c r="E75" s="76">
        <v>2290</v>
      </c>
      <c r="F75" s="76">
        <v>2151</v>
      </c>
      <c r="G75" s="76">
        <v>1787</v>
      </c>
      <c r="H75" s="76">
        <v>2065</v>
      </c>
      <c r="I75" s="76"/>
      <c r="J75" s="76"/>
      <c r="K75" s="76"/>
      <c r="L75" s="76"/>
      <c r="M75" s="76"/>
      <c r="N75" s="76"/>
    </row>
    <row r="76" spans="2:14" x14ac:dyDescent="0.3">
      <c r="B76">
        <v>7</v>
      </c>
      <c r="C76" s="76">
        <v>1295</v>
      </c>
      <c r="D76" s="76">
        <v>2065</v>
      </c>
      <c r="E76" s="76">
        <v>2129</v>
      </c>
      <c r="F76" s="76">
        <v>2001</v>
      </c>
      <c r="G76" s="76">
        <v>1659</v>
      </c>
      <c r="H76" s="76"/>
      <c r="I76" s="76"/>
      <c r="J76" s="76"/>
      <c r="K76" s="76"/>
      <c r="L76" s="76"/>
      <c r="M76" s="76"/>
      <c r="N76" s="76"/>
    </row>
    <row r="77" spans="2:14" x14ac:dyDescent="0.3">
      <c r="B77">
        <v>8</v>
      </c>
      <c r="C77" s="76">
        <v>1209</v>
      </c>
      <c r="D77" s="76">
        <v>1915</v>
      </c>
      <c r="E77" s="76">
        <v>1980</v>
      </c>
      <c r="F77" s="76">
        <v>1862</v>
      </c>
      <c r="G77" s="76"/>
      <c r="H77" s="76"/>
      <c r="I77" s="76"/>
      <c r="J77" s="76"/>
      <c r="K77" s="76"/>
      <c r="L77" s="76"/>
      <c r="M77" s="76"/>
      <c r="N77" s="76"/>
    </row>
    <row r="78" spans="2:14" x14ac:dyDescent="0.3">
      <c r="B78">
        <v>9</v>
      </c>
      <c r="C78" s="76">
        <v>1124</v>
      </c>
      <c r="D78" s="76">
        <v>1776</v>
      </c>
      <c r="E78" s="76">
        <v>1840</v>
      </c>
      <c r="F78" s="76"/>
      <c r="G78" s="76"/>
      <c r="H78" s="76"/>
      <c r="I78" s="76"/>
      <c r="J78" s="76"/>
      <c r="K78" s="76"/>
      <c r="L78" s="76"/>
      <c r="M78" s="76"/>
      <c r="N78" s="76"/>
    </row>
    <row r="79" spans="2:14" x14ac:dyDescent="0.3">
      <c r="B79">
        <v>10</v>
      </c>
      <c r="C79" s="76">
        <v>1049</v>
      </c>
      <c r="D79" s="76">
        <v>1648</v>
      </c>
      <c r="E79" s="76"/>
      <c r="F79" s="76"/>
      <c r="G79" s="76"/>
      <c r="H79" s="76"/>
      <c r="I79" s="76"/>
      <c r="J79" s="76"/>
      <c r="K79" s="76"/>
      <c r="L79" s="76"/>
      <c r="M79" s="76"/>
      <c r="N79" s="76"/>
    </row>
    <row r="80" spans="2:14" x14ac:dyDescent="0.3">
      <c r="B80">
        <v>11</v>
      </c>
      <c r="C80" s="76">
        <v>974</v>
      </c>
      <c r="D80" s="76"/>
      <c r="E80" s="76"/>
      <c r="F80" s="76"/>
      <c r="G80" s="76"/>
      <c r="H80" s="76"/>
      <c r="I80" s="76"/>
      <c r="J80" s="76"/>
      <c r="K80" s="76"/>
      <c r="L80" s="76"/>
      <c r="M80" s="76"/>
      <c r="N80" s="76"/>
    </row>
    <row r="82" spans="2:14" x14ac:dyDescent="0.3">
      <c r="C82" t="s">
        <v>1345</v>
      </c>
    </row>
    <row r="83" spans="2:14" x14ac:dyDescent="0.3">
      <c r="C83" t="s">
        <v>30</v>
      </c>
    </row>
    <row r="84" spans="2:14" x14ac:dyDescent="0.3">
      <c r="C84" t="s">
        <v>29</v>
      </c>
    </row>
    <row r="85" spans="2:14" x14ac:dyDescent="0.3">
      <c r="B85" t="s">
        <v>16</v>
      </c>
      <c r="C85" t="s">
        <v>28</v>
      </c>
      <c r="D85" t="s">
        <v>27</v>
      </c>
      <c r="E85" t="s">
        <v>26</v>
      </c>
      <c r="F85" t="s">
        <v>25</v>
      </c>
      <c r="G85" t="s">
        <v>7</v>
      </c>
      <c r="H85" t="s">
        <v>6</v>
      </c>
      <c r="I85" t="s">
        <v>5</v>
      </c>
      <c r="J85" t="s">
        <v>24</v>
      </c>
      <c r="K85" t="s">
        <v>23</v>
      </c>
      <c r="L85" t="s">
        <v>22</v>
      </c>
      <c r="M85" t="s">
        <v>21</v>
      </c>
      <c r="N85" t="s">
        <v>20</v>
      </c>
    </row>
    <row r="86" spans="2:14" x14ac:dyDescent="0.3">
      <c r="B86">
        <v>0</v>
      </c>
      <c r="C86" s="76">
        <v>1025</v>
      </c>
      <c r="D86" s="76">
        <v>1502</v>
      </c>
      <c r="E86" s="76">
        <v>1451</v>
      </c>
      <c r="F86" s="76">
        <v>2105</v>
      </c>
      <c r="G86" s="76">
        <v>2501</v>
      </c>
      <c r="H86" s="76">
        <v>2015</v>
      </c>
      <c r="I86" s="76">
        <v>5012</v>
      </c>
      <c r="J86" s="76">
        <v>5201</v>
      </c>
      <c r="K86" s="76">
        <v>5210</v>
      </c>
      <c r="L86" s="76">
        <v>10849</v>
      </c>
      <c r="M86" s="76">
        <v>11248</v>
      </c>
      <c r="N86" s="76">
        <v>12547</v>
      </c>
    </row>
    <row r="87" spans="2:14" x14ac:dyDescent="0.3">
      <c r="B87">
        <v>1</v>
      </c>
      <c r="C87" s="76">
        <v>875</v>
      </c>
      <c r="D87" s="76">
        <v>1158</v>
      </c>
      <c r="E87" s="76">
        <v>1285</v>
      </c>
      <c r="F87" s="76">
        <v>2082</v>
      </c>
      <c r="G87" s="76">
        <v>1985</v>
      </c>
      <c r="H87" s="76">
        <v>1885</v>
      </c>
      <c r="I87" s="76">
        <v>4290</v>
      </c>
      <c r="J87" s="76">
        <v>4686</v>
      </c>
      <c r="K87" s="76">
        <v>4381</v>
      </c>
      <c r="L87" s="76">
        <v>8756</v>
      </c>
      <c r="M87" s="76">
        <v>9201</v>
      </c>
      <c r="N87" s="76"/>
    </row>
    <row r="88" spans="2:14" x14ac:dyDescent="0.3">
      <c r="B88">
        <v>2</v>
      </c>
      <c r="C88" s="76">
        <v>698</v>
      </c>
      <c r="D88" s="76">
        <v>900</v>
      </c>
      <c r="E88" s="76">
        <v>1060</v>
      </c>
      <c r="F88" s="76">
        <v>1425</v>
      </c>
      <c r="G88" s="76">
        <v>1408</v>
      </c>
      <c r="H88" s="76">
        <v>1771</v>
      </c>
      <c r="I88" s="76">
        <v>3129</v>
      </c>
      <c r="J88" s="76">
        <v>3493</v>
      </c>
      <c r="K88" s="76">
        <v>2921</v>
      </c>
      <c r="L88" s="76">
        <v>7204</v>
      </c>
      <c r="M88" s="76"/>
      <c r="N88" s="76"/>
    </row>
    <row r="89" spans="2:14" x14ac:dyDescent="0.3">
      <c r="B89">
        <v>3</v>
      </c>
      <c r="C89" s="76">
        <v>723</v>
      </c>
      <c r="D89" s="76">
        <v>675</v>
      </c>
      <c r="E89" s="76">
        <v>846</v>
      </c>
      <c r="F89" s="76">
        <v>1240</v>
      </c>
      <c r="G89" s="76">
        <v>1236</v>
      </c>
      <c r="H89" s="76">
        <v>1579</v>
      </c>
      <c r="I89" s="76">
        <v>2980</v>
      </c>
      <c r="J89" s="76">
        <v>2322</v>
      </c>
      <c r="K89" s="76">
        <v>2146</v>
      </c>
      <c r="L89" s="76"/>
      <c r="M89" s="76"/>
      <c r="N89" s="76"/>
    </row>
    <row r="90" spans="2:14" x14ac:dyDescent="0.3">
      <c r="B90">
        <v>4</v>
      </c>
      <c r="C90" s="76">
        <v>501</v>
      </c>
      <c r="D90" s="76">
        <v>650</v>
      </c>
      <c r="E90" s="76">
        <v>643</v>
      </c>
      <c r="F90" s="76">
        <v>1125</v>
      </c>
      <c r="G90" s="76">
        <v>1076</v>
      </c>
      <c r="H90" s="76">
        <v>997</v>
      </c>
      <c r="I90" s="76">
        <v>1840</v>
      </c>
      <c r="J90" s="76">
        <v>1611</v>
      </c>
      <c r="K90" s="76"/>
      <c r="L90" s="76"/>
      <c r="M90" s="76"/>
      <c r="N90" s="76"/>
    </row>
    <row r="91" spans="2:14" x14ac:dyDescent="0.3">
      <c r="B91">
        <v>5</v>
      </c>
      <c r="C91" s="76">
        <v>441</v>
      </c>
      <c r="D91" s="76">
        <v>704</v>
      </c>
      <c r="E91" s="76">
        <v>461</v>
      </c>
      <c r="F91" s="76">
        <v>825</v>
      </c>
      <c r="G91" s="76">
        <v>787</v>
      </c>
      <c r="H91" s="76">
        <v>875</v>
      </c>
      <c r="I91" s="76">
        <v>2117</v>
      </c>
      <c r="J91" s="76"/>
      <c r="K91" s="76"/>
      <c r="L91" s="76"/>
      <c r="M91" s="76"/>
      <c r="N91" s="76"/>
    </row>
    <row r="92" spans="2:14" x14ac:dyDescent="0.3">
      <c r="B92">
        <v>6</v>
      </c>
      <c r="C92" s="76">
        <v>287</v>
      </c>
      <c r="D92" s="76">
        <v>435</v>
      </c>
      <c r="E92" s="76">
        <v>290</v>
      </c>
      <c r="F92" s="76">
        <v>601</v>
      </c>
      <c r="G92" s="76">
        <v>700</v>
      </c>
      <c r="H92" s="76">
        <v>620</v>
      </c>
      <c r="I92" s="76"/>
      <c r="J92" s="76"/>
      <c r="K92" s="76"/>
      <c r="L92" s="76"/>
      <c r="M92" s="76"/>
      <c r="N92" s="76"/>
    </row>
    <row r="93" spans="2:14" x14ac:dyDescent="0.3">
      <c r="B93">
        <v>7</v>
      </c>
      <c r="C93" s="76">
        <v>167</v>
      </c>
      <c r="D93" s="76">
        <v>301</v>
      </c>
      <c r="E93" s="76">
        <v>384</v>
      </c>
      <c r="F93" s="76">
        <v>520</v>
      </c>
      <c r="G93" s="76">
        <v>659</v>
      </c>
      <c r="H93" s="76"/>
      <c r="I93" s="76"/>
      <c r="J93" s="76"/>
      <c r="K93" s="76"/>
      <c r="L93" s="76"/>
      <c r="M93" s="76"/>
      <c r="N93" s="76"/>
    </row>
    <row r="94" spans="2:14" x14ac:dyDescent="0.3">
      <c r="B94">
        <v>8</v>
      </c>
      <c r="C94" s="76">
        <v>209</v>
      </c>
      <c r="D94" s="76">
        <v>251</v>
      </c>
      <c r="E94" s="76">
        <v>246</v>
      </c>
      <c r="F94" s="76">
        <v>350</v>
      </c>
      <c r="G94" s="76"/>
      <c r="H94" s="76"/>
      <c r="I94" s="76"/>
      <c r="J94" s="76"/>
      <c r="K94" s="76"/>
      <c r="L94" s="76"/>
      <c r="M94" s="76"/>
      <c r="N94" s="76"/>
    </row>
    <row r="95" spans="2:14" x14ac:dyDescent="0.3">
      <c r="B95">
        <v>9</v>
      </c>
      <c r="C95" s="76">
        <v>124</v>
      </c>
      <c r="D95" s="76">
        <v>192</v>
      </c>
      <c r="E95" s="76">
        <v>129</v>
      </c>
      <c r="F95" s="76"/>
      <c r="G95" s="76"/>
      <c r="H95" s="76"/>
      <c r="I95" s="76"/>
      <c r="J95" s="76"/>
      <c r="K95" s="76"/>
      <c r="L95" s="76"/>
      <c r="M95" s="76"/>
      <c r="N95" s="76"/>
    </row>
    <row r="96" spans="2:14" x14ac:dyDescent="0.3">
      <c r="B96">
        <v>10</v>
      </c>
      <c r="C96" s="76">
        <v>49</v>
      </c>
      <c r="D96" s="76">
        <v>75</v>
      </c>
      <c r="E96" s="76"/>
      <c r="F96" s="76"/>
      <c r="G96" s="76"/>
      <c r="H96" s="76"/>
      <c r="I96" s="76"/>
      <c r="J96" s="76"/>
      <c r="K96" s="76"/>
      <c r="L96" s="76"/>
      <c r="M96" s="76"/>
      <c r="N96" s="76"/>
    </row>
    <row r="97" spans="1:15" x14ac:dyDescent="0.3">
      <c r="B97">
        <v>11</v>
      </c>
      <c r="C97" s="76">
        <v>5</v>
      </c>
      <c r="D97" s="76"/>
      <c r="E97" s="76"/>
      <c r="F97" s="76"/>
      <c r="G97" s="76"/>
      <c r="H97" s="76"/>
      <c r="I97" s="76"/>
      <c r="J97" s="76"/>
      <c r="K97" s="76"/>
      <c r="L97" s="76"/>
      <c r="M97" s="76"/>
      <c r="N97" s="76"/>
    </row>
    <row r="100" spans="1:15" s="7" customFormat="1" x14ac:dyDescent="0.3">
      <c r="A100" s="7" t="s">
        <v>19</v>
      </c>
    </row>
    <row r="102" spans="1:15" x14ac:dyDescent="0.3">
      <c r="B102" t="s">
        <v>1344</v>
      </c>
    </row>
    <row r="104" spans="1:15" x14ac:dyDescent="0.3">
      <c r="C104" t="s">
        <v>1343</v>
      </c>
    </row>
    <row r="105" spans="1:15" x14ac:dyDescent="0.3">
      <c r="C105" t="s">
        <v>1342</v>
      </c>
      <c r="D105" t="s">
        <v>1342</v>
      </c>
      <c r="E105" t="s">
        <v>1342</v>
      </c>
      <c r="F105" t="s">
        <v>1342</v>
      </c>
      <c r="G105" t="s">
        <v>1342</v>
      </c>
      <c r="H105" t="s">
        <v>1342</v>
      </c>
      <c r="I105" t="s">
        <v>1342</v>
      </c>
      <c r="J105" t="s">
        <v>1342</v>
      </c>
      <c r="K105" t="s">
        <v>1342</v>
      </c>
      <c r="L105" t="s">
        <v>1342</v>
      </c>
      <c r="M105" t="s">
        <v>1342</v>
      </c>
      <c r="N105" t="s">
        <v>1342</v>
      </c>
      <c r="O105" t="s">
        <v>1341</v>
      </c>
    </row>
    <row r="106" spans="1:15" x14ac:dyDescent="0.3">
      <c r="B106" t="s">
        <v>1340</v>
      </c>
      <c r="C106" t="s">
        <v>28</v>
      </c>
      <c r="D106" t="s">
        <v>27</v>
      </c>
      <c r="E106" t="s">
        <v>26</v>
      </c>
      <c r="F106" t="s">
        <v>25</v>
      </c>
      <c r="G106" t="s">
        <v>7</v>
      </c>
      <c r="H106" t="s">
        <v>1339</v>
      </c>
      <c r="I106" t="s">
        <v>5</v>
      </c>
      <c r="J106" t="s">
        <v>24</v>
      </c>
      <c r="K106" t="s">
        <v>1338</v>
      </c>
      <c r="L106" t="s">
        <v>22</v>
      </c>
      <c r="M106" t="s">
        <v>21</v>
      </c>
      <c r="N106" t="s">
        <v>20</v>
      </c>
      <c r="O106" t="s">
        <v>28</v>
      </c>
    </row>
    <row r="107" spans="1:15" x14ac:dyDescent="0.3">
      <c r="B107">
        <v>1</v>
      </c>
      <c r="C107">
        <v>2250</v>
      </c>
      <c r="D107">
        <v>2000</v>
      </c>
      <c r="E107">
        <v>2100</v>
      </c>
      <c r="F107">
        <v>1625</v>
      </c>
      <c r="G107">
        <v>2400</v>
      </c>
      <c r="H107">
        <v>2000</v>
      </c>
      <c r="I107">
        <v>2500</v>
      </c>
      <c r="J107">
        <v>2200</v>
      </c>
      <c r="K107">
        <v>1900</v>
      </c>
      <c r="L107">
        <v>2725</v>
      </c>
      <c r="M107">
        <v>2200</v>
      </c>
      <c r="N107">
        <v>2075</v>
      </c>
      <c r="O107">
        <v>2625</v>
      </c>
    </row>
    <row r="108" spans="1:15" x14ac:dyDescent="0.3">
      <c r="B108">
        <v>2</v>
      </c>
      <c r="C108">
        <v>3000</v>
      </c>
      <c r="D108">
        <v>3250</v>
      </c>
      <c r="E108">
        <v>3300</v>
      </c>
      <c r="F108">
        <v>3150</v>
      </c>
      <c r="G108">
        <v>2700</v>
      </c>
      <c r="H108">
        <v>3100</v>
      </c>
      <c r="I108">
        <v>2450</v>
      </c>
      <c r="J108">
        <v>2800</v>
      </c>
      <c r="K108">
        <v>3400</v>
      </c>
      <c r="L108">
        <v>2900</v>
      </c>
      <c r="M108">
        <v>2450</v>
      </c>
      <c r="N108">
        <v>3000</v>
      </c>
    </row>
    <row r="109" spans="1:15" x14ac:dyDescent="0.3">
      <c r="B109">
        <v>3</v>
      </c>
      <c r="C109">
        <v>1505</v>
      </c>
      <c r="D109">
        <v>2050</v>
      </c>
      <c r="E109">
        <v>2150</v>
      </c>
      <c r="F109">
        <v>2050</v>
      </c>
      <c r="G109">
        <v>1975</v>
      </c>
      <c r="H109">
        <v>1850</v>
      </c>
      <c r="I109">
        <v>2070</v>
      </c>
      <c r="J109">
        <v>2150</v>
      </c>
      <c r="K109">
        <v>1940</v>
      </c>
      <c r="L109">
        <v>2025</v>
      </c>
      <c r="M109">
        <v>1900</v>
      </c>
    </row>
    <row r="110" spans="1:15" x14ac:dyDescent="0.3">
      <c r="B110">
        <v>4</v>
      </c>
      <c r="C110">
        <v>1200</v>
      </c>
      <c r="D110">
        <v>1225</v>
      </c>
      <c r="E110">
        <v>1175</v>
      </c>
      <c r="F110">
        <v>1240</v>
      </c>
      <c r="G110">
        <v>1150</v>
      </c>
      <c r="H110">
        <v>1150</v>
      </c>
      <c r="I110">
        <v>1250</v>
      </c>
      <c r="J110">
        <v>1200</v>
      </c>
      <c r="K110">
        <v>1225</v>
      </c>
      <c r="L110">
        <v>1250</v>
      </c>
    </row>
    <row r="111" spans="1:15" x14ac:dyDescent="0.3">
      <c r="B111">
        <v>5</v>
      </c>
      <c r="C111">
        <v>625</v>
      </c>
      <c r="D111">
        <v>600</v>
      </c>
      <c r="E111">
        <v>625</v>
      </c>
      <c r="F111">
        <v>570</v>
      </c>
      <c r="G111">
        <v>530</v>
      </c>
      <c r="H111">
        <v>600</v>
      </c>
      <c r="I111">
        <v>590</v>
      </c>
      <c r="J111">
        <v>615</v>
      </c>
      <c r="K111">
        <v>490</v>
      </c>
    </row>
    <row r="112" spans="1:15" x14ac:dyDescent="0.3">
      <c r="B112">
        <v>6</v>
      </c>
      <c r="C112">
        <v>370</v>
      </c>
      <c r="D112">
        <v>375</v>
      </c>
      <c r="E112">
        <v>350</v>
      </c>
      <c r="F112">
        <v>345</v>
      </c>
      <c r="G112">
        <v>360</v>
      </c>
      <c r="H112">
        <v>360</v>
      </c>
      <c r="I112">
        <v>360</v>
      </c>
      <c r="J112">
        <v>400</v>
      </c>
    </row>
    <row r="113" spans="1:9" x14ac:dyDescent="0.3">
      <c r="B113">
        <v>7</v>
      </c>
      <c r="C113">
        <v>235</v>
      </c>
      <c r="D113">
        <v>230</v>
      </c>
      <c r="E113">
        <v>225</v>
      </c>
      <c r="F113">
        <v>255</v>
      </c>
      <c r="G113">
        <v>240</v>
      </c>
      <c r="H113">
        <v>230</v>
      </c>
      <c r="I113">
        <v>250</v>
      </c>
    </row>
    <row r="114" spans="1:9" x14ac:dyDescent="0.3">
      <c r="B114">
        <v>8</v>
      </c>
      <c r="C114">
        <v>225</v>
      </c>
      <c r="D114">
        <v>210</v>
      </c>
      <c r="E114">
        <v>240</v>
      </c>
      <c r="F114">
        <v>225</v>
      </c>
      <c r="G114">
        <v>220</v>
      </c>
      <c r="H114">
        <v>230</v>
      </c>
    </row>
    <row r="115" spans="1:9" x14ac:dyDescent="0.3">
      <c r="B115">
        <v>9</v>
      </c>
      <c r="C115">
        <v>115</v>
      </c>
      <c r="D115">
        <v>125</v>
      </c>
      <c r="E115">
        <v>120</v>
      </c>
      <c r="F115">
        <v>105</v>
      </c>
      <c r="G115">
        <v>120</v>
      </c>
    </row>
    <row r="116" spans="1:9" x14ac:dyDescent="0.3">
      <c r="B116">
        <v>10</v>
      </c>
      <c r="C116">
        <v>130</v>
      </c>
      <c r="D116">
        <v>125</v>
      </c>
      <c r="E116">
        <v>110</v>
      </c>
      <c r="F116">
        <v>115</v>
      </c>
    </row>
    <row r="117" spans="1:9" x14ac:dyDescent="0.3">
      <c r="B117">
        <v>11</v>
      </c>
      <c r="C117">
        <v>0</v>
      </c>
      <c r="D117">
        <v>25</v>
      </c>
      <c r="E117">
        <v>50</v>
      </c>
    </row>
    <row r="118" spans="1:9" x14ac:dyDescent="0.3">
      <c r="B118">
        <v>12</v>
      </c>
      <c r="C118">
        <v>5150</v>
      </c>
      <c r="D118">
        <v>50</v>
      </c>
    </row>
    <row r="119" spans="1:9" x14ac:dyDescent="0.3">
      <c r="B119">
        <v>13</v>
      </c>
      <c r="C119">
        <v>95</v>
      </c>
    </row>
    <row r="127" spans="1:9" s="7" customFormat="1" x14ac:dyDescent="0.3">
      <c r="A127" s="7" t="s">
        <v>1337</v>
      </c>
    </row>
    <row r="149" spans="1:15" s="7" customFormat="1" x14ac:dyDescent="0.3">
      <c r="A149" s="7" t="s">
        <v>1309</v>
      </c>
    </row>
    <row r="151" spans="1:15" x14ac:dyDescent="0.3">
      <c r="K151" s="77"/>
    </row>
    <row r="152" spans="1:15" x14ac:dyDescent="0.3">
      <c r="K152" s="89"/>
    </row>
    <row r="154" spans="1:15" x14ac:dyDescent="0.3">
      <c r="L154" s="5"/>
    </row>
    <row r="155" spans="1:15" x14ac:dyDescent="0.3">
      <c r="L155" s="5"/>
    </row>
    <row r="156" spans="1:15" x14ac:dyDescent="0.3">
      <c r="L156" s="5"/>
    </row>
    <row r="157" spans="1:15" x14ac:dyDescent="0.3">
      <c r="L157" s="5"/>
    </row>
    <row r="158" spans="1:15" x14ac:dyDescent="0.3">
      <c r="L158" s="5"/>
    </row>
    <row r="159" spans="1:15" ht="15" thickBot="1" x14ac:dyDescent="0.35"/>
    <row r="160" spans="1:15" ht="15" thickBot="1" x14ac:dyDescent="0.35">
      <c r="B160" t="s">
        <v>1336</v>
      </c>
      <c r="D160" t="s">
        <v>1335</v>
      </c>
      <c r="K160" s="644" t="s">
        <v>17</v>
      </c>
      <c r="L160" s="645"/>
      <c r="M160" s="645"/>
      <c r="N160" s="645"/>
      <c r="O160" s="646"/>
    </row>
    <row r="162" spans="2:5" x14ac:dyDescent="0.3">
      <c r="B162" t="s">
        <v>1334</v>
      </c>
      <c r="C162" t="s">
        <v>1325</v>
      </c>
      <c r="D162" t="s">
        <v>1333</v>
      </c>
      <c r="E162" t="s">
        <v>1332</v>
      </c>
    </row>
    <row r="163" spans="2:5" x14ac:dyDescent="0.3">
      <c r="B163">
        <v>1</v>
      </c>
      <c r="C163" t="s">
        <v>1330</v>
      </c>
      <c r="D163" s="92">
        <v>944647</v>
      </c>
      <c r="E163" s="91">
        <v>44805</v>
      </c>
    </row>
    <row r="164" spans="2:5" x14ac:dyDescent="0.3">
      <c r="B164">
        <v>2</v>
      </c>
      <c r="C164" t="s">
        <v>1329</v>
      </c>
      <c r="D164" s="92">
        <v>928492</v>
      </c>
      <c r="E164" s="91">
        <v>44805</v>
      </c>
    </row>
    <row r="165" spans="2:5" x14ac:dyDescent="0.3">
      <c r="B165">
        <v>3</v>
      </c>
      <c r="C165" t="s">
        <v>1328</v>
      </c>
      <c r="D165" s="92">
        <v>505729</v>
      </c>
      <c r="E165" s="91">
        <v>44866</v>
      </c>
    </row>
    <row r="166" spans="2:5" x14ac:dyDescent="0.3">
      <c r="B166" t="s">
        <v>1331</v>
      </c>
      <c r="C166" t="s">
        <v>1329</v>
      </c>
      <c r="D166" s="92">
        <v>501205</v>
      </c>
      <c r="E166" s="91">
        <v>44805</v>
      </c>
    </row>
    <row r="167" spans="2:5" x14ac:dyDescent="0.3">
      <c r="B167" t="s">
        <v>1331</v>
      </c>
      <c r="C167" t="s">
        <v>1327</v>
      </c>
      <c r="D167" s="92">
        <v>849032</v>
      </c>
      <c r="E167" s="91">
        <v>44866</v>
      </c>
    </row>
    <row r="168" spans="2:5" x14ac:dyDescent="0.3">
      <c r="B168">
        <v>5</v>
      </c>
      <c r="C168" t="s">
        <v>1330</v>
      </c>
      <c r="D168" s="92">
        <v>747554</v>
      </c>
      <c r="E168" s="91">
        <v>44805</v>
      </c>
    </row>
    <row r="169" spans="2:5" x14ac:dyDescent="0.3">
      <c r="B169">
        <v>6</v>
      </c>
      <c r="C169" t="s">
        <v>1329</v>
      </c>
      <c r="D169" s="92">
        <v>948928</v>
      </c>
      <c r="E169" s="91">
        <v>44805</v>
      </c>
    </row>
    <row r="170" spans="2:5" x14ac:dyDescent="0.3">
      <c r="B170">
        <v>7</v>
      </c>
      <c r="C170" t="s">
        <v>1328</v>
      </c>
      <c r="D170" s="92">
        <v>524505</v>
      </c>
      <c r="E170" s="91">
        <v>44835</v>
      </c>
    </row>
    <row r="171" spans="2:5" x14ac:dyDescent="0.3">
      <c r="B171">
        <v>8</v>
      </c>
      <c r="C171" t="s">
        <v>1327</v>
      </c>
      <c r="D171" s="92">
        <v>819454</v>
      </c>
      <c r="E171" s="91">
        <v>44835</v>
      </c>
    </row>
    <row r="172" spans="2:5" x14ac:dyDescent="0.3">
      <c r="B172">
        <v>9</v>
      </c>
      <c r="C172" t="s">
        <v>1328</v>
      </c>
      <c r="D172" s="92">
        <v>530468</v>
      </c>
      <c r="E172" s="91">
        <v>44835</v>
      </c>
    </row>
    <row r="173" spans="2:5" x14ac:dyDescent="0.3">
      <c r="B173">
        <v>10</v>
      </c>
      <c r="C173" t="s">
        <v>1327</v>
      </c>
      <c r="D173" s="92">
        <v>943329</v>
      </c>
      <c r="E173" s="91">
        <v>44805</v>
      </c>
    </row>
    <row r="174" spans="2:5" x14ac:dyDescent="0.3">
      <c r="B174">
        <v>11</v>
      </c>
      <c r="C174" t="s">
        <v>1330</v>
      </c>
      <c r="D174" s="92">
        <v>696121</v>
      </c>
      <c r="E174" s="91">
        <v>44866</v>
      </c>
    </row>
    <row r="175" spans="2:5" x14ac:dyDescent="0.3">
      <c r="B175">
        <v>12</v>
      </c>
      <c r="C175" t="s">
        <v>1329</v>
      </c>
      <c r="D175" s="92">
        <v>816868</v>
      </c>
      <c r="E175" s="91">
        <v>44805</v>
      </c>
    </row>
    <row r="176" spans="2:5" x14ac:dyDescent="0.3">
      <c r="B176">
        <v>13</v>
      </c>
      <c r="C176" t="s">
        <v>1328</v>
      </c>
      <c r="D176" s="92">
        <v>946993</v>
      </c>
      <c r="E176" s="91">
        <v>44805</v>
      </c>
    </row>
    <row r="177" spans="2:5" x14ac:dyDescent="0.3">
      <c r="B177">
        <v>14</v>
      </c>
      <c r="C177" t="s">
        <v>1327</v>
      </c>
      <c r="D177" s="92">
        <v>658236</v>
      </c>
      <c r="E177" s="91">
        <v>44835</v>
      </c>
    </row>
    <row r="178" spans="2:5" x14ac:dyDescent="0.3">
      <c r="B178">
        <v>15</v>
      </c>
      <c r="C178" t="s">
        <v>1330</v>
      </c>
      <c r="D178" s="92">
        <v>850079</v>
      </c>
      <c r="E178" s="91">
        <v>44866</v>
      </c>
    </row>
    <row r="179" spans="2:5" x14ac:dyDescent="0.3">
      <c r="B179">
        <v>16</v>
      </c>
      <c r="C179" t="s">
        <v>1329</v>
      </c>
      <c r="D179" s="92">
        <v>868005</v>
      </c>
      <c r="E179" s="91">
        <v>44805</v>
      </c>
    </row>
    <row r="180" spans="2:5" x14ac:dyDescent="0.3">
      <c r="B180">
        <v>17</v>
      </c>
      <c r="C180" t="s">
        <v>1328</v>
      </c>
      <c r="D180" s="92">
        <v>845355</v>
      </c>
      <c r="E180" s="91">
        <v>44805</v>
      </c>
    </row>
    <row r="181" spans="2:5" x14ac:dyDescent="0.3">
      <c r="B181">
        <v>18</v>
      </c>
      <c r="C181" t="s">
        <v>1327</v>
      </c>
      <c r="D181" s="92">
        <v>639030</v>
      </c>
      <c r="E181" s="91">
        <v>44835</v>
      </c>
    </row>
    <row r="182" spans="2:5" x14ac:dyDescent="0.3">
      <c r="B182">
        <v>19</v>
      </c>
      <c r="C182" t="s">
        <v>1328</v>
      </c>
      <c r="D182" s="92">
        <v>557874</v>
      </c>
      <c r="E182" s="91">
        <v>44805</v>
      </c>
    </row>
    <row r="183" spans="2:5" x14ac:dyDescent="0.3">
      <c r="B183">
        <v>20</v>
      </c>
      <c r="C183" t="s">
        <v>1327</v>
      </c>
      <c r="D183" s="92">
        <v>550065</v>
      </c>
      <c r="E183" s="91">
        <v>44835</v>
      </c>
    </row>
    <row r="186" spans="2:5" x14ac:dyDescent="0.3">
      <c r="B186" t="s">
        <v>1326</v>
      </c>
    </row>
    <row r="189" spans="2:5" x14ac:dyDescent="0.3">
      <c r="B189" s="5" t="s">
        <v>1325</v>
      </c>
      <c r="C189" s="6" t="s">
        <v>1324</v>
      </c>
      <c r="D189" s="5"/>
      <c r="E189" s="5"/>
    </row>
    <row r="190" spans="2:5" x14ac:dyDescent="0.3">
      <c r="B190" s="5" t="s">
        <v>1323</v>
      </c>
      <c r="C190" s="6" t="s">
        <v>1322</v>
      </c>
      <c r="D190" s="5"/>
      <c r="E190" s="5"/>
    </row>
    <row r="191" spans="2:5" x14ac:dyDescent="0.3">
      <c r="B191" s="5" t="s">
        <v>1321</v>
      </c>
      <c r="C191" s="6" t="s">
        <v>1320</v>
      </c>
      <c r="D191" s="5"/>
      <c r="E191" s="5"/>
    </row>
    <row r="192" spans="2:5" x14ac:dyDescent="0.3">
      <c r="B192" s="5" t="s">
        <v>1319</v>
      </c>
      <c r="C192" s="6" t="s">
        <v>1318</v>
      </c>
      <c r="D192" s="5"/>
      <c r="E192" s="5"/>
    </row>
    <row r="193" spans="2:5" x14ac:dyDescent="0.3">
      <c r="B193" s="5" t="s">
        <v>1317</v>
      </c>
      <c r="C193" s="6" t="s">
        <v>1316</v>
      </c>
      <c r="D193" s="5"/>
      <c r="E193" s="5"/>
    </row>
    <row r="195" spans="2:5" x14ac:dyDescent="0.3">
      <c r="B195" t="s">
        <v>1315</v>
      </c>
    </row>
    <row r="197" spans="2:5" x14ac:dyDescent="0.3">
      <c r="B197" t="s">
        <v>1314</v>
      </c>
    </row>
  </sheetData>
  <mergeCells count="4">
    <mergeCell ref="C10:N10"/>
    <mergeCell ref="C22:O22"/>
    <mergeCell ref="Q22:U22"/>
    <mergeCell ref="K160:O160"/>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A3DE2-CDAE-4210-8888-A9651B926CBD}">
  <sheetPr>
    <tabColor theme="9" tint="0.59999389629810485"/>
  </sheetPr>
  <dimension ref="A1:AX212"/>
  <sheetViews>
    <sheetView workbookViewId="0">
      <pane xSplit="1" ySplit="5" topLeftCell="B134" activePane="bottomRight" state="frozen"/>
      <selection activeCell="L51" sqref="L51"/>
      <selection pane="topRight" activeCell="L51" sqref="L51"/>
      <selection pane="bottomLeft" activeCell="L51" sqref="L51"/>
      <selection pane="bottomRight" activeCell="L51" sqref="L51"/>
    </sheetView>
  </sheetViews>
  <sheetFormatPr defaultRowHeight="14.4" x14ac:dyDescent="0.3"/>
  <cols>
    <col min="3" max="10" width="9.33203125" bestFit="1" customWidth="1"/>
    <col min="11" max="11" width="11.33203125" customWidth="1"/>
    <col min="12" max="14" width="10.109375" bestFit="1" customWidth="1"/>
    <col min="15" max="15" width="9.33203125" bestFit="1" customWidth="1"/>
    <col min="17" max="17" width="10.33203125" bestFit="1" customWidth="1"/>
    <col min="18" max="20" width="10.109375" bestFit="1" customWidth="1"/>
    <col min="21" max="21" width="13.33203125" customWidth="1"/>
    <col min="22" max="24" width="10.109375" bestFit="1" customWidth="1"/>
    <col min="25" max="25" width="9.33203125" bestFit="1" customWidth="1"/>
    <col min="26" max="26" width="10.109375" bestFit="1" customWidth="1"/>
    <col min="27" max="29" width="9.33203125" bestFit="1" customWidth="1"/>
    <col min="35" max="35" width="10.109375" bestFit="1" customWidth="1"/>
    <col min="43" max="43" width="11.109375" customWidth="1"/>
  </cols>
  <sheetData>
    <row r="1" spans="1:16" ht="15" thickBot="1" x14ac:dyDescent="0.35">
      <c r="A1" t="s">
        <v>1350</v>
      </c>
      <c r="O1" s="20" t="s">
        <v>42</v>
      </c>
      <c r="P1" s="19"/>
    </row>
    <row r="2" spans="1:16" x14ac:dyDescent="0.3">
      <c r="O2" s="18" t="s">
        <v>41</v>
      </c>
      <c r="P2" s="18"/>
    </row>
    <row r="3" spans="1:16" ht="15" thickBot="1" x14ac:dyDescent="0.35">
      <c r="O3" s="17" t="s">
        <v>40</v>
      </c>
      <c r="P3" s="17"/>
    </row>
    <row r="4" spans="1:16" ht="15.6" thickTop="1" thickBot="1" x14ac:dyDescent="0.35">
      <c r="O4" s="16" t="s">
        <v>39</v>
      </c>
      <c r="P4" s="16"/>
    </row>
    <row r="5" spans="1:16" ht="15" thickTop="1" x14ac:dyDescent="0.3">
      <c r="O5" s="15" t="s">
        <v>38</v>
      </c>
      <c r="P5" s="14"/>
    </row>
    <row r="9" spans="1:16" ht="15" thickBot="1" x14ac:dyDescent="0.35"/>
    <row r="10" spans="1:16" ht="15" thickBot="1" x14ac:dyDescent="0.35">
      <c r="C10" s="644" t="s">
        <v>37</v>
      </c>
      <c r="D10" s="645"/>
      <c r="E10" s="645"/>
      <c r="F10" s="645"/>
      <c r="G10" s="645"/>
      <c r="H10" s="645"/>
      <c r="I10" s="645"/>
      <c r="J10" s="645"/>
      <c r="K10" s="645"/>
      <c r="L10" s="645"/>
      <c r="M10" s="645"/>
      <c r="N10" s="646"/>
    </row>
    <row r="21" spans="1:32" ht="15" thickBot="1" x14ac:dyDescent="0.35"/>
    <row r="22" spans="1:32" ht="15" thickBot="1" x14ac:dyDescent="0.35">
      <c r="C22" s="644" t="s">
        <v>18</v>
      </c>
      <c r="D22" s="645"/>
      <c r="E22" s="645"/>
      <c r="F22" s="645"/>
      <c r="G22" s="645"/>
      <c r="H22" s="645"/>
      <c r="I22" s="645"/>
      <c r="J22" s="645"/>
      <c r="K22" s="645"/>
      <c r="L22" s="645"/>
      <c r="M22" s="645"/>
      <c r="N22" s="645"/>
      <c r="O22" s="646"/>
      <c r="Q22" s="644" t="s">
        <v>17</v>
      </c>
      <c r="R22" s="645"/>
      <c r="S22" s="645"/>
      <c r="T22" s="645"/>
      <c r="U22" s="646"/>
    </row>
    <row r="23" spans="1:32" x14ac:dyDescent="0.3">
      <c r="A23" t="s">
        <v>36</v>
      </c>
      <c r="C23" s="5"/>
      <c r="D23" s="5"/>
      <c r="E23" s="5"/>
      <c r="F23" s="5"/>
      <c r="G23" s="5"/>
      <c r="H23" s="5"/>
      <c r="I23" s="5"/>
      <c r="J23" s="5"/>
      <c r="K23" s="5"/>
      <c r="L23" s="5"/>
      <c r="M23" s="5"/>
      <c r="N23" s="5"/>
      <c r="O23" s="5"/>
      <c r="Q23" s="5"/>
      <c r="R23" s="5"/>
      <c r="S23" s="5"/>
      <c r="T23" s="5"/>
      <c r="U23" s="5"/>
    </row>
    <row r="24" spans="1:32" x14ac:dyDescent="0.3">
      <c r="G24" s="5"/>
      <c r="H24" s="5"/>
      <c r="I24" s="5"/>
      <c r="J24" s="5"/>
      <c r="K24" s="5"/>
      <c r="L24" s="5"/>
      <c r="M24" s="5"/>
      <c r="N24" s="5"/>
      <c r="O24" s="5"/>
      <c r="Q24" s="6" t="s">
        <v>1568</v>
      </c>
      <c r="R24" s="5"/>
      <c r="S24" s="5"/>
      <c r="T24" s="5"/>
      <c r="U24" s="5"/>
    </row>
    <row r="25" spans="1:32" x14ac:dyDescent="0.3">
      <c r="G25" s="5"/>
      <c r="H25" s="5"/>
      <c r="I25" s="5"/>
      <c r="J25" s="5"/>
      <c r="K25" s="5"/>
      <c r="L25" s="5"/>
      <c r="M25" s="5"/>
      <c r="N25" s="5"/>
      <c r="O25" s="5"/>
      <c r="Q25" s="6" t="s">
        <v>1567</v>
      </c>
      <c r="R25" s="5"/>
      <c r="S25" s="5"/>
      <c r="T25" s="5"/>
      <c r="U25" s="5"/>
    </row>
    <row r="26" spans="1:32" x14ac:dyDescent="0.3">
      <c r="G26" s="5"/>
      <c r="H26" s="5"/>
      <c r="I26" s="5"/>
      <c r="J26" s="5"/>
      <c r="K26" s="5"/>
      <c r="L26" s="5"/>
      <c r="M26" s="5"/>
      <c r="N26" s="5"/>
      <c r="O26" s="5"/>
      <c r="Q26" s="6" t="s">
        <v>1566</v>
      </c>
      <c r="R26" s="5"/>
      <c r="S26" s="5"/>
      <c r="T26" s="5"/>
      <c r="U26" s="5"/>
    </row>
    <row r="27" spans="1:32" x14ac:dyDescent="0.3">
      <c r="G27" s="5"/>
      <c r="H27" s="5"/>
      <c r="I27" s="5"/>
      <c r="J27" s="5"/>
      <c r="K27" s="5"/>
      <c r="L27" s="5"/>
      <c r="M27" s="5"/>
      <c r="N27" s="5"/>
      <c r="O27" s="5"/>
      <c r="Q27" s="6" t="s">
        <v>1565</v>
      </c>
      <c r="R27" s="5"/>
      <c r="S27" s="5"/>
      <c r="T27" s="5"/>
      <c r="U27" s="5"/>
    </row>
    <row r="28" spans="1:32" x14ac:dyDescent="0.3">
      <c r="G28" s="5"/>
      <c r="H28" s="5"/>
      <c r="I28" s="5"/>
      <c r="J28" s="5"/>
      <c r="K28" s="5"/>
      <c r="L28" s="5"/>
      <c r="M28" s="5"/>
      <c r="N28" s="5"/>
      <c r="O28" s="5"/>
      <c r="Q28" s="6" t="s">
        <v>1564</v>
      </c>
      <c r="R28" s="5"/>
      <c r="S28" s="5"/>
      <c r="T28" s="5"/>
      <c r="U28" s="5"/>
    </row>
    <row r="30" spans="1:32" x14ac:dyDescent="0.3">
      <c r="B30" t="s">
        <v>1349</v>
      </c>
    </row>
    <row r="31" spans="1:32" x14ac:dyDescent="0.3">
      <c r="C31" t="s">
        <v>1348</v>
      </c>
      <c r="R31" t="s">
        <v>1348</v>
      </c>
      <c r="AF31" t="s">
        <v>1348</v>
      </c>
    </row>
    <row r="32" spans="1:32" x14ac:dyDescent="0.3">
      <c r="C32" t="s">
        <v>30</v>
      </c>
      <c r="R32" t="s">
        <v>1558</v>
      </c>
      <c r="AF32" t="s">
        <v>1557</v>
      </c>
    </row>
    <row r="33" spans="2:48" x14ac:dyDescent="0.3">
      <c r="C33" t="s">
        <v>29</v>
      </c>
      <c r="R33" t="s">
        <v>29</v>
      </c>
      <c r="AF33" t="s">
        <v>29</v>
      </c>
    </row>
    <row r="34" spans="2:48" x14ac:dyDescent="0.3">
      <c r="B34" t="s">
        <v>16</v>
      </c>
      <c r="C34" t="s">
        <v>28</v>
      </c>
      <c r="D34" t="s">
        <v>27</v>
      </c>
      <c r="E34" t="s">
        <v>26</v>
      </c>
      <c r="F34" t="s">
        <v>25</v>
      </c>
      <c r="G34" t="s">
        <v>7</v>
      </c>
      <c r="H34" t="s">
        <v>6</v>
      </c>
      <c r="I34" t="s">
        <v>5</v>
      </c>
      <c r="J34" t="s">
        <v>24</v>
      </c>
      <c r="K34" t="s">
        <v>23</v>
      </c>
      <c r="L34" t="s">
        <v>22</v>
      </c>
      <c r="M34" t="s">
        <v>21</v>
      </c>
      <c r="N34" t="s">
        <v>20</v>
      </c>
      <c r="Q34" t="s">
        <v>16</v>
      </c>
      <c r="R34" t="s">
        <v>28</v>
      </c>
      <c r="S34" t="s">
        <v>27</v>
      </c>
      <c r="T34" t="s">
        <v>26</v>
      </c>
      <c r="U34" t="s">
        <v>25</v>
      </c>
      <c r="V34" t="s">
        <v>7</v>
      </c>
      <c r="W34" t="s">
        <v>6</v>
      </c>
      <c r="X34" t="s">
        <v>5</v>
      </c>
      <c r="Y34" t="s">
        <v>24</v>
      </c>
      <c r="Z34" t="s">
        <v>23</v>
      </c>
      <c r="AA34" t="s">
        <v>22</v>
      </c>
      <c r="AB34" t="s">
        <v>21</v>
      </c>
      <c r="AC34" t="s">
        <v>20</v>
      </c>
      <c r="AE34" t="s">
        <v>16</v>
      </c>
      <c r="AF34" t="s">
        <v>28</v>
      </c>
      <c r="AG34" t="s">
        <v>27</v>
      </c>
      <c r="AH34" t="s">
        <v>26</v>
      </c>
      <c r="AI34" t="s">
        <v>25</v>
      </c>
      <c r="AJ34" t="s">
        <v>7</v>
      </c>
      <c r="AK34" t="s">
        <v>6</v>
      </c>
      <c r="AL34" t="s">
        <v>5</v>
      </c>
      <c r="AM34" t="s">
        <v>24</v>
      </c>
      <c r="AN34" t="s">
        <v>23</v>
      </c>
      <c r="AO34" t="s">
        <v>22</v>
      </c>
      <c r="AP34" t="s">
        <v>21</v>
      </c>
      <c r="AQ34" t="s">
        <v>20</v>
      </c>
    </row>
    <row r="35" spans="2:48" x14ac:dyDescent="0.3">
      <c r="B35">
        <v>0</v>
      </c>
      <c r="C35" s="76">
        <v>2140</v>
      </c>
      <c r="D35" s="76">
        <v>3424</v>
      </c>
      <c r="E35" s="76">
        <v>3531</v>
      </c>
      <c r="F35" s="76">
        <v>3317</v>
      </c>
      <c r="G35" s="76">
        <v>2782</v>
      </c>
      <c r="H35" s="76">
        <v>3210</v>
      </c>
      <c r="I35" s="76">
        <v>2461</v>
      </c>
      <c r="J35" s="76">
        <v>2889</v>
      </c>
      <c r="K35" s="76">
        <v>3638</v>
      </c>
      <c r="L35" s="76">
        <v>2996</v>
      </c>
      <c r="M35" s="76">
        <v>2461</v>
      </c>
      <c r="N35" s="76">
        <v>1926</v>
      </c>
      <c r="Q35">
        <v>0</v>
      </c>
      <c r="R35" s="202">
        <f t="shared" ref="R35:AC35" si="0">C35</f>
        <v>2140</v>
      </c>
      <c r="S35" s="202">
        <f t="shared" si="0"/>
        <v>3424</v>
      </c>
      <c r="T35" s="202">
        <f t="shared" si="0"/>
        <v>3531</v>
      </c>
      <c r="U35" s="202">
        <f t="shared" si="0"/>
        <v>3317</v>
      </c>
      <c r="V35" s="202">
        <f t="shared" si="0"/>
        <v>2782</v>
      </c>
      <c r="W35" s="76">
        <f t="shared" si="0"/>
        <v>3210</v>
      </c>
      <c r="X35" s="76">
        <f t="shared" si="0"/>
        <v>2461</v>
      </c>
      <c r="Y35" s="76">
        <f t="shared" si="0"/>
        <v>2889</v>
      </c>
      <c r="Z35" s="76">
        <f t="shared" si="0"/>
        <v>3638</v>
      </c>
      <c r="AA35" s="76">
        <f t="shared" si="0"/>
        <v>2996</v>
      </c>
      <c r="AB35" s="76">
        <f t="shared" si="0"/>
        <v>2461</v>
      </c>
      <c r="AC35" s="76">
        <f t="shared" si="0"/>
        <v>1926</v>
      </c>
      <c r="AE35">
        <v>0</v>
      </c>
      <c r="AF35" s="76"/>
      <c r="AG35" s="76"/>
      <c r="AH35" s="76"/>
      <c r="AI35" s="76"/>
      <c r="AJ35" s="76"/>
      <c r="AK35" s="76"/>
      <c r="AL35" s="76"/>
      <c r="AM35" s="76"/>
      <c r="AN35" s="76"/>
      <c r="AO35" s="76"/>
      <c r="AP35" s="76"/>
      <c r="AQ35" s="76"/>
    </row>
    <row r="36" spans="2:48" x14ac:dyDescent="0.3">
      <c r="B36">
        <v>1</v>
      </c>
      <c r="C36" s="76">
        <v>546</v>
      </c>
      <c r="D36" s="76">
        <v>32</v>
      </c>
      <c r="E36" s="76">
        <v>1937</v>
      </c>
      <c r="F36" s="76">
        <v>1626</v>
      </c>
      <c r="G36" s="76">
        <v>118</v>
      </c>
      <c r="H36" s="76">
        <v>1070</v>
      </c>
      <c r="I36" s="76">
        <v>706</v>
      </c>
      <c r="J36" s="76">
        <v>1744</v>
      </c>
      <c r="K36" s="76">
        <v>1541</v>
      </c>
      <c r="L36" s="76">
        <v>139</v>
      </c>
      <c r="M36" s="76">
        <v>2119</v>
      </c>
      <c r="N36" s="76"/>
      <c r="Q36">
        <v>1</v>
      </c>
      <c r="R36" s="202">
        <f t="shared" ref="R36:R46" si="1">IF(ISBLANK(C36),NA(),R35+C36)</f>
        <v>2686</v>
      </c>
      <c r="S36" s="202">
        <f t="shared" ref="S36:S46" si="2">IF(ISBLANK(D36),NA(),S35+D36)</f>
        <v>3456</v>
      </c>
      <c r="T36" s="202">
        <f t="shared" ref="T36:T46" si="3">IF(ISBLANK(E36),NA(),T35+E36)</f>
        <v>5468</v>
      </c>
      <c r="U36" s="202">
        <f t="shared" ref="U36:U46" si="4">IF(ISBLANK(F36),NA(),U35+F36)</f>
        <v>4943</v>
      </c>
      <c r="V36" s="202">
        <f t="shared" ref="V36:V46" si="5">IF(ISBLANK(G36),NA(),V35+G36)</f>
        <v>2900</v>
      </c>
      <c r="W36" s="76">
        <f t="shared" ref="W36:W46" si="6">IF(ISBLANK(H36),NA(),W35+H36)</f>
        <v>4280</v>
      </c>
      <c r="X36" s="76">
        <f t="shared" ref="X36:X46" si="7">IF(ISBLANK(I36),NA(),X35+I36)</f>
        <v>3167</v>
      </c>
      <c r="Y36" s="76">
        <f t="shared" ref="Y36:Y46" si="8">IF(ISBLANK(J36),NA(),Y35+J36)</f>
        <v>4633</v>
      </c>
      <c r="Z36" s="76">
        <f t="shared" ref="Z36:Z46" si="9">IF(ISBLANK(K36),NA(),Z35+K36)</f>
        <v>5179</v>
      </c>
      <c r="AA36" s="76">
        <f t="shared" ref="AA36:AA46" si="10">IF(ISBLANK(L36),NA(),AA35+L36)</f>
        <v>3135</v>
      </c>
      <c r="AB36" s="76">
        <f t="shared" ref="AB36:AB46" si="11">IF(ISBLANK(M36),NA(),AB35+M36)</f>
        <v>4580</v>
      </c>
      <c r="AC36" s="76" t="e">
        <f t="shared" ref="AC36:AC46" si="12">IF(ISBLANK(N36),NA(),AC35+N36)</f>
        <v>#N/A</v>
      </c>
      <c r="AE36">
        <v>1</v>
      </c>
      <c r="AF36" s="186">
        <f t="shared" ref="AF36:AP36" si="13">R36/R35</f>
        <v>1.2551401869158878</v>
      </c>
      <c r="AG36" s="186">
        <f t="shared" si="13"/>
        <v>1.0093457943925233</v>
      </c>
      <c r="AH36" s="186">
        <f t="shared" si="13"/>
        <v>1.5485698102520533</v>
      </c>
      <c r="AI36" s="186">
        <f t="shared" si="13"/>
        <v>1.4902019897497738</v>
      </c>
      <c r="AJ36" s="186">
        <f t="shared" si="13"/>
        <v>1.0424155283968368</v>
      </c>
      <c r="AK36" s="186">
        <f t="shared" si="13"/>
        <v>1.3333333333333333</v>
      </c>
      <c r="AL36" s="186">
        <f t="shared" si="13"/>
        <v>1.2868752539618042</v>
      </c>
      <c r="AM36" s="186">
        <f t="shared" si="13"/>
        <v>1.603669089650398</v>
      </c>
      <c r="AN36" s="186">
        <f t="shared" si="13"/>
        <v>1.4235843870258384</v>
      </c>
      <c r="AO36" s="186">
        <f t="shared" si="13"/>
        <v>1.0463951935914553</v>
      </c>
      <c r="AP36" s="186">
        <f t="shared" si="13"/>
        <v>1.8610321007720438</v>
      </c>
      <c r="AQ36" s="200"/>
    </row>
    <row r="37" spans="2:48" x14ac:dyDescent="0.3">
      <c r="B37">
        <v>2</v>
      </c>
      <c r="C37" s="76">
        <v>1370</v>
      </c>
      <c r="D37" s="76">
        <v>696</v>
      </c>
      <c r="E37" s="76">
        <v>21</v>
      </c>
      <c r="F37" s="76">
        <v>1947</v>
      </c>
      <c r="G37" s="76">
        <v>1573</v>
      </c>
      <c r="H37" s="76">
        <v>674</v>
      </c>
      <c r="I37" s="76">
        <v>2022</v>
      </c>
      <c r="J37" s="76">
        <v>128</v>
      </c>
      <c r="K37" s="76">
        <v>1316</v>
      </c>
      <c r="L37" s="76">
        <v>171</v>
      </c>
      <c r="M37" s="76"/>
      <c r="N37" s="76"/>
      <c r="Q37">
        <v>2</v>
      </c>
      <c r="R37" s="202">
        <f t="shared" si="1"/>
        <v>4056</v>
      </c>
      <c r="S37" s="202">
        <f t="shared" si="2"/>
        <v>4152</v>
      </c>
      <c r="T37" s="202">
        <f t="shared" si="3"/>
        <v>5489</v>
      </c>
      <c r="U37" s="202">
        <f t="shared" si="4"/>
        <v>6890</v>
      </c>
      <c r="V37" s="202">
        <f t="shared" si="5"/>
        <v>4473</v>
      </c>
      <c r="W37" s="76">
        <f t="shared" si="6"/>
        <v>4954</v>
      </c>
      <c r="X37" s="76">
        <f t="shared" si="7"/>
        <v>5189</v>
      </c>
      <c r="Y37" s="76">
        <f t="shared" si="8"/>
        <v>4761</v>
      </c>
      <c r="Z37" s="76">
        <f t="shared" si="9"/>
        <v>6495</v>
      </c>
      <c r="AA37" s="76">
        <f t="shared" si="10"/>
        <v>3306</v>
      </c>
      <c r="AB37" s="76" t="e">
        <f t="shared" si="11"/>
        <v>#N/A</v>
      </c>
      <c r="AC37" s="76" t="e">
        <f t="shared" si="12"/>
        <v>#N/A</v>
      </c>
      <c r="AE37">
        <v>2</v>
      </c>
      <c r="AF37" s="186">
        <f t="shared" ref="AF37:AO37" si="14">R37/R36</f>
        <v>1.5100521221146685</v>
      </c>
      <c r="AG37" s="186">
        <f t="shared" si="14"/>
        <v>1.2013888888888888</v>
      </c>
      <c r="AH37" s="186">
        <f t="shared" si="14"/>
        <v>1.0038405267008046</v>
      </c>
      <c r="AI37" s="186">
        <f t="shared" si="14"/>
        <v>1.3938903499898847</v>
      </c>
      <c r="AJ37" s="186">
        <f t="shared" si="14"/>
        <v>1.5424137931034483</v>
      </c>
      <c r="AK37" s="186">
        <f t="shared" si="14"/>
        <v>1.1574766355140187</v>
      </c>
      <c r="AL37" s="186">
        <f t="shared" si="14"/>
        <v>1.6384591095674139</v>
      </c>
      <c r="AM37" s="186">
        <f t="shared" si="14"/>
        <v>1.0276278868983379</v>
      </c>
      <c r="AN37" s="186">
        <f t="shared" si="14"/>
        <v>1.2541031087082448</v>
      </c>
      <c r="AO37" s="186">
        <f t="shared" si="14"/>
        <v>1.0545454545454545</v>
      </c>
      <c r="AP37" s="200"/>
      <c r="AQ37" s="200"/>
    </row>
    <row r="38" spans="2:48" x14ac:dyDescent="0.3">
      <c r="B38">
        <v>3</v>
      </c>
      <c r="C38" s="76">
        <v>1059</v>
      </c>
      <c r="D38" s="76">
        <v>482</v>
      </c>
      <c r="E38" s="76">
        <v>910</v>
      </c>
      <c r="F38" s="76">
        <v>2076</v>
      </c>
      <c r="G38" s="76">
        <v>1605</v>
      </c>
      <c r="H38" s="76">
        <v>1605</v>
      </c>
      <c r="I38" s="76">
        <v>1840</v>
      </c>
      <c r="J38" s="76">
        <v>1263</v>
      </c>
      <c r="K38" s="76">
        <v>310</v>
      </c>
      <c r="L38" s="76"/>
      <c r="M38" s="76"/>
      <c r="N38" s="76"/>
      <c r="Q38">
        <v>3</v>
      </c>
      <c r="R38" s="202">
        <f t="shared" si="1"/>
        <v>5115</v>
      </c>
      <c r="S38" s="202">
        <f t="shared" si="2"/>
        <v>4634</v>
      </c>
      <c r="T38" s="202">
        <f t="shared" si="3"/>
        <v>6399</v>
      </c>
      <c r="U38" s="202">
        <f t="shared" si="4"/>
        <v>8966</v>
      </c>
      <c r="V38" s="202">
        <f t="shared" si="5"/>
        <v>6078</v>
      </c>
      <c r="W38" s="76">
        <f t="shared" si="6"/>
        <v>6559</v>
      </c>
      <c r="X38" s="76">
        <f t="shared" si="7"/>
        <v>7029</v>
      </c>
      <c r="Y38" s="76">
        <f t="shared" si="8"/>
        <v>6024</v>
      </c>
      <c r="Z38" s="76">
        <f t="shared" si="9"/>
        <v>6805</v>
      </c>
      <c r="AA38" s="76" t="e">
        <f t="shared" si="10"/>
        <v>#N/A</v>
      </c>
      <c r="AB38" s="76" t="e">
        <f t="shared" si="11"/>
        <v>#N/A</v>
      </c>
      <c r="AC38" s="76" t="e">
        <f t="shared" si="12"/>
        <v>#N/A</v>
      </c>
      <c r="AE38">
        <v>3</v>
      </c>
      <c r="AF38" s="186">
        <f t="shared" ref="AF38:AN38" si="15">R38/R37</f>
        <v>1.261094674556213</v>
      </c>
      <c r="AG38" s="186">
        <f t="shared" si="15"/>
        <v>1.1160886319845857</v>
      </c>
      <c r="AH38" s="186">
        <f t="shared" si="15"/>
        <v>1.1657861176899253</v>
      </c>
      <c r="AI38" s="186">
        <f t="shared" si="15"/>
        <v>1.3013062409288825</v>
      </c>
      <c r="AJ38" s="186">
        <f t="shared" si="15"/>
        <v>1.3588195841716968</v>
      </c>
      <c r="AK38" s="186">
        <f t="shared" si="15"/>
        <v>1.3239806217198224</v>
      </c>
      <c r="AL38" s="186">
        <f t="shared" si="15"/>
        <v>1.3545962613220273</v>
      </c>
      <c r="AM38" s="186">
        <f t="shared" si="15"/>
        <v>1.2652804032766225</v>
      </c>
      <c r="AN38" s="186">
        <f t="shared" si="15"/>
        <v>1.0477290223248652</v>
      </c>
      <c r="AO38" s="200"/>
      <c r="AP38" s="200"/>
      <c r="AQ38" s="200"/>
    </row>
    <row r="39" spans="2:48" x14ac:dyDescent="0.3">
      <c r="B39">
        <v>4</v>
      </c>
      <c r="C39" s="76">
        <v>310</v>
      </c>
      <c r="D39" s="76">
        <v>1584</v>
      </c>
      <c r="E39" s="76">
        <v>1798</v>
      </c>
      <c r="F39" s="76">
        <v>1348</v>
      </c>
      <c r="G39" s="76">
        <v>54</v>
      </c>
      <c r="H39" s="76">
        <v>1626</v>
      </c>
      <c r="I39" s="76">
        <v>877</v>
      </c>
      <c r="J39" s="76">
        <v>1049</v>
      </c>
      <c r="K39" s="76"/>
      <c r="L39" s="76"/>
      <c r="M39" s="76"/>
      <c r="N39" s="76"/>
      <c r="Q39">
        <v>4</v>
      </c>
      <c r="R39" s="202">
        <f t="shared" si="1"/>
        <v>5425</v>
      </c>
      <c r="S39" s="202">
        <f t="shared" si="2"/>
        <v>6218</v>
      </c>
      <c r="T39" s="202">
        <f t="shared" si="3"/>
        <v>8197</v>
      </c>
      <c r="U39" s="202">
        <f t="shared" si="4"/>
        <v>10314</v>
      </c>
      <c r="V39" s="202">
        <f t="shared" si="5"/>
        <v>6132</v>
      </c>
      <c r="W39" s="76">
        <f t="shared" si="6"/>
        <v>8185</v>
      </c>
      <c r="X39" s="76">
        <f t="shared" si="7"/>
        <v>7906</v>
      </c>
      <c r="Y39" s="76">
        <f t="shared" si="8"/>
        <v>7073</v>
      </c>
      <c r="Z39" s="76" t="e">
        <f t="shared" si="9"/>
        <v>#N/A</v>
      </c>
      <c r="AA39" s="76" t="e">
        <f t="shared" si="10"/>
        <v>#N/A</v>
      </c>
      <c r="AB39" s="76" t="e">
        <f t="shared" si="11"/>
        <v>#N/A</v>
      </c>
      <c r="AC39" s="76" t="e">
        <f t="shared" si="12"/>
        <v>#N/A</v>
      </c>
      <c r="AE39">
        <v>4</v>
      </c>
      <c r="AF39" s="186">
        <f t="shared" ref="AF39:AM39" si="16">R39/R38</f>
        <v>1.0606060606060606</v>
      </c>
      <c r="AG39" s="201">
        <f t="shared" si="16"/>
        <v>1.3418213206732845</v>
      </c>
      <c r="AH39" s="186">
        <f t="shared" si="16"/>
        <v>1.2809814033442726</v>
      </c>
      <c r="AI39" s="186">
        <f t="shared" si="16"/>
        <v>1.1503457506134285</v>
      </c>
      <c r="AJ39" s="186">
        <f t="shared" si="16"/>
        <v>1.0088845014807502</v>
      </c>
      <c r="AK39" s="186">
        <f t="shared" si="16"/>
        <v>1.2479036438481477</v>
      </c>
      <c r="AL39" s="186">
        <f t="shared" si="16"/>
        <v>1.12476881490966</v>
      </c>
      <c r="AM39" s="186">
        <f t="shared" si="16"/>
        <v>1.174136786188579</v>
      </c>
      <c r="AN39" s="200"/>
      <c r="AO39" s="200"/>
      <c r="AP39" s="200"/>
      <c r="AQ39" s="200"/>
    </row>
    <row r="40" spans="2:48" x14ac:dyDescent="0.3">
      <c r="B40">
        <v>5</v>
      </c>
      <c r="C40" s="76">
        <v>760</v>
      </c>
      <c r="D40" s="76">
        <v>460</v>
      </c>
      <c r="E40" s="76">
        <v>182</v>
      </c>
      <c r="F40" s="76">
        <v>11</v>
      </c>
      <c r="G40" s="76">
        <v>171</v>
      </c>
      <c r="H40" s="76">
        <v>1081</v>
      </c>
      <c r="I40" s="76">
        <v>75</v>
      </c>
      <c r="J40" s="76"/>
      <c r="K40" s="76"/>
      <c r="L40" s="76"/>
      <c r="M40" s="76"/>
      <c r="N40" s="76"/>
      <c r="Q40">
        <v>5</v>
      </c>
      <c r="R40" s="202">
        <f t="shared" si="1"/>
        <v>6185</v>
      </c>
      <c r="S40" s="202">
        <f t="shared" si="2"/>
        <v>6678</v>
      </c>
      <c r="T40" s="202">
        <f t="shared" si="3"/>
        <v>8379</v>
      </c>
      <c r="U40" s="202">
        <f t="shared" si="4"/>
        <v>10325</v>
      </c>
      <c r="V40" s="202">
        <f t="shared" si="5"/>
        <v>6303</v>
      </c>
      <c r="W40" s="76">
        <f t="shared" si="6"/>
        <v>9266</v>
      </c>
      <c r="X40" s="76">
        <f t="shared" si="7"/>
        <v>7981</v>
      </c>
      <c r="Y40" s="76" t="e">
        <f t="shared" si="8"/>
        <v>#N/A</v>
      </c>
      <c r="Z40" s="76" t="e">
        <f t="shared" si="9"/>
        <v>#N/A</v>
      </c>
      <c r="AA40" s="76" t="e">
        <f t="shared" si="10"/>
        <v>#N/A</v>
      </c>
      <c r="AB40" s="76" t="e">
        <f t="shared" si="11"/>
        <v>#N/A</v>
      </c>
      <c r="AC40" s="76" t="e">
        <f t="shared" si="12"/>
        <v>#N/A</v>
      </c>
      <c r="AE40">
        <v>5</v>
      </c>
      <c r="AF40" s="201">
        <f t="shared" ref="AF40:AL40" si="17">R40/R39</f>
        <v>1.1400921658986176</v>
      </c>
      <c r="AG40" s="186">
        <f t="shared" si="17"/>
        <v>1.0739787713091027</v>
      </c>
      <c r="AH40" s="186">
        <f t="shared" si="17"/>
        <v>1.022203245089667</v>
      </c>
      <c r="AI40" s="186">
        <f t="shared" si="17"/>
        <v>1.0010665115377158</v>
      </c>
      <c r="AJ40" s="186">
        <f t="shared" si="17"/>
        <v>1.0278864970645794</v>
      </c>
      <c r="AK40" s="186">
        <f t="shared" si="17"/>
        <v>1.1320708613317043</v>
      </c>
      <c r="AL40" s="186">
        <f t="shared" si="17"/>
        <v>1.0094864659752087</v>
      </c>
      <c r="AM40" s="200"/>
      <c r="AN40" s="200"/>
      <c r="AO40" s="200"/>
      <c r="AP40" s="200"/>
      <c r="AQ40" s="200"/>
    </row>
    <row r="41" spans="2:48" x14ac:dyDescent="0.3">
      <c r="B41">
        <v>6</v>
      </c>
      <c r="C41" s="76">
        <v>182</v>
      </c>
      <c r="D41" s="76">
        <v>54</v>
      </c>
      <c r="E41" s="76">
        <v>118</v>
      </c>
      <c r="F41" s="76">
        <v>385</v>
      </c>
      <c r="G41" s="76">
        <v>268</v>
      </c>
      <c r="H41" s="76">
        <v>385</v>
      </c>
      <c r="I41" s="76"/>
      <c r="J41" s="76"/>
      <c r="K41" s="76"/>
      <c r="L41" s="76"/>
      <c r="M41" s="76"/>
      <c r="N41" s="76"/>
      <c r="Q41">
        <v>6</v>
      </c>
      <c r="R41" s="202">
        <f t="shared" si="1"/>
        <v>6367</v>
      </c>
      <c r="S41" s="202">
        <f t="shared" si="2"/>
        <v>6732</v>
      </c>
      <c r="T41" s="202">
        <f t="shared" si="3"/>
        <v>8497</v>
      </c>
      <c r="U41" s="202">
        <f t="shared" si="4"/>
        <v>10710</v>
      </c>
      <c r="V41" s="202">
        <f t="shared" si="5"/>
        <v>6571</v>
      </c>
      <c r="W41" s="76">
        <f t="shared" si="6"/>
        <v>9651</v>
      </c>
      <c r="X41" s="76" t="e">
        <f t="shared" si="7"/>
        <v>#N/A</v>
      </c>
      <c r="Y41" s="76" t="e">
        <f t="shared" si="8"/>
        <v>#N/A</v>
      </c>
      <c r="Z41" s="76" t="e">
        <f t="shared" si="9"/>
        <v>#N/A</v>
      </c>
      <c r="AA41" s="76" t="e">
        <f t="shared" si="10"/>
        <v>#N/A</v>
      </c>
      <c r="AB41" s="76" t="e">
        <f t="shared" si="11"/>
        <v>#N/A</v>
      </c>
      <c r="AC41" s="76" t="e">
        <f t="shared" si="12"/>
        <v>#N/A</v>
      </c>
      <c r="AE41">
        <v>6</v>
      </c>
      <c r="AF41" s="186">
        <f t="shared" ref="AF41:AK41" si="18">R41/R40</f>
        <v>1.0294260307194827</v>
      </c>
      <c r="AG41" s="186">
        <f t="shared" si="18"/>
        <v>1.0080862533692723</v>
      </c>
      <c r="AH41" s="186">
        <f t="shared" si="18"/>
        <v>1.0140828261129013</v>
      </c>
      <c r="AI41" s="186">
        <f t="shared" si="18"/>
        <v>1.0372881355932204</v>
      </c>
      <c r="AJ41" s="186">
        <f t="shared" si="18"/>
        <v>1.0425194351895923</v>
      </c>
      <c r="AK41" s="186">
        <f t="shared" si="18"/>
        <v>1.0415497517807037</v>
      </c>
      <c r="AL41" s="200"/>
      <c r="AM41" s="200"/>
      <c r="AN41" s="200"/>
      <c r="AO41" s="200"/>
      <c r="AP41" s="200"/>
      <c r="AQ41" s="200"/>
    </row>
    <row r="42" spans="2:48" x14ac:dyDescent="0.3">
      <c r="B42">
        <v>7</v>
      </c>
      <c r="C42" s="76">
        <v>1894</v>
      </c>
      <c r="D42" s="76">
        <v>984</v>
      </c>
      <c r="E42" s="76">
        <v>449</v>
      </c>
      <c r="F42" s="76">
        <v>1926</v>
      </c>
      <c r="G42" s="76">
        <v>1156</v>
      </c>
      <c r="H42" s="76"/>
      <c r="I42" s="76"/>
      <c r="J42" s="76"/>
      <c r="K42" s="76"/>
      <c r="L42" s="76"/>
      <c r="M42" s="76"/>
      <c r="N42" s="76"/>
      <c r="Q42">
        <v>7</v>
      </c>
      <c r="R42" s="202">
        <f t="shared" si="1"/>
        <v>8261</v>
      </c>
      <c r="S42" s="202">
        <f t="shared" si="2"/>
        <v>7716</v>
      </c>
      <c r="T42" s="202">
        <f t="shared" si="3"/>
        <v>8946</v>
      </c>
      <c r="U42" s="202">
        <f t="shared" si="4"/>
        <v>12636</v>
      </c>
      <c r="V42" s="202">
        <f t="shared" si="5"/>
        <v>7727</v>
      </c>
      <c r="W42" s="76" t="e">
        <f t="shared" si="6"/>
        <v>#N/A</v>
      </c>
      <c r="X42" s="76" t="e">
        <f t="shared" si="7"/>
        <v>#N/A</v>
      </c>
      <c r="Y42" s="76" t="e">
        <f t="shared" si="8"/>
        <v>#N/A</v>
      </c>
      <c r="Z42" s="76" t="e">
        <f t="shared" si="9"/>
        <v>#N/A</v>
      </c>
      <c r="AA42" s="76" t="e">
        <f t="shared" si="10"/>
        <v>#N/A</v>
      </c>
      <c r="AB42" s="76" t="e">
        <f t="shared" si="11"/>
        <v>#N/A</v>
      </c>
      <c r="AC42" s="76" t="e">
        <f t="shared" si="12"/>
        <v>#N/A</v>
      </c>
      <c r="AE42">
        <v>7</v>
      </c>
      <c r="AF42" s="201">
        <f>R42/R41</f>
        <v>1.2974713365792367</v>
      </c>
      <c r="AG42" s="186">
        <f>S42/S41</f>
        <v>1.1461675579322639</v>
      </c>
      <c r="AH42" s="186">
        <f>T42/T41</f>
        <v>1.0528421795927974</v>
      </c>
      <c r="AI42" s="186">
        <f>U42/U41</f>
        <v>1.1798319327731093</v>
      </c>
      <c r="AJ42" s="186">
        <f>V42/V41</f>
        <v>1.1759245168163142</v>
      </c>
      <c r="AK42" s="200"/>
      <c r="AL42" s="200"/>
      <c r="AM42" s="200"/>
      <c r="AN42" s="200"/>
      <c r="AO42" s="200"/>
      <c r="AP42" s="200"/>
      <c r="AQ42" s="200"/>
    </row>
    <row r="43" spans="2:48" x14ac:dyDescent="0.3">
      <c r="B43">
        <v>8</v>
      </c>
      <c r="C43" s="76">
        <v>203</v>
      </c>
      <c r="D43" s="76">
        <v>471</v>
      </c>
      <c r="E43" s="76">
        <v>321</v>
      </c>
      <c r="F43" s="76">
        <v>32</v>
      </c>
      <c r="G43" s="76"/>
      <c r="H43" s="76"/>
      <c r="I43" s="76"/>
      <c r="J43" s="76"/>
      <c r="K43" s="76"/>
      <c r="L43" s="76"/>
      <c r="M43" s="76"/>
      <c r="N43" s="76"/>
      <c r="Q43">
        <v>8</v>
      </c>
      <c r="R43" s="76">
        <f t="shared" si="1"/>
        <v>8464</v>
      </c>
      <c r="S43" s="76">
        <f t="shared" si="2"/>
        <v>8187</v>
      </c>
      <c r="T43" s="76">
        <f t="shared" si="3"/>
        <v>9267</v>
      </c>
      <c r="U43" s="76">
        <f t="shared" si="4"/>
        <v>12668</v>
      </c>
      <c r="V43" s="76" t="e">
        <f t="shared" si="5"/>
        <v>#N/A</v>
      </c>
      <c r="W43" s="76" t="e">
        <f t="shared" si="6"/>
        <v>#N/A</v>
      </c>
      <c r="X43" s="76" t="e">
        <f t="shared" si="7"/>
        <v>#N/A</v>
      </c>
      <c r="Y43" s="76" t="e">
        <f t="shared" si="8"/>
        <v>#N/A</v>
      </c>
      <c r="Z43" s="76" t="e">
        <f t="shared" si="9"/>
        <v>#N/A</v>
      </c>
      <c r="AA43" s="76" t="e">
        <f t="shared" si="10"/>
        <v>#N/A</v>
      </c>
      <c r="AB43" s="76" t="e">
        <f t="shared" si="11"/>
        <v>#N/A</v>
      </c>
      <c r="AC43" s="76" t="e">
        <f t="shared" si="12"/>
        <v>#N/A</v>
      </c>
      <c r="AE43">
        <v>8</v>
      </c>
      <c r="AF43" s="186">
        <f>R43/R42</f>
        <v>1.0245732962111125</v>
      </c>
      <c r="AG43" s="186">
        <f>S43/S42</f>
        <v>1.0610419906687403</v>
      </c>
      <c r="AH43" s="186">
        <f>T43/T42</f>
        <v>1.0358819584171697</v>
      </c>
      <c r="AI43" s="186">
        <f>U43/U42</f>
        <v>1.0025324469768915</v>
      </c>
      <c r="AJ43" s="200"/>
      <c r="AK43" s="200"/>
      <c r="AL43" s="200"/>
      <c r="AM43" s="200"/>
      <c r="AN43" s="200"/>
      <c r="AO43" s="200"/>
      <c r="AP43" s="200"/>
      <c r="AQ43" s="200"/>
      <c r="AS43" t="s">
        <v>1563</v>
      </c>
    </row>
    <row r="44" spans="2:48" x14ac:dyDescent="0.3">
      <c r="B44">
        <v>9</v>
      </c>
      <c r="C44" s="76">
        <v>118</v>
      </c>
      <c r="D44" s="76">
        <v>449</v>
      </c>
      <c r="E44" s="76">
        <v>471</v>
      </c>
      <c r="F44" s="76"/>
      <c r="G44" s="76"/>
      <c r="H44" s="76"/>
      <c r="I44" s="76"/>
      <c r="J44" s="76"/>
      <c r="K44" s="76"/>
      <c r="L44" s="76"/>
      <c r="M44" s="76"/>
      <c r="N44" s="76"/>
      <c r="Q44">
        <v>9</v>
      </c>
      <c r="R44" s="76">
        <f t="shared" si="1"/>
        <v>8582</v>
      </c>
      <c r="S44" s="76">
        <f t="shared" si="2"/>
        <v>8636</v>
      </c>
      <c r="T44" s="76">
        <f t="shared" si="3"/>
        <v>9738</v>
      </c>
      <c r="U44" s="76" t="e">
        <f t="shared" si="4"/>
        <v>#N/A</v>
      </c>
      <c r="V44" s="76" t="e">
        <f t="shared" si="5"/>
        <v>#N/A</v>
      </c>
      <c r="W44" s="76" t="e">
        <f t="shared" si="6"/>
        <v>#N/A</v>
      </c>
      <c r="X44" s="76" t="e">
        <f t="shared" si="7"/>
        <v>#N/A</v>
      </c>
      <c r="Y44" s="76" t="e">
        <f t="shared" si="8"/>
        <v>#N/A</v>
      </c>
      <c r="Z44" s="76" t="e">
        <f t="shared" si="9"/>
        <v>#N/A</v>
      </c>
      <c r="AA44" s="76" t="e">
        <f t="shared" si="10"/>
        <v>#N/A</v>
      </c>
      <c r="AB44" s="76" t="e">
        <f t="shared" si="11"/>
        <v>#N/A</v>
      </c>
      <c r="AC44" s="76" t="e">
        <f t="shared" si="12"/>
        <v>#N/A</v>
      </c>
      <c r="AE44">
        <v>9</v>
      </c>
      <c r="AF44" s="186">
        <f>R44/R43</f>
        <v>1.0139413988657846</v>
      </c>
      <c r="AG44" s="186">
        <f>S44/S43</f>
        <v>1.054843043850006</v>
      </c>
      <c r="AH44" s="186">
        <f>T44/T43</f>
        <v>1.0508255098737456</v>
      </c>
      <c r="AI44" s="200"/>
      <c r="AJ44" s="200"/>
      <c r="AK44" s="200"/>
      <c r="AL44" s="200"/>
      <c r="AM44" s="200"/>
      <c r="AN44" s="200"/>
      <c r="AO44" s="200"/>
      <c r="AP44" s="200"/>
      <c r="AQ44" s="200"/>
    </row>
    <row r="45" spans="2:48" x14ac:dyDescent="0.3">
      <c r="B45">
        <v>10</v>
      </c>
      <c r="C45" s="76">
        <v>182</v>
      </c>
      <c r="D45" s="76">
        <v>225</v>
      </c>
      <c r="E45" s="76"/>
      <c r="F45" s="76"/>
      <c r="G45" s="76"/>
      <c r="H45" s="76"/>
      <c r="I45" s="76"/>
      <c r="J45" s="76"/>
      <c r="K45" s="76"/>
      <c r="L45" s="76"/>
      <c r="M45" s="76"/>
      <c r="N45" s="76"/>
      <c r="Q45">
        <v>10</v>
      </c>
      <c r="R45" s="76">
        <f t="shared" si="1"/>
        <v>8764</v>
      </c>
      <c r="S45" s="76">
        <f t="shared" si="2"/>
        <v>8861</v>
      </c>
      <c r="T45" s="76" t="e">
        <f t="shared" si="3"/>
        <v>#N/A</v>
      </c>
      <c r="U45" s="76" t="e">
        <f t="shared" si="4"/>
        <v>#N/A</v>
      </c>
      <c r="V45" s="76" t="e">
        <f t="shared" si="5"/>
        <v>#N/A</v>
      </c>
      <c r="W45" s="76" t="e">
        <f t="shared" si="6"/>
        <v>#N/A</v>
      </c>
      <c r="X45" s="76" t="e">
        <f t="shared" si="7"/>
        <v>#N/A</v>
      </c>
      <c r="Y45" s="76" t="e">
        <f t="shared" si="8"/>
        <v>#N/A</v>
      </c>
      <c r="Z45" s="76" t="e">
        <f t="shared" si="9"/>
        <v>#N/A</v>
      </c>
      <c r="AA45" s="76" t="e">
        <f t="shared" si="10"/>
        <v>#N/A</v>
      </c>
      <c r="AB45" s="76" t="e">
        <f t="shared" si="11"/>
        <v>#N/A</v>
      </c>
      <c r="AC45" s="76" t="e">
        <f t="shared" si="12"/>
        <v>#N/A</v>
      </c>
      <c r="AE45">
        <v>10</v>
      </c>
      <c r="AF45" s="186">
        <f>R45/R44</f>
        <v>1.0212071778140293</v>
      </c>
      <c r="AG45" s="186">
        <f>S45/S44</f>
        <v>1.0260537285780453</v>
      </c>
      <c r="AH45" s="200"/>
      <c r="AI45" s="200"/>
      <c r="AJ45" s="200"/>
      <c r="AK45" s="200"/>
      <c r="AL45" s="200"/>
      <c r="AM45" s="200"/>
      <c r="AN45" s="200"/>
      <c r="AO45" s="200"/>
      <c r="AP45" s="200"/>
      <c r="AQ45" s="200"/>
    </row>
    <row r="46" spans="2:48" x14ac:dyDescent="0.3">
      <c r="B46">
        <v>11</v>
      </c>
      <c r="C46" s="76">
        <v>0</v>
      </c>
      <c r="D46" s="76"/>
      <c r="E46" s="76"/>
      <c r="F46" s="76"/>
      <c r="G46" s="76"/>
      <c r="H46" s="76"/>
      <c r="I46" s="76"/>
      <c r="J46" s="76"/>
      <c r="K46" s="76"/>
      <c r="L46" s="76"/>
      <c r="M46" s="76"/>
      <c r="N46" s="76"/>
      <c r="Q46">
        <v>11</v>
      </c>
      <c r="R46" s="76">
        <f t="shared" si="1"/>
        <v>8764</v>
      </c>
      <c r="S46" s="76" t="e">
        <f t="shared" si="2"/>
        <v>#N/A</v>
      </c>
      <c r="T46" s="76" t="e">
        <f t="shared" si="3"/>
        <v>#N/A</v>
      </c>
      <c r="U46" s="76" t="e">
        <f t="shared" si="4"/>
        <v>#N/A</v>
      </c>
      <c r="V46" s="76" t="e">
        <f t="shared" si="5"/>
        <v>#N/A</v>
      </c>
      <c r="W46" s="76" t="e">
        <f t="shared" si="6"/>
        <v>#N/A</v>
      </c>
      <c r="X46" s="76" t="e">
        <f t="shared" si="7"/>
        <v>#N/A</v>
      </c>
      <c r="Y46" s="76" t="e">
        <f t="shared" si="8"/>
        <v>#N/A</v>
      </c>
      <c r="Z46" s="76" t="e">
        <f t="shared" si="9"/>
        <v>#N/A</v>
      </c>
      <c r="AA46" s="76" t="e">
        <f t="shared" si="10"/>
        <v>#N/A</v>
      </c>
      <c r="AB46" s="76" t="e">
        <f t="shared" si="11"/>
        <v>#N/A</v>
      </c>
      <c r="AC46" s="76" t="e">
        <f t="shared" si="12"/>
        <v>#N/A</v>
      </c>
      <c r="AE46">
        <v>11</v>
      </c>
      <c r="AF46" s="186">
        <f>R46/R45</f>
        <v>1</v>
      </c>
      <c r="AG46" s="200"/>
      <c r="AH46" s="200"/>
      <c r="AI46" s="200"/>
      <c r="AJ46" s="200"/>
      <c r="AK46" s="200"/>
      <c r="AL46" s="200"/>
      <c r="AM46" s="200"/>
      <c r="AN46" s="200"/>
      <c r="AO46" s="200"/>
      <c r="AP46" s="200"/>
      <c r="AQ46" s="200"/>
    </row>
    <row r="47" spans="2:48" x14ac:dyDescent="0.3">
      <c r="AS47" s="15" t="s">
        <v>1554</v>
      </c>
      <c r="AT47" s="15"/>
      <c r="AU47" s="15"/>
      <c r="AV47" s="15"/>
    </row>
    <row r="48" spans="2:48" x14ac:dyDescent="0.3">
      <c r="C48" t="s">
        <v>1347</v>
      </c>
      <c r="R48" t="s">
        <v>1347</v>
      </c>
      <c r="AC48" s="90"/>
      <c r="AF48" t="s">
        <v>1347</v>
      </c>
    </row>
    <row r="49" spans="2:48" x14ac:dyDescent="0.3">
      <c r="C49" t="s">
        <v>30</v>
      </c>
      <c r="R49" t="s">
        <v>1558</v>
      </c>
      <c r="AF49" t="s">
        <v>1557</v>
      </c>
    </row>
    <row r="50" spans="2:48" x14ac:dyDescent="0.3">
      <c r="C50" t="s">
        <v>29</v>
      </c>
      <c r="R50" t="s">
        <v>29</v>
      </c>
      <c r="AF50" t="s">
        <v>29</v>
      </c>
    </row>
    <row r="51" spans="2:48" x14ac:dyDescent="0.3">
      <c r="B51" t="s">
        <v>16</v>
      </c>
      <c r="C51" t="s">
        <v>28</v>
      </c>
      <c r="D51" t="s">
        <v>27</v>
      </c>
      <c r="E51" t="s">
        <v>26</v>
      </c>
      <c r="F51" t="s">
        <v>25</v>
      </c>
      <c r="G51" t="s">
        <v>7</v>
      </c>
      <c r="H51" t="s">
        <v>6</v>
      </c>
      <c r="I51" t="s">
        <v>5</v>
      </c>
      <c r="J51" t="s">
        <v>24</v>
      </c>
      <c r="K51" t="s">
        <v>23</v>
      </c>
      <c r="L51" t="s">
        <v>22</v>
      </c>
      <c r="M51" t="s">
        <v>21</v>
      </c>
      <c r="N51" t="s">
        <v>20</v>
      </c>
      <c r="Q51" t="s">
        <v>16</v>
      </c>
      <c r="R51" t="s">
        <v>28</v>
      </c>
      <c r="S51" t="s">
        <v>27</v>
      </c>
      <c r="T51" t="s">
        <v>26</v>
      </c>
      <c r="U51" t="s">
        <v>25</v>
      </c>
      <c r="V51" t="s">
        <v>7</v>
      </c>
      <c r="W51" t="s">
        <v>6</v>
      </c>
      <c r="X51" t="s">
        <v>5</v>
      </c>
      <c r="Y51" t="s">
        <v>24</v>
      </c>
      <c r="Z51" t="s">
        <v>23</v>
      </c>
      <c r="AA51" t="s">
        <v>22</v>
      </c>
      <c r="AB51" t="s">
        <v>21</v>
      </c>
      <c r="AC51" t="s">
        <v>20</v>
      </c>
      <c r="AE51" t="s">
        <v>16</v>
      </c>
      <c r="AF51" t="s">
        <v>28</v>
      </c>
      <c r="AG51" t="s">
        <v>27</v>
      </c>
      <c r="AH51" t="s">
        <v>26</v>
      </c>
      <c r="AI51" t="s">
        <v>25</v>
      </c>
      <c r="AJ51" t="s">
        <v>7</v>
      </c>
      <c r="AK51" t="s">
        <v>6</v>
      </c>
      <c r="AL51" t="s">
        <v>5</v>
      </c>
      <c r="AM51" t="s">
        <v>24</v>
      </c>
      <c r="AN51" t="s">
        <v>23</v>
      </c>
      <c r="AO51" t="s">
        <v>22</v>
      </c>
      <c r="AP51" t="s">
        <v>21</v>
      </c>
      <c r="AQ51" t="s">
        <v>20</v>
      </c>
    </row>
    <row r="52" spans="2:48" x14ac:dyDescent="0.3">
      <c r="B52">
        <v>0</v>
      </c>
      <c r="C52" s="76">
        <v>2140</v>
      </c>
      <c r="D52" s="76">
        <v>3424</v>
      </c>
      <c r="E52" s="76">
        <v>3531</v>
      </c>
      <c r="F52" s="76">
        <v>3317</v>
      </c>
      <c r="G52" s="76">
        <v>2782</v>
      </c>
      <c r="H52" s="76">
        <v>3210</v>
      </c>
      <c r="I52" s="76">
        <v>2461</v>
      </c>
      <c r="J52" s="76">
        <v>2889</v>
      </c>
      <c r="K52" s="76">
        <v>3638</v>
      </c>
      <c r="L52" s="76">
        <v>2996</v>
      </c>
      <c r="M52" s="76">
        <v>2461</v>
      </c>
      <c r="N52" s="76">
        <v>1926</v>
      </c>
      <c r="Q52">
        <v>0</v>
      </c>
      <c r="R52" s="76">
        <f t="shared" ref="R52:AC52" si="19">C52</f>
        <v>2140</v>
      </c>
      <c r="S52" s="76">
        <f t="shared" si="19"/>
        <v>3424</v>
      </c>
      <c r="T52" s="76">
        <f t="shared" si="19"/>
        <v>3531</v>
      </c>
      <c r="U52" s="76">
        <f t="shared" si="19"/>
        <v>3317</v>
      </c>
      <c r="V52" s="76">
        <f t="shared" si="19"/>
        <v>2782</v>
      </c>
      <c r="W52" s="76">
        <f t="shared" si="19"/>
        <v>3210</v>
      </c>
      <c r="X52" s="76">
        <f t="shared" si="19"/>
        <v>2461</v>
      </c>
      <c r="Y52" s="76">
        <f t="shared" si="19"/>
        <v>2889</v>
      </c>
      <c r="Z52" s="76">
        <f t="shared" si="19"/>
        <v>3638</v>
      </c>
      <c r="AA52" s="76">
        <f t="shared" si="19"/>
        <v>2996</v>
      </c>
      <c r="AB52" s="76">
        <f t="shared" si="19"/>
        <v>2461</v>
      </c>
      <c r="AC52" s="76">
        <f t="shared" si="19"/>
        <v>1926</v>
      </c>
      <c r="AE52">
        <v>0</v>
      </c>
      <c r="AF52" s="76"/>
      <c r="AG52" s="76"/>
      <c r="AH52" s="76"/>
      <c r="AI52" s="76"/>
      <c r="AJ52" s="76"/>
      <c r="AK52" s="76"/>
      <c r="AL52" s="76"/>
      <c r="AM52" s="76"/>
      <c r="AN52" s="76"/>
      <c r="AO52" s="76"/>
      <c r="AP52" s="76"/>
      <c r="AQ52" s="76"/>
      <c r="AT52" t="s">
        <v>1562</v>
      </c>
    </row>
    <row r="53" spans="2:48" x14ac:dyDescent="0.3">
      <c r="B53">
        <v>1</v>
      </c>
      <c r="C53" s="76">
        <v>1552</v>
      </c>
      <c r="D53" s="76">
        <v>963</v>
      </c>
      <c r="E53" s="76">
        <v>1017</v>
      </c>
      <c r="F53" s="76">
        <v>696</v>
      </c>
      <c r="G53" s="76">
        <v>1177</v>
      </c>
      <c r="H53" s="76">
        <v>963</v>
      </c>
      <c r="I53" s="76">
        <v>1231</v>
      </c>
      <c r="J53" s="76">
        <v>1070</v>
      </c>
      <c r="K53" s="76">
        <v>856</v>
      </c>
      <c r="L53" s="76">
        <v>1391</v>
      </c>
      <c r="M53" s="76">
        <v>1070</v>
      </c>
      <c r="N53" s="76"/>
      <c r="Q53">
        <v>1</v>
      </c>
      <c r="R53" s="76">
        <f t="shared" ref="R53:R63" si="20">IF(ISBLANK(C53),NA(),R52+C53)</f>
        <v>3692</v>
      </c>
      <c r="S53" s="76">
        <f t="shared" ref="S53:S63" si="21">IF(ISBLANK(D53),NA(),S52+D53)</f>
        <v>4387</v>
      </c>
      <c r="T53" s="76">
        <f t="shared" ref="T53:T63" si="22">IF(ISBLANK(E53),NA(),T52+E53)</f>
        <v>4548</v>
      </c>
      <c r="U53" s="76">
        <f t="shared" ref="U53:U63" si="23">IF(ISBLANK(F53),NA(),U52+F53)</f>
        <v>4013</v>
      </c>
      <c r="V53" s="76">
        <f t="shared" ref="V53:V63" si="24">IF(ISBLANK(G53),NA(),V52+G53)</f>
        <v>3959</v>
      </c>
      <c r="W53" s="76">
        <f t="shared" ref="W53:W63" si="25">IF(ISBLANK(H53),NA(),W52+H53)</f>
        <v>4173</v>
      </c>
      <c r="X53" s="76">
        <f t="shared" ref="X53:X63" si="26">IF(ISBLANK(I53),NA(),X52+I53)</f>
        <v>3692</v>
      </c>
      <c r="Y53" s="76">
        <f t="shared" ref="Y53:Y63" si="27">IF(ISBLANK(J53),NA(),Y52+J53)</f>
        <v>3959</v>
      </c>
      <c r="Z53" s="76">
        <f t="shared" ref="Z53:Z63" si="28">IF(ISBLANK(K53),NA(),Z52+K53)</f>
        <v>4494</v>
      </c>
      <c r="AA53" s="76">
        <f t="shared" ref="AA53:AA63" si="29">IF(ISBLANK(L53),NA(),AA52+L53)</f>
        <v>4387</v>
      </c>
      <c r="AB53" s="76">
        <f t="shared" ref="AB53:AB63" si="30">IF(ISBLANK(M53),NA(),AB52+M53)</f>
        <v>3531</v>
      </c>
      <c r="AC53" s="76" t="e">
        <f t="shared" ref="AC53:AC63" si="31">IF(ISBLANK(N53),NA(),AC52+N53)</f>
        <v>#N/A</v>
      </c>
      <c r="AE53">
        <v>1</v>
      </c>
      <c r="AF53" s="186">
        <f t="shared" ref="AF53:AP53" si="32">R53/R52</f>
        <v>1.7252336448598131</v>
      </c>
      <c r="AG53" s="186">
        <f t="shared" si="32"/>
        <v>1.28125</v>
      </c>
      <c r="AH53" s="186">
        <f t="shared" si="32"/>
        <v>1.2880203908241292</v>
      </c>
      <c r="AI53" s="186">
        <f t="shared" si="32"/>
        <v>1.2098281579740731</v>
      </c>
      <c r="AJ53" s="186">
        <f t="shared" si="32"/>
        <v>1.4230769230769231</v>
      </c>
      <c r="AK53" s="186">
        <f t="shared" si="32"/>
        <v>1.3</v>
      </c>
      <c r="AL53" s="186">
        <f t="shared" si="32"/>
        <v>1.5002031694433158</v>
      </c>
      <c r="AM53" s="186">
        <f t="shared" si="32"/>
        <v>1.3703703703703705</v>
      </c>
      <c r="AN53" s="186">
        <f t="shared" si="32"/>
        <v>1.2352941176470589</v>
      </c>
      <c r="AO53" s="186">
        <f t="shared" si="32"/>
        <v>1.4642857142857142</v>
      </c>
      <c r="AP53" s="186">
        <f t="shared" si="32"/>
        <v>1.4347826086956521</v>
      </c>
      <c r="AQ53" s="186"/>
      <c r="AT53" t="s">
        <v>1561</v>
      </c>
    </row>
    <row r="54" spans="2:48" x14ac:dyDescent="0.3">
      <c r="B54">
        <v>2</v>
      </c>
      <c r="C54" s="76">
        <v>589</v>
      </c>
      <c r="D54" s="76">
        <v>963</v>
      </c>
      <c r="E54" s="76">
        <v>1017</v>
      </c>
      <c r="F54" s="76">
        <v>963</v>
      </c>
      <c r="G54" s="76">
        <v>910</v>
      </c>
      <c r="H54" s="76">
        <v>856</v>
      </c>
      <c r="I54" s="76">
        <v>963</v>
      </c>
      <c r="J54" s="76">
        <v>1017</v>
      </c>
      <c r="K54" s="76">
        <v>910</v>
      </c>
      <c r="L54" s="76">
        <v>963</v>
      </c>
      <c r="M54" s="76"/>
      <c r="N54" s="76"/>
      <c r="Q54">
        <v>2</v>
      </c>
      <c r="R54" s="76">
        <f t="shared" si="20"/>
        <v>4281</v>
      </c>
      <c r="S54" s="76">
        <f t="shared" si="21"/>
        <v>5350</v>
      </c>
      <c r="T54" s="76">
        <f t="shared" si="22"/>
        <v>5565</v>
      </c>
      <c r="U54" s="76">
        <f t="shared" si="23"/>
        <v>4976</v>
      </c>
      <c r="V54" s="76">
        <f t="shared" si="24"/>
        <v>4869</v>
      </c>
      <c r="W54" s="76">
        <f t="shared" si="25"/>
        <v>5029</v>
      </c>
      <c r="X54" s="76">
        <f t="shared" si="26"/>
        <v>4655</v>
      </c>
      <c r="Y54" s="76">
        <f t="shared" si="27"/>
        <v>4976</v>
      </c>
      <c r="Z54" s="76">
        <f t="shared" si="28"/>
        <v>5404</v>
      </c>
      <c r="AA54" s="76">
        <f t="shared" si="29"/>
        <v>5350</v>
      </c>
      <c r="AB54" s="76" t="e">
        <f t="shared" si="30"/>
        <v>#N/A</v>
      </c>
      <c r="AC54" s="76" t="e">
        <f t="shared" si="31"/>
        <v>#N/A</v>
      </c>
      <c r="AE54">
        <v>2</v>
      </c>
      <c r="AF54" s="186">
        <f t="shared" ref="AF54:AO54" si="33">R54/R53</f>
        <v>1.159534127843987</v>
      </c>
      <c r="AG54" s="186">
        <f t="shared" si="33"/>
        <v>1.2195121951219512</v>
      </c>
      <c r="AH54" s="186">
        <f t="shared" si="33"/>
        <v>1.2236147757255937</v>
      </c>
      <c r="AI54" s="186">
        <f t="shared" si="33"/>
        <v>1.2399700971841514</v>
      </c>
      <c r="AJ54" s="186">
        <f t="shared" si="33"/>
        <v>1.2298560242485477</v>
      </c>
      <c r="AK54" s="186">
        <f t="shared" si="33"/>
        <v>1.2051282051282051</v>
      </c>
      <c r="AL54" s="186">
        <f t="shared" si="33"/>
        <v>1.2608342361863489</v>
      </c>
      <c r="AM54" s="186">
        <f t="shared" si="33"/>
        <v>1.2568830512755746</v>
      </c>
      <c r="AN54" s="186">
        <f t="shared" si="33"/>
        <v>1.2024922118380061</v>
      </c>
      <c r="AO54" s="186">
        <f t="shared" si="33"/>
        <v>1.2195121951219512</v>
      </c>
      <c r="AP54" s="186"/>
      <c r="AQ54" s="186"/>
    </row>
    <row r="55" spans="2:48" x14ac:dyDescent="0.3">
      <c r="B55">
        <v>3</v>
      </c>
      <c r="C55" s="76">
        <v>375</v>
      </c>
      <c r="D55" s="76">
        <v>482</v>
      </c>
      <c r="E55" s="76">
        <v>428</v>
      </c>
      <c r="F55" s="76">
        <v>482</v>
      </c>
      <c r="G55" s="76">
        <v>428</v>
      </c>
      <c r="H55" s="76">
        <v>428</v>
      </c>
      <c r="I55" s="76">
        <v>482</v>
      </c>
      <c r="J55" s="76">
        <v>428</v>
      </c>
      <c r="K55" s="76">
        <v>482</v>
      </c>
      <c r="L55" s="76"/>
      <c r="M55" s="76"/>
      <c r="N55" s="76"/>
      <c r="Q55">
        <v>3</v>
      </c>
      <c r="R55" s="76">
        <f t="shared" si="20"/>
        <v>4656</v>
      </c>
      <c r="S55" s="76">
        <f t="shared" si="21"/>
        <v>5832</v>
      </c>
      <c r="T55" s="76">
        <f t="shared" si="22"/>
        <v>5993</v>
      </c>
      <c r="U55" s="76">
        <f t="shared" si="23"/>
        <v>5458</v>
      </c>
      <c r="V55" s="76">
        <f t="shared" si="24"/>
        <v>5297</v>
      </c>
      <c r="W55" s="76">
        <f t="shared" si="25"/>
        <v>5457</v>
      </c>
      <c r="X55" s="76">
        <f t="shared" si="26"/>
        <v>5137</v>
      </c>
      <c r="Y55" s="76">
        <f t="shared" si="27"/>
        <v>5404</v>
      </c>
      <c r="Z55" s="76">
        <f t="shared" si="28"/>
        <v>5886</v>
      </c>
      <c r="AA55" s="76" t="e">
        <f t="shared" si="29"/>
        <v>#N/A</v>
      </c>
      <c r="AB55" s="76" t="e">
        <f t="shared" si="30"/>
        <v>#N/A</v>
      </c>
      <c r="AC55" s="76" t="e">
        <f t="shared" si="31"/>
        <v>#N/A</v>
      </c>
      <c r="AE55">
        <v>3</v>
      </c>
      <c r="AF55" s="186">
        <f t="shared" ref="AF55:AN55" si="34">R55/R54</f>
        <v>1.0875963559915907</v>
      </c>
      <c r="AG55" s="186">
        <f t="shared" si="34"/>
        <v>1.0900934579439252</v>
      </c>
      <c r="AH55" s="186">
        <f t="shared" si="34"/>
        <v>1.0769092542677448</v>
      </c>
      <c r="AI55" s="186">
        <f t="shared" si="34"/>
        <v>1.0968649517684887</v>
      </c>
      <c r="AJ55" s="186">
        <f t="shared" si="34"/>
        <v>1.0879030601766277</v>
      </c>
      <c r="AK55" s="186">
        <f t="shared" si="34"/>
        <v>1.0851063829787233</v>
      </c>
      <c r="AL55" s="186">
        <f t="shared" si="34"/>
        <v>1.1035445757250268</v>
      </c>
      <c r="AM55" s="186">
        <f t="shared" si="34"/>
        <v>1.0860128617363345</v>
      </c>
      <c r="AN55" s="186">
        <f t="shared" si="34"/>
        <v>1.0891931902294596</v>
      </c>
      <c r="AO55" s="186"/>
      <c r="AP55" s="186"/>
      <c r="AQ55" s="186"/>
    </row>
    <row r="56" spans="2:48" x14ac:dyDescent="0.3">
      <c r="B56">
        <v>4</v>
      </c>
      <c r="C56" s="76">
        <v>75</v>
      </c>
      <c r="D56" s="76">
        <v>64</v>
      </c>
      <c r="E56" s="76">
        <v>86</v>
      </c>
      <c r="F56" s="76">
        <v>43</v>
      </c>
      <c r="G56" s="76">
        <v>43</v>
      </c>
      <c r="H56" s="76">
        <v>64</v>
      </c>
      <c r="I56" s="76">
        <v>64</v>
      </c>
      <c r="J56" s="76">
        <v>75</v>
      </c>
      <c r="K56" s="76"/>
      <c r="L56" s="76"/>
      <c r="M56" s="76"/>
      <c r="N56" s="76"/>
      <c r="Q56">
        <v>4</v>
      </c>
      <c r="R56" s="76">
        <f t="shared" si="20"/>
        <v>4731</v>
      </c>
      <c r="S56" s="76">
        <f t="shared" si="21"/>
        <v>5896</v>
      </c>
      <c r="T56" s="76">
        <f t="shared" si="22"/>
        <v>6079</v>
      </c>
      <c r="U56" s="76">
        <f t="shared" si="23"/>
        <v>5501</v>
      </c>
      <c r="V56" s="76">
        <f t="shared" si="24"/>
        <v>5340</v>
      </c>
      <c r="W56" s="76">
        <f t="shared" si="25"/>
        <v>5521</v>
      </c>
      <c r="X56" s="76">
        <f t="shared" si="26"/>
        <v>5201</v>
      </c>
      <c r="Y56" s="76">
        <f t="shared" si="27"/>
        <v>5479</v>
      </c>
      <c r="Z56" s="76" t="e">
        <f t="shared" si="28"/>
        <v>#N/A</v>
      </c>
      <c r="AA56" s="76" t="e">
        <f t="shared" si="29"/>
        <v>#N/A</v>
      </c>
      <c r="AB56" s="76" t="e">
        <f t="shared" si="30"/>
        <v>#N/A</v>
      </c>
      <c r="AC56" s="76" t="e">
        <f t="shared" si="31"/>
        <v>#N/A</v>
      </c>
      <c r="AE56">
        <v>4</v>
      </c>
      <c r="AF56" s="186">
        <f t="shared" ref="AF56:AM56" si="35">R56/R55</f>
        <v>1.0161082474226804</v>
      </c>
      <c r="AG56" s="186">
        <f t="shared" si="35"/>
        <v>1.0109739368998629</v>
      </c>
      <c r="AH56" s="186">
        <f t="shared" si="35"/>
        <v>1.0143500750876022</v>
      </c>
      <c r="AI56" s="186">
        <f t="shared" si="35"/>
        <v>1.0078783437156467</v>
      </c>
      <c r="AJ56" s="186">
        <f t="shared" si="35"/>
        <v>1.0081178025297337</v>
      </c>
      <c r="AK56" s="186">
        <f t="shared" si="35"/>
        <v>1.0117280557082646</v>
      </c>
      <c r="AL56" s="186">
        <f t="shared" si="35"/>
        <v>1.0124586334436441</v>
      </c>
      <c r="AM56" s="186">
        <f t="shared" si="35"/>
        <v>1.0138786084381939</v>
      </c>
      <c r="AN56" s="186"/>
      <c r="AO56" s="186"/>
      <c r="AP56" s="186"/>
      <c r="AQ56" s="186"/>
    </row>
    <row r="57" spans="2:48" x14ac:dyDescent="0.3">
      <c r="B57">
        <v>5</v>
      </c>
      <c r="C57" s="76">
        <v>43</v>
      </c>
      <c r="D57" s="76">
        <v>54</v>
      </c>
      <c r="E57" s="76">
        <v>32</v>
      </c>
      <c r="F57" s="76">
        <v>32</v>
      </c>
      <c r="G57" s="76">
        <v>43</v>
      </c>
      <c r="H57" s="76">
        <v>43</v>
      </c>
      <c r="I57" s="76">
        <v>43</v>
      </c>
      <c r="J57" s="76"/>
      <c r="K57" s="76"/>
      <c r="L57" s="76"/>
      <c r="M57" s="76"/>
      <c r="N57" s="76"/>
      <c r="Q57">
        <v>5</v>
      </c>
      <c r="R57" s="76">
        <f t="shared" si="20"/>
        <v>4774</v>
      </c>
      <c r="S57" s="76">
        <f t="shared" si="21"/>
        <v>5950</v>
      </c>
      <c r="T57" s="76">
        <f t="shared" si="22"/>
        <v>6111</v>
      </c>
      <c r="U57" s="76">
        <f t="shared" si="23"/>
        <v>5533</v>
      </c>
      <c r="V57" s="76">
        <f t="shared" si="24"/>
        <v>5383</v>
      </c>
      <c r="W57" s="76">
        <f t="shared" si="25"/>
        <v>5564</v>
      </c>
      <c r="X57" s="76">
        <f t="shared" si="26"/>
        <v>5244</v>
      </c>
      <c r="Y57" s="76" t="e">
        <f t="shared" si="27"/>
        <v>#N/A</v>
      </c>
      <c r="Z57" s="76" t="e">
        <f t="shared" si="28"/>
        <v>#N/A</v>
      </c>
      <c r="AA57" s="76" t="e">
        <f t="shared" si="29"/>
        <v>#N/A</v>
      </c>
      <c r="AB57" s="76" t="e">
        <f t="shared" si="30"/>
        <v>#N/A</v>
      </c>
      <c r="AC57" s="76" t="e">
        <f t="shared" si="31"/>
        <v>#N/A</v>
      </c>
      <c r="AE57">
        <v>5</v>
      </c>
      <c r="AF57" s="186">
        <f t="shared" ref="AF57:AL57" si="36">R57/R56</f>
        <v>1.0090889875290636</v>
      </c>
      <c r="AG57" s="186">
        <f t="shared" si="36"/>
        <v>1.0091587516960652</v>
      </c>
      <c r="AH57" s="186">
        <f t="shared" si="36"/>
        <v>1.0052640236881065</v>
      </c>
      <c r="AI57" s="186">
        <f t="shared" si="36"/>
        <v>1.0058171241592437</v>
      </c>
      <c r="AJ57" s="186">
        <f t="shared" si="36"/>
        <v>1.0080524344569288</v>
      </c>
      <c r="AK57" s="186">
        <f t="shared" si="36"/>
        <v>1.0077884441224416</v>
      </c>
      <c r="AL57" s="186">
        <f t="shared" si="36"/>
        <v>1.0082676408383002</v>
      </c>
      <c r="AM57" s="186"/>
      <c r="AN57" s="186"/>
      <c r="AO57" s="186"/>
      <c r="AP57" s="186"/>
      <c r="AQ57" s="186"/>
    </row>
    <row r="58" spans="2:48" x14ac:dyDescent="0.3">
      <c r="B58">
        <v>6</v>
      </c>
      <c r="C58" s="76">
        <v>21</v>
      </c>
      <c r="D58" s="76">
        <v>21</v>
      </c>
      <c r="E58" s="76">
        <v>21</v>
      </c>
      <c r="F58" s="76">
        <v>32</v>
      </c>
      <c r="G58" s="76">
        <v>32</v>
      </c>
      <c r="H58" s="76">
        <v>21</v>
      </c>
      <c r="I58" s="76"/>
      <c r="J58" s="76"/>
      <c r="K58" s="76"/>
      <c r="L58" s="76"/>
      <c r="M58" s="76"/>
      <c r="N58" s="76"/>
      <c r="Q58">
        <v>6</v>
      </c>
      <c r="R58" s="76">
        <f t="shared" si="20"/>
        <v>4795</v>
      </c>
      <c r="S58" s="76">
        <f t="shared" si="21"/>
        <v>5971</v>
      </c>
      <c r="T58" s="76">
        <f t="shared" si="22"/>
        <v>6132</v>
      </c>
      <c r="U58" s="76">
        <f t="shared" si="23"/>
        <v>5565</v>
      </c>
      <c r="V58" s="76">
        <f t="shared" si="24"/>
        <v>5415</v>
      </c>
      <c r="W58" s="76">
        <f t="shared" si="25"/>
        <v>5585</v>
      </c>
      <c r="X58" s="76" t="e">
        <f t="shared" si="26"/>
        <v>#N/A</v>
      </c>
      <c r="Y58" s="76" t="e">
        <f t="shared" si="27"/>
        <v>#N/A</v>
      </c>
      <c r="Z58" s="76" t="e">
        <f t="shared" si="28"/>
        <v>#N/A</v>
      </c>
      <c r="AA58" s="76" t="e">
        <f t="shared" si="29"/>
        <v>#N/A</v>
      </c>
      <c r="AB58" s="76" t="e">
        <f t="shared" si="30"/>
        <v>#N/A</v>
      </c>
      <c r="AC58" s="76" t="e">
        <f t="shared" si="31"/>
        <v>#N/A</v>
      </c>
      <c r="AE58">
        <v>6</v>
      </c>
      <c r="AF58" s="186">
        <f t="shared" ref="AF58:AK58" si="37">R58/R57</f>
        <v>1.0043988269794721</v>
      </c>
      <c r="AG58" s="186">
        <f t="shared" si="37"/>
        <v>1.0035294117647058</v>
      </c>
      <c r="AH58" s="186">
        <f t="shared" si="37"/>
        <v>1.0034364261168385</v>
      </c>
      <c r="AI58" s="186">
        <f t="shared" si="37"/>
        <v>1.0057834809325863</v>
      </c>
      <c r="AJ58" s="186">
        <f t="shared" si="37"/>
        <v>1.0059446405350176</v>
      </c>
      <c r="AK58" s="186">
        <f t="shared" si="37"/>
        <v>1.0037742631200575</v>
      </c>
      <c r="AL58" s="186"/>
      <c r="AM58" s="186"/>
      <c r="AN58" s="186"/>
      <c r="AO58" s="186"/>
      <c r="AP58" s="186"/>
      <c r="AQ58" s="186"/>
    </row>
    <row r="59" spans="2:48" x14ac:dyDescent="0.3">
      <c r="B59">
        <v>7</v>
      </c>
      <c r="C59" s="76">
        <v>21</v>
      </c>
      <c r="D59" s="76">
        <v>11</v>
      </c>
      <c r="E59" s="76">
        <v>32</v>
      </c>
      <c r="F59" s="76">
        <v>11</v>
      </c>
      <c r="G59" s="76">
        <v>11</v>
      </c>
      <c r="H59" s="76"/>
      <c r="I59" s="76"/>
      <c r="J59" s="76"/>
      <c r="K59" s="76"/>
      <c r="L59" s="76"/>
      <c r="M59" s="76"/>
      <c r="N59" s="76"/>
      <c r="Q59">
        <v>7</v>
      </c>
      <c r="R59" s="76">
        <f t="shared" si="20"/>
        <v>4816</v>
      </c>
      <c r="S59" s="76">
        <f t="shared" si="21"/>
        <v>5982</v>
      </c>
      <c r="T59" s="76">
        <f t="shared" si="22"/>
        <v>6164</v>
      </c>
      <c r="U59" s="76">
        <f t="shared" si="23"/>
        <v>5576</v>
      </c>
      <c r="V59" s="76">
        <f t="shared" si="24"/>
        <v>5426</v>
      </c>
      <c r="W59" s="76" t="e">
        <f t="shared" si="25"/>
        <v>#N/A</v>
      </c>
      <c r="X59" s="76" t="e">
        <f t="shared" si="26"/>
        <v>#N/A</v>
      </c>
      <c r="Y59" s="76" t="e">
        <f t="shared" si="27"/>
        <v>#N/A</v>
      </c>
      <c r="Z59" s="76" t="e">
        <f t="shared" si="28"/>
        <v>#N/A</v>
      </c>
      <c r="AA59" s="76" t="e">
        <f t="shared" si="29"/>
        <v>#N/A</v>
      </c>
      <c r="AB59" s="76" t="e">
        <f t="shared" si="30"/>
        <v>#N/A</v>
      </c>
      <c r="AC59" s="76" t="e">
        <f t="shared" si="31"/>
        <v>#N/A</v>
      </c>
      <c r="AE59">
        <v>7</v>
      </c>
      <c r="AF59" s="186">
        <f>R59/R58</f>
        <v>1.0043795620437956</v>
      </c>
      <c r="AG59" s="186">
        <f>S59/S58</f>
        <v>1.0018422374811589</v>
      </c>
      <c r="AH59" s="186">
        <f>T59/T58</f>
        <v>1.005218525766471</v>
      </c>
      <c r="AI59" s="186">
        <f>U59/U58</f>
        <v>1.0019766397124887</v>
      </c>
      <c r="AJ59" s="186">
        <f>V59/V58</f>
        <v>1.0020313942751615</v>
      </c>
      <c r="AK59" s="186"/>
      <c r="AL59" s="186"/>
      <c r="AM59" s="186"/>
      <c r="AN59" s="186"/>
      <c r="AO59" s="186"/>
      <c r="AP59" s="186"/>
      <c r="AQ59" s="186"/>
    </row>
    <row r="60" spans="2:48" x14ac:dyDescent="0.3">
      <c r="B60">
        <v>8</v>
      </c>
      <c r="C60" s="76">
        <v>11</v>
      </c>
      <c r="D60" s="76">
        <v>21</v>
      </c>
      <c r="E60" s="76">
        <v>11</v>
      </c>
      <c r="F60" s="76">
        <v>11</v>
      </c>
      <c r="G60" s="76"/>
      <c r="H60" s="76"/>
      <c r="I60" s="76"/>
      <c r="J60" s="76"/>
      <c r="K60" s="76"/>
      <c r="L60" s="76"/>
      <c r="M60" s="76"/>
      <c r="N60" s="76"/>
      <c r="Q60">
        <v>8</v>
      </c>
      <c r="R60" s="76">
        <f t="shared" si="20"/>
        <v>4827</v>
      </c>
      <c r="S60" s="76">
        <f t="shared" si="21"/>
        <v>6003</v>
      </c>
      <c r="T60" s="76">
        <f t="shared" si="22"/>
        <v>6175</v>
      </c>
      <c r="U60" s="76">
        <f t="shared" si="23"/>
        <v>5587</v>
      </c>
      <c r="V60" s="76" t="e">
        <f t="shared" si="24"/>
        <v>#N/A</v>
      </c>
      <c r="W60" s="76" t="e">
        <f t="shared" si="25"/>
        <v>#N/A</v>
      </c>
      <c r="X60" s="76" t="e">
        <f t="shared" si="26"/>
        <v>#N/A</v>
      </c>
      <c r="Y60" s="76" t="e">
        <f t="shared" si="27"/>
        <v>#N/A</v>
      </c>
      <c r="Z60" s="76" t="e">
        <f t="shared" si="28"/>
        <v>#N/A</v>
      </c>
      <c r="AA60" s="76" t="e">
        <f t="shared" si="29"/>
        <v>#N/A</v>
      </c>
      <c r="AB60" s="76" t="e">
        <f t="shared" si="30"/>
        <v>#N/A</v>
      </c>
      <c r="AC60" s="76" t="e">
        <f t="shared" si="31"/>
        <v>#N/A</v>
      </c>
      <c r="AE60">
        <v>8</v>
      </c>
      <c r="AF60" s="186">
        <f>R60/R59</f>
        <v>1.0022840531561461</v>
      </c>
      <c r="AG60" s="186">
        <f>S60/S59</f>
        <v>1.0035105315947843</v>
      </c>
      <c r="AH60" s="186">
        <f>T60/T59</f>
        <v>1.0017845554834524</v>
      </c>
      <c r="AI60" s="186">
        <f>U60/U59</f>
        <v>1.0019727403156384</v>
      </c>
      <c r="AJ60" s="186"/>
      <c r="AK60" s="186"/>
      <c r="AL60" s="186"/>
      <c r="AM60" s="186"/>
      <c r="AN60" s="186"/>
      <c r="AO60" s="186"/>
      <c r="AP60" s="186"/>
      <c r="AQ60" s="186"/>
    </row>
    <row r="61" spans="2:48" x14ac:dyDescent="0.3">
      <c r="B61">
        <v>9</v>
      </c>
      <c r="C61" s="76">
        <v>21</v>
      </c>
      <c r="D61" s="76">
        <v>21</v>
      </c>
      <c r="E61" s="76">
        <v>11</v>
      </c>
      <c r="F61" s="76"/>
      <c r="G61" s="76"/>
      <c r="H61" s="76"/>
      <c r="I61" s="76"/>
      <c r="J61" s="76"/>
      <c r="K61" s="76"/>
      <c r="L61" s="76"/>
      <c r="M61" s="76"/>
      <c r="N61" s="76"/>
      <c r="Q61">
        <v>9</v>
      </c>
      <c r="R61" s="76">
        <f t="shared" si="20"/>
        <v>4848</v>
      </c>
      <c r="S61" s="76">
        <f t="shared" si="21"/>
        <v>6024</v>
      </c>
      <c r="T61" s="76">
        <f t="shared" si="22"/>
        <v>6186</v>
      </c>
      <c r="U61" s="76" t="e">
        <f t="shared" si="23"/>
        <v>#N/A</v>
      </c>
      <c r="V61" s="76" t="e">
        <f t="shared" si="24"/>
        <v>#N/A</v>
      </c>
      <c r="W61" s="76" t="e">
        <f t="shared" si="25"/>
        <v>#N/A</v>
      </c>
      <c r="X61" s="76" t="e">
        <f t="shared" si="26"/>
        <v>#N/A</v>
      </c>
      <c r="Y61" s="76" t="e">
        <f t="shared" si="27"/>
        <v>#N/A</v>
      </c>
      <c r="Z61" s="76" t="e">
        <f t="shared" si="28"/>
        <v>#N/A</v>
      </c>
      <c r="AA61" s="76" t="e">
        <f t="shared" si="29"/>
        <v>#N/A</v>
      </c>
      <c r="AB61" s="76" t="e">
        <f t="shared" si="30"/>
        <v>#N/A</v>
      </c>
      <c r="AC61" s="76" t="e">
        <f t="shared" si="31"/>
        <v>#N/A</v>
      </c>
      <c r="AE61">
        <v>9</v>
      </c>
      <c r="AF61" s="186">
        <f>R61/R60</f>
        <v>1.0043505282784337</v>
      </c>
      <c r="AG61" s="186">
        <f>S61/S60</f>
        <v>1.0034982508745627</v>
      </c>
      <c r="AH61" s="186">
        <f>T61/T60</f>
        <v>1.0017813765182186</v>
      </c>
      <c r="AI61" s="186"/>
      <c r="AJ61" s="186"/>
      <c r="AK61" s="186"/>
      <c r="AL61" s="186"/>
      <c r="AM61" s="186"/>
      <c r="AN61" s="186"/>
      <c r="AO61" s="186"/>
      <c r="AP61" s="186"/>
      <c r="AQ61" s="186"/>
    </row>
    <row r="62" spans="2:48" x14ac:dyDescent="0.3">
      <c r="B62">
        <v>10</v>
      </c>
      <c r="C62" s="76">
        <v>5</v>
      </c>
      <c r="D62" s="76">
        <v>3</v>
      </c>
      <c r="E62" s="76"/>
      <c r="F62" s="76"/>
      <c r="G62" s="76"/>
      <c r="H62" s="76"/>
      <c r="I62" s="76"/>
      <c r="J62" s="76"/>
      <c r="K62" s="76"/>
      <c r="L62" s="76"/>
      <c r="M62" s="76"/>
      <c r="N62" s="76"/>
      <c r="Q62">
        <v>10</v>
      </c>
      <c r="R62" s="76">
        <f t="shared" si="20"/>
        <v>4853</v>
      </c>
      <c r="S62" s="76">
        <f t="shared" si="21"/>
        <v>6027</v>
      </c>
      <c r="T62" s="76" t="e">
        <f t="shared" si="22"/>
        <v>#N/A</v>
      </c>
      <c r="U62" s="76" t="e">
        <f t="shared" si="23"/>
        <v>#N/A</v>
      </c>
      <c r="V62" s="76" t="e">
        <f t="shared" si="24"/>
        <v>#N/A</v>
      </c>
      <c r="W62" s="76" t="e">
        <f t="shared" si="25"/>
        <v>#N/A</v>
      </c>
      <c r="X62" s="76" t="e">
        <f t="shared" si="26"/>
        <v>#N/A</v>
      </c>
      <c r="Y62" s="76" t="e">
        <f t="shared" si="27"/>
        <v>#N/A</v>
      </c>
      <c r="Z62" s="76" t="e">
        <f t="shared" si="28"/>
        <v>#N/A</v>
      </c>
      <c r="AA62" s="76" t="e">
        <f t="shared" si="29"/>
        <v>#N/A</v>
      </c>
      <c r="AB62" s="76" t="e">
        <f t="shared" si="30"/>
        <v>#N/A</v>
      </c>
      <c r="AC62" s="76" t="e">
        <f t="shared" si="31"/>
        <v>#N/A</v>
      </c>
      <c r="AE62">
        <v>10</v>
      </c>
      <c r="AF62" s="186">
        <f>R62/R61</f>
        <v>1.0010313531353134</v>
      </c>
      <c r="AG62" s="186">
        <f>S62/S61</f>
        <v>1.0004980079681276</v>
      </c>
      <c r="AH62" s="186"/>
      <c r="AI62" s="186"/>
      <c r="AJ62" s="186"/>
      <c r="AK62" s="186"/>
      <c r="AL62" s="186"/>
      <c r="AM62" s="186"/>
      <c r="AN62" s="186"/>
      <c r="AO62" s="186"/>
      <c r="AP62" s="186"/>
      <c r="AQ62" s="186"/>
    </row>
    <row r="63" spans="2:48" x14ac:dyDescent="0.3">
      <c r="B63">
        <v>11</v>
      </c>
      <c r="C63" s="76">
        <v>0</v>
      </c>
      <c r="D63" s="76"/>
      <c r="E63" s="76"/>
      <c r="F63" s="76"/>
      <c r="G63" s="76"/>
      <c r="H63" s="76"/>
      <c r="I63" s="76"/>
      <c r="J63" s="76"/>
      <c r="K63" s="76"/>
      <c r="L63" s="76"/>
      <c r="M63" s="76"/>
      <c r="N63" s="76"/>
      <c r="Q63">
        <v>11</v>
      </c>
      <c r="R63" s="76">
        <f t="shared" si="20"/>
        <v>4853</v>
      </c>
      <c r="S63" s="76" t="e">
        <f t="shared" si="21"/>
        <v>#N/A</v>
      </c>
      <c r="T63" s="76" t="e">
        <f t="shared" si="22"/>
        <v>#N/A</v>
      </c>
      <c r="U63" s="76" t="e">
        <f t="shared" si="23"/>
        <v>#N/A</v>
      </c>
      <c r="V63" s="76" t="e">
        <f t="shared" si="24"/>
        <v>#N/A</v>
      </c>
      <c r="W63" s="76" t="e">
        <f t="shared" si="25"/>
        <v>#N/A</v>
      </c>
      <c r="X63" s="76" t="e">
        <f t="shared" si="26"/>
        <v>#N/A</v>
      </c>
      <c r="Y63" s="76" t="e">
        <f t="shared" si="27"/>
        <v>#N/A</v>
      </c>
      <c r="Z63" s="76" t="e">
        <f t="shared" si="28"/>
        <v>#N/A</v>
      </c>
      <c r="AA63" s="76" t="e">
        <f t="shared" si="29"/>
        <v>#N/A</v>
      </c>
      <c r="AB63" s="76" t="e">
        <f t="shared" si="30"/>
        <v>#N/A</v>
      </c>
      <c r="AC63" s="76" t="e">
        <f t="shared" si="31"/>
        <v>#N/A</v>
      </c>
      <c r="AE63">
        <v>11</v>
      </c>
      <c r="AF63" s="186">
        <f>R63/R62</f>
        <v>1</v>
      </c>
      <c r="AG63" s="186"/>
      <c r="AH63" s="186"/>
      <c r="AI63" s="186"/>
      <c r="AJ63" s="186"/>
      <c r="AK63" s="186"/>
      <c r="AL63" s="186"/>
      <c r="AM63" s="186"/>
      <c r="AN63" s="186"/>
      <c r="AO63" s="186"/>
      <c r="AP63" s="186"/>
      <c r="AQ63" s="186"/>
    </row>
    <row r="64" spans="2:48" x14ac:dyDescent="0.3">
      <c r="AS64" s="15" t="s">
        <v>1560</v>
      </c>
      <c r="AT64" s="15"/>
      <c r="AU64" s="15"/>
      <c r="AV64" s="15"/>
    </row>
    <row r="65" spans="2:45" x14ac:dyDescent="0.3">
      <c r="C65" t="s">
        <v>1346</v>
      </c>
      <c r="R65" t="s">
        <v>1346</v>
      </c>
      <c r="AF65" t="s">
        <v>1346</v>
      </c>
    </row>
    <row r="66" spans="2:45" x14ac:dyDescent="0.3">
      <c r="C66" t="s">
        <v>30</v>
      </c>
      <c r="R66" t="s">
        <v>1558</v>
      </c>
      <c r="AF66" t="s">
        <v>1557</v>
      </c>
    </row>
    <row r="67" spans="2:45" x14ac:dyDescent="0.3">
      <c r="C67" t="s">
        <v>29</v>
      </c>
      <c r="R67" t="s">
        <v>29</v>
      </c>
      <c r="AF67" t="s">
        <v>29</v>
      </c>
    </row>
    <row r="68" spans="2:45" x14ac:dyDescent="0.3">
      <c r="B68" t="s">
        <v>16</v>
      </c>
      <c r="C68" t="s">
        <v>28</v>
      </c>
      <c r="D68" t="s">
        <v>27</v>
      </c>
      <c r="E68" t="s">
        <v>26</v>
      </c>
      <c r="F68" t="s">
        <v>25</v>
      </c>
      <c r="G68" t="s">
        <v>7</v>
      </c>
      <c r="H68" t="s">
        <v>6</v>
      </c>
      <c r="I68" t="s">
        <v>5</v>
      </c>
      <c r="J68" t="s">
        <v>24</v>
      </c>
      <c r="K68" t="s">
        <v>23</v>
      </c>
      <c r="L68" t="s">
        <v>22</v>
      </c>
      <c r="M68" t="s">
        <v>21</v>
      </c>
      <c r="N68" t="s">
        <v>20</v>
      </c>
      <c r="Q68" t="s">
        <v>16</v>
      </c>
      <c r="R68" t="s">
        <v>28</v>
      </c>
      <c r="S68" t="s">
        <v>27</v>
      </c>
      <c r="T68" t="s">
        <v>26</v>
      </c>
      <c r="U68" t="s">
        <v>25</v>
      </c>
      <c r="V68" t="s">
        <v>7</v>
      </c>
      <c r="W68" t="s">
        <v>6</v>
      </c>
      <c r="X68" t="s">
        <v>5</v>
      </c>
      <c r="Y68" t="s">
        <v>24</v>
      </c>
      <c r="Z68" t="s">
        <v>23</v>
      </c>
      <c r="AA68" t="s">
        <v>22</v>
      </c>
      <c r="AB68" t="s">
        <v>21</v>
      </c>
      <c r="AC68" t="s">
        <v>20</v>
      </c>
      <c r="AE68" t="s">
        <v>16</v>
      </c>
      <c r="AF68" t="s">
        <v>28</v>
      </c>
      <c r="AG68" t="s">
        <v>27</v>
      </c>
      <c r="AH68" t="s">
        <v>26</v>
      </c>
      <c r="AI68" t="s">
        <v>25</v>
      </c>
      <c r="AJ68" t="s">
        <v>7</v>
      </c>
      <c r="AK68" t="s">
        <v>6</v>
      </c>
      <c r="AL68" t="s">
        <v>5</v>
      </c>
      <c r="AM68" t="s">
        <v>24</v>
      </c>
      <c r="AN68" t="s">
        <v>23</v>
      </c>
      <c r="AO68" t="s">
        <v>22</v>
      </c>
      <c r="AP68" t="s">
        <v>21</v>
      </c>
      <c r="AQ68" t="s">
        <v>20</v>
      </c>
    </row>
    <row r="69" spans="2:45" x14ac:dyDescent="0.3">
      <c r="B69">
        <v>0</v>
      </c>
      <c r="C69" s="76">
        <v>2140</v>
      </c>
      <c r="D69" s="76">
        <v>3424</v>
      </c>
      <c r="E69" s="76">
        <v>3531</v>
      </c>
      <c r="F69" s="76">
        <v>3317</v>
      </c>
      <c r="G69" s="76">
        <v>2782</v>
      </c>
      <c r="H69" s="76">
        <v>3210</v>
      </c>
      <c r="I69" s="76">
        <v>2461</v>
      </c>
      <c r="J69" s="76">
        <v>2889</v>
      </c>
      <c r="K69" s="76">
        <v>3638</v>
      </c>
      <c r="L69" s="76">
        <v>2996</v>
      </c>
      <c r="M69" s="76">
        <v>2461</v>
      </c>
      <c r="N69" s="76">
        <v>1926</v>
      </c>
      <c r="Q69">
        <v>0</v>
      </c>
      <c r="R69" s="76">
        <f t="shared" ref="R69:AC69" si="38">C69</f>
        <v>2140</v>
      </c>
      <c r="S69" s="76">
        <f t="shared" si="38"/>
        <v>3424</v>
      </c>
      <c r="T69" s="76">
        <f t="shared" si="38"/>
        <v>3531</v>
      </c>
      <c r="U69" s="76">
        <f t="shared" si="38"/>
        <v>3317</v>
      </c>
      <c r="V69" s="76">
        <f t="shared" si="38"/>
        <v>2782</v>
      </c>
      <c r="W69" s="76">
        <f t="shared" si="38"/>
        <v>3210</v>
      </c>
      <c r="X69" s="76">
        <f t="shared" si="38"/>
        <v>2461</v>
      </c>
      <c r="Y69" s="76">
        <f t="shared" si="38"/>
        <v>2889</v>
      </c>
      <c r="Z69" s="76">
        <f t="shared" si="38"/>
        <v>3638</v>
      </c>
      <c r="AA69" s="76">
        <f t="shared" si="38"/>
        <v>2996</v>
      </c>
      <c r="AB69" s="76">
        <f t="shared" si="38"/>
        <v>2461</v>
      </c>
      <c r="AC69" s="76">
        <f t="shared" si="38"/>
        <v>1926</v>
      </c>
      <c r="AE69">
        <v>0</v>
      </c>
      <c r="AF69" s="76"/>
      <c r="AG69" s="76"/>
      <c r="AH69" s="76"/>
      <c r="AI69" s="76"/>
      <c r="AJ69" s="76"/>
      <c r="AK69" s="76"/>
      <c r="AL69" s="76"/>
      <c r="AM69" s="76"/>
      <c r="AN69" s="76"/>
      <c r="AO69" s="76"/>
      <c r="AP69" s="76"/>
      <c r="AQ69" s="76"/>
    </row>
    <row r="70" spans="2:45" x14ac:dyDescent="0.3">
      <c r="B70">
        <v>1</v>
      </c>
      <c r="C70" s="76">
        <v>1990</v>
      </c>
      <c r="D70" s="76">
        <v>3189</v>
      </c>
      <c r="E70" s="76">
        <v>3285</v>
      </c>
      <c r="F70" s="76">
        <v>3082</v>
      </c>
      <c r="G70" s="76">
        <v>2589</v>
      </c>
      <c r="H70" s="76">
        <v>2985</v>
      </c>
      <c r="I70" s="76">
        <v>2290</v>
      </c>
      <c r="J70" s="76">
        <v>2686</v>
      </c>
      <c r="K70" s="76">
        <v>3381</v>
      </c>
      <c r="L70" s="76">
        <v>2782</v>
      </c>
      <c r="M70" s="76">
        <v>2290</v>
      </c>
      <c r="N70" s="76"/>
      <c r="Q70">
        <v>1</v>
      </c>
      <c r="R70" s="76">
        <f t="shared" ref="R70:R80" si="39">IF(ISBLANK(C70),NA(),R69+C70)</f>
        <v>4130</v>
      </c>
      <c r="S70" s="76">
        <f t="shared" ref="S70:S80" si="40">IF(ISBLANK(D70),NA(),S69+D70)</f>
        <v>6613</v>
      </c>
      <c r="T70" s="76">
        <f t="shared" ref="T70:T80" si="41">IF(ISBLANK(E70),NA(),T69+E70)</f>
        <v>6816</v>
      </c>
      <c r="U70" s="76">
        <f t="shared" ref="U70:U80" si="42">IF(ISBLANK(F70),NA(),U69+F70)</f>
        <v>6399</v>
      </c>
      <c r="V70" s="76">
        <f t="shared" ref="V70:V80" si="43">IF(ISBLANK(G70),NA(),V69+G70)</f>
        <v>5371</v>
      </c>
      <c r="W70" s="76">
        <f t="shared" ref="W70:W80" si="44">IF(ISBLANK(H70),NA(),W69+H70)</f>
        <v>6195</v>
      </c>
      <c r="X70" s="76">
        <f t="shared" ref="X70:X80" si="45">IF(ISBLANK(I70),NA(),X69+I70)</f>
        <v>4751</v>
      </c>
      <c r="Y70" s="76">
        <f t="shared" ref="Y70:Y80" si="46">IF(ISBLANK(J70),NA(),Y69+J70)</f>
        <v>5575</v>
      </c>
      <c r="Z70" s="76">
        <f t="shared" ref="Z70:Z80" si="47">IF(ISBLANK(K70),NA(),Z69+K70)</f>
        <v>7019</v>
      </c>
      <c r="AA70" s="76">
        <f t="shared" ref="AA70:AA80" si="48">IF(ISBLANK(L70),NA(),AA69+L70)</f>
        <v>5778</v>
      </c>
      <c r="AB70" s="76">
        <f t="shared" ref="AB70:AB80" si="49">IF(ISBLANK(M70),NA(),AB69+M70)</f>
        <v>4751</v>
      </c>
      <c r="AC70" s="76" t="e">
        <f t="shared" ref="AC70:AC80" si="50">IF(ISBLANK(N70),NA(),AC69+N70)</f>
        <v>#N/A</v>
      </c>
      <c r="AE70">
        <v>1</v>
      </c>
      <c r="AF70" s="186">
        <f t="shared" ref="AF70:AP70" si="51">R70/R69</f>
        <v>1.9299065420560748</v>
      </c>
      <c r="AG70" s="186">
        <f t="shared" si="51"/>
        <v>1.9313668224299065</v>
      </c>
      <c r="AH70" s="186">
        <f t="shared" si="51"/>
        <v>1.9303313508920985</v>
      </c>
      <c r="AI70" s="186">
        <f t="shared" si="51"/>
        <v>1.9291528489599035</v>
      </c>
      <c r="AJ70" s="186">
        <f t="shared" si="51"/>
        <v>1.9306254493170381</v>
      </c>
      <c r="AK70" s="186">
        <f t="shared" si="51"/>
        <v>1.9299065420560748</v>
      </c>
      <c r="AL70" s="186">
        <f t="shared" si="51"/>
        <v>1.9305160503860219</v>
      </c>
      <c r="AM70" s="186">
        <f t="shared" si="51"/>
        <v>1.9297334717895465</v>
      </c>
      <c r="AN70" s="186">
        <f t="shared" si="51"/>
        <v>1.9293567894447499</v>
      </c>
      <c r="AO70" s="186">
        <f t="shared" si="51"/>
        <v>1.9285714285714286</v>
      </c>
      <c r="AP70" s="186">
        <f t="shared" si="51"/>
        <v>1.9305160503860219</v>
      </c>
      <c r="AQ70" s="186"/>
    </row>
    <row r="71" spans="2:45" x14ac:dyDescent="0.3">
      <c r="B71">
        <v>2</v>
      </c>
      <c r="C71" s="76">
        <v>1851</v>
      </c>
      <c r="D71" s="76">
        <v>2964</v>
      </c>
      <c r="E71" s="76">
        <v>3060</v>
      </c>
      <c r="F71" s="76">
        <v>2868</v>
      </c>
      <c r="G71" s="76">
        <v>2408</v>
      </c>
      <c r="H71" s="76">
        <v>2771</v>
      </c>
      <c r="I71" s="76">
        <v>2129</v>
      </c>
      <c r="J71" s="76">
        <v>2493</v>
      </c>
      <c r="K71" s="76">
        <v>3146</v>
      </c>
      <c r="L71" s="76">
        <v>2589</v>
      </c>
      <c r="M71" s="76"/>
      <c r="N71" s="76"/>
      <c r="Q71">
        <v>2</v>
      </c>
      <c r="R71" s="76">
        <f t="shared" si="39"/>
        <v>5981</v>
      </c>
      <c r="S71" s="76">
        <f t="shared" si="40"/>
        <v>9577</v>
      </c>
      <c r="T71" s="76">
        <f t="shared" si="41"/>
        <v>9876</v>
      </c>
      <c r="U71" s="76">
        <f t="shared" si="42"/>
        <v>9267</v>
      </c>
      <c r="V71" s="76">
        <f t="shared" si="43"/>
        <v>7779</v>
      </c>
      <c r="W71" s="76">
        <f t="shared" si="44"/>
        <v>8966</v>
      </c>
      <c r="X71" s="76">
        <f t="shared" si="45"/>
        <v>6880</v>
      </c>
      <c r="Y71" s="76">
        <f t="shared" si="46"/>
        <v>8068</v>
      </c>
      <c r="Z71" s="76">
        <f t="shared" si="47"/>
        <v>10165</v>
      </c>
      <c r="AA71" s="76">
        <f t="shared" si="48"/>
        <v>8367</v>
      </c>
      <c r="AB71" s="76" t="e">
        <f t="shared" si="49"/>
        <v>#N/A</v>
      </c>
      <c r="AC71" s="76" t="e">
        <f t="shared" si="50"/>
        <v>#N/A</v>
      </c>
      <c r="AE71">
        <v>2</v>
      </c>
      <c r="AF71" s="186">
        <f t="shared" ref="AF71:AO71" si="52">R71/R70</f>
        <v>1.44818401937046</v>
      </c>
      <c r="AG71" s="186">
        <f t="shared" si="52"/>
        <v>1.4482080750037805</v>
      </c>
      <c r="AH71" s="186">
        <f t="shared" si="52"/>
        <v>1.448943661971831</v>
      </c>
      <c r="AI71" s="186">
        <f t="shared" si="52"/>
        <v>1.4481950304735114</v>
      </c>
      <c r="AJ71" s="186">
        <f t="shared" si="52"/>
        <v>1.44833364364178</v>
      </c>
      <c r="AK71" s="186">
        <f t="shared" si="52"/>
        <v>1.4472962066182404</v>
      </c>
      <c r="AL71" s="186">
        <f t="shared" si="52"/>
        <v>1.4481161860660914</v>
      </c>
      <c r="AM71" s="186">
        <f t="shared" si="52"/>
        <v>1.4471748878923767</v>
      </c>
      <c r="AN71" s="186">
        <f t="shared" si="52"/>
        <v>1.4482119960108277</v>
      </c>
      <c r="AO71" s="186">
        <f t="shared" si="52"/>
        <v>1.4480789200415369</v>
      </c>
      <c r="AP71" s="186"/>
      <c r="AQ71" s="186"/>
    </row>
    <row r="72" spans="2:45" x14ac:dyDescent="0.3">
      <c r="B72">
        <v>3</v>
      </c>
      <c r="C72" s="76">
        <v>1723</v>
      </c>
      <c r="D72" s="76">
        <v>2761</v>
      </c>
      <c r="E72" s="76">
        <v>2846</v>
      </c>
      <c r="F72" s="76">
        <v>2664</v>
      </c>
      <c r="G72" s="76">
        <v>2236</v>
      </c>
      <c r="H72" s="76">
        <v>2579</v>
      </c>
      <c r="I72" s="76">
        <v>1980</v>
      </c>
      <c r="J72" s="76">
        <v>2322</v>
      </c>
      <c r="K72" s="76">
        <v>2921</v>
      </c>
      <c r="L72" s="76"/>
      <c r="M72" s="76"/>
      <c r="N72" s="76"/>
      <c r="Q72">
        <v>3</v>
      </c>
      <c r="R72" s="76">
        <f t="shared" si="39"/>
        <v>7704</v>
      </c>
      <c r="S72" s="76">
        <f t="shared" si="40"/>
        <v>12338</v>
      </c>
      <c r="T72" s="76">
        <f t="shared" si="41"/>
        <v>12722</v>
      </c>
      <c r="U72" s="76">
        <f t="shared" si="42"/>
        <v>11931</v>
      </c>
      <c r="V72" s="76">
        <f t="shared" si="43"/>
        <v>10015</v>
      </c>
      <c r="W72" s="76">
        <f t="shared" si="44"/>
        <v>11545</v>
      </c>
      <c r="X72" s="76">
        <f t="shared" si="45"/>
        <v>8860</v>
      </c>
      <c r="Y72" s="76">
        <f t="shared" si="46"/>
        <v>10390</v>
      </c>
      <c r="Z72" s="76">
        <f t="shared" si="47"/>
        <v>13086</v>
      </c>
      <c r="AA72" s="76" t="e">
        <f t="shared" si="48"/>
        <v>#N/A</v>
      </c>
      <c r="AB72" s="76" t="e">
        <f t="shared" si="49"/>
        <v>#N/A</v>
      </c>
      <c r="AC72" s="76" t="e">
        <f t="shared" si="50"/>
        <v>#N/A</v>
      </c>
      <c r="AE72">
        <v>3</v>
      </c>
      <c r="AF72" s="186">
        <f t="shared" ref="AF72:AN72" si="53">R72/R71</f>
        <v>1.2880789165691355</v>
      </c>
      <c r="AG72" s="186">
        <f t="shared" si="53"/>
        <v>1.2882948731335491</v>
      </c>
      <c r="AH72" s="186">
        <f t="shared" si="53"/>
        <v>1.2881733495342245</v>
      </c>
      <c r="AI72" s="186">
        <f t="shared" si="53"/>
        <v>1.287471673680803</v>
      </c>
      <c r="AJ72" s="186">
        <f t="shared" si="53"/>
        <v>1.2874405450572053</v>
      </c>
      <c r="AK72" s="186">
        <f t="shared" si="53"/>
        <v>1.2876422038813296</v>
      </c>
      <c r="AL72" s="186">
        <f t="shared" si="53"/>
        <v>1.2877906976744187</v>
      </c>
      <c r="AM72" s="186">
        <f t="shared" si="53"/>
        <v>1.2878036688150718</v>
      </c>
      <c r="AN72" s="186">
        <f t="shared" si="53"/>
        <v>1.2873585833743237</v>
      </c>
      <c r="AO72" s="186"/>
      <c r="AP72" s="186"/>
      <c r="AQ72" s="186"/>
    </row>
    <row r="73" spans="2:45" x14ac:dyDescent="0.3">
      <c r="B73">
        <v>4</v>
      </c>
      <c r="C73" s="76">
        <v>1605</v>
      </c>
      <c r="D73" s="76">
        <v>2568</v>
      </c>
      <c r="E73" s="76">
        <v>2643</v>
      </c>
      <c r="F73" s="76">
        <v>2482</v>
      </c>
      <c r="G73" s="76">
        <v>2076</v>
      </c>
      <c r="H73" s="76">
        <v>2397</v>
      </c>
      <c r="I73" s="76">
        <v>1840</v>
      </c>
      <c r="J73" s="76">
        <v>2161</v>
      </c>
      <c r="K73" s="76"/>
      <c r="L73" s="76"/>
      <c r="M73" s="76"/>
      <c r="N73" s="76"/>
      <c r="Q73">
        <v>4</v>
      </c>
      <c r="R73" s="76">
        <f t="shared" si="39"/>
        <v>9309</v>
      </c>
      <c r="S73" s="76">
        <f t="shared" si="40"/>
        <v>14906</v>
      </c>
      <c r="T73" s="76">
        <f t="shared" si="41"/>
        <v>15365</v>
      </c>
      <c r="U73" s="76">
        <f t="shared" si="42"/>
        <v>14413</v>
      </c>
      <c r="V73" s="76">
        <f t="shared" si="43"/>
        <v>12091</v>
      </c>
      <c r="W73" s="76">
        <f t="shared" si="44"/>
        <v>13942</v>
      </c>
      <c r="X73" s="76">
        <f t="shared" si="45"/>
        <v>10700</v>
      </c>
      <c r="Y73" s="76">
        <f t="shared" si="46"/>
        <v>12551</v>
      </c>
      <c r="Z73" s="76" t="e">
        <f t="shared" si="47"/>
        <v>#N/A</v>
      </c>
      <c r="AA73" s="76" t="e">
        <f t="shared" si="48"/>
        <v>#N/A</v>
      </c>
      <c r="AB73" s="76" t="e">
        <f t="shared" si="49"/>
        <v>#N/A</v>
      </c>
      <c r="AC73" s="76" t="e">
        <f t="shared" si="50"/>
        <v>#N/A</v>
      </c>
      <c r="AE73">
        <v>4</v>
      </c>
      <c r="AF73" s="186">
        <f t="shared" ref="AF73:AM73" si="54">R73/R72</f>
        <v>1.2083333333333333</v>
      </c>
      <c r="AG73" s="186">
        <f t="shared" si="54"/>
        <v>1.2081374615010536</v>
      </c>
      <c r="AH73" s="186">
        <f t="shared" si="54"/>
        <v>1.2077503537179688</v>
      </c>
      <c r="AI73" s="186">
        <f t="shared" si="54"/>
        <v>1.2080295029754422</v>
      </c>
      <c r="AJ73" s="186">
        <f t="shared" si="54"/>
        <v>1.2072890664003995</v>
      </c>
      <c r="AK73" s="186">
        <f t="shared" si="54"/>
        <v>1.2076223473365093</v>
      </c>
      <c r="AL73" s="186">
        <f t="shared" si="54"/>
        <v>1.2076749435665914</v>
      </c>
      <c r="AM73" s="186">
        <f t="shared" si="54"/>
        <v>1.2079884504331087</v>
      </c>
      <c r="AN73" s="186"/>
      <c r="AO73" s="186"/>
      <c r="AP73" s="186"/>
      <c r="AQ73" s="186"/>
    </row>
    <row r="74" spans="2:45" x14ac:dyDescent="0.3">
      <c r="B74">
        <v>5</v>
      </c>
      <c r="C74" s="76">
        <v>1498</v>
      </c>
      <c r="D74" s="76">
        <v>2386</v>
      </c>
      <c r="E74" s="76">
        <v>2461</v>
      </c>
      <c r="F74" s="76">
        <v>2311</v>
      </c>
      <c r="G74" s="76">
        <v>1926</v>
      </c>
      <c r="H74" s="76">
        <v>2226</v>
      </c>
      <c r="I74" s="76">
        <v>1712</v>
      </c>
      <c r="J74" s="76"/>
      <c r="K74" s="76"/>
      <c r="L74" s="76"/>
      <c r="M74" s="76"/>
      <c r="N74" s="76"/>
      <c r="Q74">
        <v>5</v>
      </c>
      <c r="R74" s="76">
        <f t="shared" si="39"/>
        <v>10807</v>
      </c>
      <c r="S74" s="76">
        <f t="shared" si="40"/>
        <v>17292</v>
      </c>
      <c r="T74" s="76">
        <f t="shared" si="41"/>
        <v>17826</v>
      </c>
      <c r="U74" s="76">
        <f t="shared" si="42"/>
        <v>16724</v>
      </c>
      <c r="V74" s="76">
        <f t="shared" si="43"/>
        <v>14017</v>
      </c>
      <c r="W74" s="76">
        <f t="shared" si="44"/>
        <v>16168</v>
      </c>
      <c r="X74" s="76">
        <f t="shared" si="45"/>
        <v>12412</v>
      </c>
      <c r="Y74" s="76" t="e">
        <f t="shared" si="46"/>
        <v>#N/A</v>
      </c>
      <c r="Z74" s="76" t="e">
        <f t="shared" si="47"/>
        <v>#N/A</v>
      </c>
      <c r="AA74" s="76" t="e">
        <f t="shared" si="48"/>
        <v>#N/A</v>
      </c>
      <c r="AB74" s="76" t="e">
        <f t="shared" si="49"/>
        <v>#N/A</v>
      </c>
      <c r="AC74" s="76" t="e">
        <f t="shared" si="50"/>
        <v>#N/A</v>
      </c>
      <c r="AE74">
        <v>5</v>
      </c>
      <c r="AF74" s="186">
        <f t="shared" ref="AF74:AL74" si="55">R74/R73</f>
        <v>1.1609195402298851</v>
      </c>
      <c r="AG74" s="186">
        <f t="shared" si="55"/>
        <v>1.1600697705621896</v>
      </c>
      <c r="AH74" s="186">
        <f t="shared" si="55"/>
        <v>1.1601692157500814</v>
      </c>
      <c r="AI74" s="186">
        <f t="shared" si="55"/>
        <v>1.1603413584958024</v>
      </c>
      <c r="AJ74" s="186">
        <f t="shared" si="55"/>
        <v>1.1592920353982301</v>
      </c>
      <c r="AK74" s="186">
        <f t="shared" si="55"/>
        <v>1.1596614545976187</v>
      </c>
      <c r="AL74" s="186">
        <f t="shared" si="55"/>
        <v>1.1599999999999999</v>
      </c>
      <c r="AM74" s="186"/>
      <c r="AN74" s="186"/>
      <c r="AO74" s="186"/>
      <c r="AP74" s="186"/>
      <c r="AQ74" s="186"/>
    </row>
    <row r="75" spans="2:45" x14ac:dyDescent="0.3">
      <c r="B75">
        <v>6</v>
      </c>
      <c r="C75" s="76">
        <v>1391</v>
      </c>
      <c r="D75" s="76">
        <v>2215</v>
      </c>
      <c r="E75" s="76">
        <v>2290</v>
      </c>
      <c r="F75" s="76">
        <v>2151</v>
      </c>
      <c r="G75" s="76">
        <v>1787</v>
      </c>
      <c r="H75" s="76">
        <v>2065</v>
      </c>
      <c r="I75" s="76"/>
      <c r="J75" s="76"/>
      <c r="K75" s="76"/>
      <c r="L75" s="76"/>
      <c r="M75" s="76"/>
      <c r="N75" s="76"/>
      <c r="Q75">
        <v>6</v>
      </c>
      <c r="R75" s="76">
        <f t="shared" si="39"/>
        <v>12198</v>
      </c>
      <c r="S75" s="76">
        <f t="shared" si="40"/>
        <v>19507</v>
      </c>
      <c r="T75" s="76">
        <f t="shared" si="41"/>
        <v>20116</v>
      </c>
      <c r="U75" s="76">
        <f t="shared" si="42"/>
        <v>18875</v>
      </c>
      <c r="V75" s="76">
        <f t="shared" si="43"/>
        <v>15804</v>
      </c>
      <c r="W75" s="76">
        <f t="shared" si="44"/>
        <v>18233</v>
      </c>
      <c r="X75" s="76" t="e">
        <f t="shared" si="45"/>
        <v>#N/A</v>
      </c>
      <c r="Y75" s="76" t="e">
        <f t="shared" si="46"/>
        <v>#N/A</v>
      </c>
      <c r="Z75" s="76" t="e">
        <f t="shared" si="47"/>
        <v>#N/A</v>
      </c>
      <c r="AA75" s="76" t="e">
        <f t="shared" si="48"/>
        <v>#N/A</v>
      </c>
      <c r="AB75" s="76" t="e">
        <f t="shared" si="49"/>
        <v>#N/A</v>
      </c>
      <c r="AC75" s="76" t="e">
        <f t="shared" si="50"/>
        <v>#N/A</v>
      </c>
      <c r="AE75">
        <v>6</v>
      </c>
      <c r="AF75" s="186">
        <f t="shared" ref="AF75:AK75" si="56">R75/R74</f>
        <v>1.1287128712871286</v>
      </c>
      <c r="AG75" s="186">
        <f t="shared" si="56"/>
        <v>1.1280939162618553</v>
      </c>
      <c r="AH75" s="186">
        <f t="shared" si="56"/>
        <v>1.1284640412880063</v>
      </c>
      <c r="AI75" s="186">
        <f t="shared" si="56"/>
        <v>1.1286175556087061</v>
      </c>
      <c r="AJ75" s="186">
        <f t="shared" si="56"/>
        <v>1.1274880502247271</v>
      </c>
      <c r="AK75" s="186">
        <f t="shared" si="56"/>
        <v>1.1277214250371104</v>
      </c>
      <c r="AL75" s="186"/>
      <c r="AM75" s="186"/>
      <c r="AN75" s="186"/>
      <c r="AO75" s="186"/>
      <c r="AP75" s="186"/>
      <c r="AQ75" s="186"/>
    </row>
    <row r="76" spans="2:45" x14ac:dyDescent="0.3">
      <c r="B76">
        <v>7</v>
      </c>
      <c r="C76" s="76">
        <v>1295</v>
      </c>
      <c r="D76" s="76">
        <v>2065</v>
      </c>
      <c r="E76" s="76">
        <v>2129</v>
      </c>
      <c r="F76" s="76">
        <v>2001</v>
      </c>
      <c r="G76" s="76">
        <v>1659</v>
      </c>
      <c r="H76" s="76"/>
      <c r="I76" s="76"/>
      <c r="J76" s="76"/>
      <c r="K76" s="76"/>
      <c r="L76" s="76"/>
      <c r="M76" s="76"/>
      <c r="N76" s="76"/>
      <c r="Q76">
        <v>7</v>
      </c>
      <c r="R76" s="76">
        <f t="shared" si="39"/>
        <v>13493</v>
      </c>
      <c r="S76" s="76">
        <f t="shared" si="40"/>
        <v>21572</v>
      </c>
      <c r="T76" s="76">
        <f t="shared" si="41"/>
        <v>22245</v>
      </c>
      <c r="U76" s="76">
        <f t="shared" si="42"/>
        <v>20876</v>
      </c>
      <c r="V76" s="76">
        <f t="shared" si="43"/>
        <v>17463</v>
      </c>
      <c r="W76" s="76" t="e">
        <f t="shared" si="44"/>
        <v>#N/A</v>
      </c>
      <c r="X76" s="76" t="e">
        <f t="shared" si="45"/>
        <v>#N/A</v>
      </c>
      <c r="Y76" s="76" t="e">
        <f t="shared" si="46"/>
        <v>#N/A</v>
      </c>
      <c r="Z76" s="76" t="e">
        <f t="shared" si="47"/>
        <v>#N/A</v>
      </c>
      <c r="AA76" s="76" t="e">
        <f t="shared" si="48"/>
        <v>#N/A</v>
      </c>
      <c r="AB76" s="76" t="e">
        <f t="shared" si="49"/>
        <v>#N/A</v>
      </c>
      <c r="AC76" s="76" t="e">
        <f t="shared" si="50"/>
        <v>#N/A</v>
      </c>
      <c r="AE76">
        <v>7</v>
      </c>
      <c r="AF76" s="186">
        <f>R76/R75</f>
        <v>1.1061649450729627</v>
      </c>
      <c r="AG76" s="186">
        <f>S76/S75</f>
        <v>1.1058594350745885</v>
      </c>
      <c r="AH76" s="186">
        <f>T76/T75</f>
        <v>1.1058361503280971</v>
      </c>
      <c r="AI76" s="186">
        <f>U76/U75</f>
        <v>1.1060132450331126</v>
      </c>
      <c r="AJ76" s="186">
        <f>V76/V75</f>
        <v>1.1049734244495064</v>
      </c>
      <c r="AK76" s="186"/>
      <c r="AL76" s="186"/>
      <c r="AM76" s="186"/>
      <c r="AN76" s="186"/>
      <c r="AO76" s="186"/>
      <c r="AP76" s="186"/>
      <c r="AQ76" s="186"/>
    </row>
    <row r="77" spans="2:45" x14ac:dyDescent="0.3">
      <c r="B77">
        <v>8</v>
      </c>
      <c r="C77" s="76">
        <v>1209</v>
      </c>
      <c r="D77" s="76">
        <v>1915</v>
      </c>
      <c r="E77" s="76">
        <v>1980</v>
      </c>
      <c r="F77" s="76">
        <v>1862</v>
      </c>
      <c r="G77" s="76"/>
      <c r="H77" s="76"/>
      <c r="I77" s="76"/>
      <c r="J77" s="76"/>
      <c r="K77" s="76"/>
      <c r="L77" s="76"/>
      <c r="M77" s="76"/>
      <c r="N77" s="76"/>
      <c r="Q77">
        <v>8</v>
      </c>
      <c r="R77" s="76">
        <f t="shared" si="39"/>
        <v>14702</v>
      </c>
      <c r="S77" s="76">
        <f t="shared" si="40"/>
        <v>23487</v>
      </c>
      <c r="T77" s="76">
        <f t="shared" si="41"/>
        <v>24225</v>
      </c>
      <c r="U77" s="76">
        <f t="shared" si="42"/>
        <v>22738</v>
      </c>
      <c r="V77" s="76" t="e">
        <f t="shared" si="43"/>
        <v>#N/A</v>
      </c>
      <c r="W77" s="76" t="e">
        <f t="shared" si="44"/>
        <v>#N/A</v>
      </c>
      <c r="X77" s="76" t="e">
        <f t="shared" si="45"/>
        <v>#N/A</v>
      </c>
      <c r="Y77" s="76" t="e">
        <f t="shared" si="46"/>
        <v>#N/A</v>
      </c>
      <c r="Z77" s="76" t="e">
        <f t="shared" si="47"/>
        <v>#N/A</v>
      </c>
      <c r="AA77" s="76" t="e">
        <f t="shared" si="48"/>
        <v>#N/A</v>
      </c>
      <c r="AB77" s="76" t="e">
        <f t="shared" si="49"/>
        <v>#N/A</v>
      </c>
      <c r="AC77" s="76" t="e">
        <f t="shared" si="50"/>
        <v>#N/A</v>
      </c>
      <c r="AE77">
        <v>8</v>
      </c>
      <c r="AF77" s="186">
        <f>R77/R76</f>
        <v>1.0896020158600757</v>
      </c>
      <c r="AG77" s="186">
        <f>S77/S76</f>
        <v>1.0887724828481364</v>
      </c>
      <c r="AH77" s="186">
        <f>T77/T76</f>
        <v>1.0890087660148349</v>
      </c>
      <c r="AI77" s="186">
        <f>U77/U76</f>
        <v>1.0891933320559495</v>
      </c>
      <c r="AJ77" s="186"/>
      <c r="AK77" s="186"/>
      <c r="AL77" s="186"/>
      <c r="AM77" s="186"/>
      <c r="AN77" s="186"/>
      <c r="AO77" s="186"/>
      <c r="AP77" s="186"/>
      <c r="AQ77" s="186"/>
    </row>
    <row r="78" spans="2:45" x14ac:dyDescent="0.3">
      <c r="B78">
        <v>9</v>
      </c>
      <c r="C78" s="76">
        <v>1124</v>
      </c>
      <c r="D78" s="76">
        <v>1776</v>
      </c>
      <c r="E78" s="76">
        <v>1840</v>
      </c>
      <c r="F78" s="76"/>
      <c r="G78" s="76"/>
      <c r="H78" s="76"/>
      <c r="I78" s="76"/>
      <c r="J78" s="76"/>
      <c r="K78" s="76"/>
      <c r="L78" s="76"/>
      <c r="M78" s="76"/>
      <c r="N78" s="76"/>
      <c r="Q78">
        <v>9</v>
      </c>
      <c r="R78" s="76">
        <f t="shared" si="39"/>
        <v>15826</v>
      </c>
      <c r="S78" s="76">
        <f t="shared" si="40"/>
        <v>25263</v>
      </c>
      <c r="T78" s="76">
        <f t="shared" si="41"/>
        <v>26065</v>
      </c>
      <c r="U78" s="76" t="e">
        <f t="shared" si="42"/>
        <v>#N/A</v>
      </c>
      <c r="V78" s="76" t="e">
        <f t="shared" si="43"/>
        <v>#N/A</v>
      </c>
      <c r="W78" s="76" t="e">
        <f t="shared" si="44"/>
        <v>#N/A</v>
      </c>
      <c r="X78" s="76" t="e">
        <f t="shared" si="45"/>
        <v>#N/A</v>
      </c>
      <c r="Y78" s="76" t="e">
        <f t="shared" si="46"/>
        <v>#N/A</v>
      </c>
      <c r="Z78" s="76" t="e">
        <f t="shared" si="47"/>
        <v>#N/A</v>
      </c>
      <c r="AA78" s="76" t="e">
        <f t="shared" si="48"/>
        <v>#N/A</v>
      </c>
      <c r="AB78" s="76" t="e">
        <f t="shared" si="49"/>
        <v>#N/A</v>
      </c>
      <c r="AC78" s="76" t="e">
        <f t="shared" si="50"/>
        <v>#N/A</v>
      </c>
      <c r="AE78">
        <v>9</v>
      </c>
      <c r="AF78" s="186">
        <f>R78/R77</f>
        <v>1.0764521833764114</v>
      </c>
      <c r="AG78" s="186">
        <f>S78/S77</f>
        <v>1.0756162983778261</v>
      </c>
      <c r="AH78" s="186">
        <f>T78/T77</f>
        <v>1.0759545923632612</v>
      </c>
      <c r="AI78" s="186"/>
      <c r="AJ78" s="186"/>
      <c r="AK78" s="186"/>
      <c r="AL78" s="186"/>
      <c r="AM78" s="186"/>
      <c r="AN78" s="186"/>
      <c r="AO78" s="186"/>
      <c r="AP78" s="186"/>
      <c r="AQ78" s="186"/>
    </row>
    <row r="79" spans="2:45" x14ac:dyDescent="0.3">
      <c r="B79">
        <v>10</v>
      </c>
      <c r="C79" s="76">
        <v>1049</v>
      </c>
      <c r="D79" s="76">
        <v>1648</v>
      </c>
      <c r="E79" s="76"/>
      <c r="F79" s="76"/>
      <c r="G79" s="76"/>
      <c r="H79" s="76"/>
      <c r="I79" s="76"/>
      <c r="J79" s="76"/>
      <c r="K79" s="76"/>
      <c r="L79" s="76"/>
      <c r="M79" s="76"/>
      <c r="N79" s="76"/>
      <c r="Q79">
        <v>10</v>
      </c>
      <c r="R79" s="76">
        <f t="shared" si="39"/>
        <v>16875</v>
      </c>
      <c r="S79" s="76">
        <f t="shared" si="40"/>
        <v>26911</v>
      </c>
      <c r="T79" s="76" t="e">
        <f t="shared" si="41"/>
        <v>#N/A</v>
      </c>
      <c r="U79" s="76" t="e">
        <f t="shared" si="42"/>
        <v>#N/A</v>
      </c>
      <c r="V79" s="76" t="e">
        <f t="shared" si="43"/>
        <v>#N/A</v>
      </c>
      <c r="W79" s="76" t="e">
        <f t="shared" si="44"/>
        <v>#N/A</v>
      </c>
      <c r="X79" s="76" t="e">
        <f t="shared" si="45"/>
        <v>#N/A</v>
      </c>
      <c r="Y79" s="76" t="e">
        <f t="shared" si="46"/>
        <v>#N/A</v>
      </c>
      <c r="Z79" s="76" t="e">
        <f t="shared" si="47"/>
        <v>#N/A</v>
      </c>
      <c r="AA79" s="76" t="e">
        <f t="shared" si="48"/>
        <v>#N/A</v>
      </c>
      <c r="AB79" s="76" t="e">
        <f t="shared" si="49"/>
        <v>#N/A</v>
      </c>
      <c r="AC79" s="76" t="e">
        <f t="shared" si="50"/>
        <v>#N/A</v>
      </c>
      <c r="AE79">
        <v>10</v>
      </c>
      <c r="AF79" s="186">
        <f>R79/R78</f>
        <v>1.0662833312270947</v>
      </c>
      <c r="AG79" s="186">
        <f>S79/S78</f>
        <v>1.0652337410442148</v>
      </c>
      <c r="AH79" s="186"/>
      <c r="AI79" s="186"/>
      <c r="AJ79" s="186"/>
      <c r="AK79" s="186"/>
      <c r="AL79" s="186"/>
      <c r="AM79" s="186"/>
      <c r="AN79" s="186"/>
      <c r="AO79" s="186"/>
      <c r="AP79" s="186"/>
      <c r="AQ79" s="186"/>
    </row>
    <row r="80" spans="2:45" x14ac:dyDescent="0.3">
      <c r="B80">
        <v>11</v>
      </c>
      <c r="C80" s="76">
        <v>974</v>
      </c>
      <c r="D80" s="76"/>
      <c r="E80" s="76"/>
      <c r="F80" s="76"/>
      <c r="G80" s="76"/>
      <c r="H80" s="76"/>
      <c r="I80" s="76"/>
      <c r="J80" s="76"/>
      <c r="K80" s="76"/>
      <c r="L80" s="76"/>
      <c r="M80" s="76"/>
      <c r="N80" s="76"/>
      <c r="Q80">
        <v>11</v>
      </c>
      <c r="R80" s="76">
        <f t="shared" si="39"/>
        <v>17849</v>
      </c>
      <c r="S80" s="76" t="e">
        <f t="shared" si="40"/>
        <v>#N/A</v>
      </c>
      <c r="T80" s="76" t="e">
        <f t="shared" si="41"/>
        <v>#N/A</v>
      </c>
      <c r="U80" s="76" t="e">
        <f t="shared" si="42"/>
        <v>#N/A</v>
      </c>
      <c r="V80" s="76" t="e">
        <f t="shared" si="43"/>
        <v>#N/A</v>
      </c>
      <c r="W80" s="76" t="e">
        <f t="shared" si="44"/>
        <v>#N/A</v>
      </c>
      <c r="X80" s="76" t="e">
        <f t="shared" si="45"/>
        <v>#N/A</v>
      </c>
      <c r="Y80" s="76" t="e">
        <f t="shared" si="46"/>
        <v>#N/A</v>
      </c>
      <c r="Z80" s="76" t="e">
        <f t="shared" si="47"/>
        <v>#N/A</v>
      </c>
      <c r="AA80" s="76" t="e">
        <f t="shared" si="48"/>
        <v>#N/A</v>
      </c>
      <c r="AB80" s="76" t="e">
        <f t="shared" si="49"/>
        <v>#N/A</v>
      </c>
      <c r="AC80" s="76" t="e">
        <f t="shared" si="50"/>
        <v>#N/A</v>
      </c>
      <c r="AE80">
        <v>11</v>
      </c>
      <c r="AF80" s="186">
        <f>R80/R79</f>
        <v>1.0577185185185185</v>
      </c>
      <c r="AG80" s="186"/>
      <c r="AH80" s="186"/>
      <c r="AI80" s="186"/>
      <c r="AJ80" s="186"/>
      <c r="AK80" s="186"/>
      <c r="AL80" s="186"/>
      <c r="AM80" s="186"/>
      <c r="AN80" s="186"/>
      <c r="AO80" s="186"/>
      <c r="AP80" s="186"/>
      <c r="AQ80" s="186"/>
      <c r="AS80" t="s">
        <v>1559</v>
      </c>
    </row>
    <row r="81" spans="2:48" x14ac:dyDescent="0.3">
      <c r="AS81" s="15" t="s">
        <v>1554</v>
      </c>
      <c r="AT81" s="15"/>
      <c r="AU81" s="15"/>
      <c r="AV81" s="15"/>
    </row>
    <row r="82" spans="2:48" x14ac:dyDescent="0.3">
      <c r="C82" t="s">
        <v>1345</v>
      </c>
      <c r="R82" t="s">
        <v>1345</v>
      </c>
      <c r="AF82" t="s">
        <v>1345</v>
      </c>
    </row>
    <row r="83" spans="2:48" x14ac:dyDescent="0.3">
      <c r="C83" t="s">
        <v>30</v>
      </c>
      <c r="R83" t="s">
        <v>1558</v>
      </c>
      <c r="AF83" t="s">
        <v>1557</v>
      </c>
    </row>
    <row r="84" spans="2:48" x14ac:dyDescent="0.3">
      <c r="C84" t="s">
        <v>29</v>
      </c>
      <c r="R84" t="s">
        <v>29</v>
      </c>
      <c r="AF84" t="s">
        <v>29</v>
      </c>
    </row>
    <row r="85" spans="2:48" x14ac:dyDescent="0.3">
      <c r="B85" t="s">
        <v>16</v>
      </c>
      <c r="C85" t="s">
        <v>28</v>
      </c>
      <c r="D85" t="s">
        <v>27</v>
      </c>
      <c r="E85" t="s">
        <v>26</v>
      </c>
      <c r="F85" t="s">
        <v>25</v>
      </c>
      <c r="G85" t="s">
        <v>7</v>
      </c>
      <c r="H85" t="s">
        <v>6</v>
      </c>
      <c r="I85" t="s">
        <v>5</v>
      </c>
      <c r="J85" t="s">
        <v>24</v>
      </c>
      <c r="K85" t="s">
        <v>23</v>
      </c>
      <c r="L85" t="s">
        <v>22</v>
      </c>
      <c r="M85" t="s">
        <v>21</v>
      </c>
      <c r="N85" t="s">
        <v>20</v>
      </c>
      <c r="Q85" t="s">
        <v>16</v>
      </c>
      <c r="R85" t="s">
        <v>28</v>
      </c>
      <c r="S85" t="s">
        <v>27</v>
      </c>
      <c r="T85" t="s">
        <v>26</v>
      </c>
      <c r="U85" t="s">
        <v>25</v>
      </c>
      <c r="V85" t="s">
        <v>7</v>
      </c>
      <c r="W85" t="s">
        <v>6</v>
      </c>
      <c r="X85" t="s">
        <v>5</v>
      </c>
      <c r="Y85" t="s">
        <v>24</v>
      </c>
      <c r="Z85" t="s">
        <v>23</v>
      </c>
      <c r="AA85" t="s">
        <v>22</v>
      </c>
      <c r="AB85" t="s">
        <v>21</v>
      </c>
      <c r="AC85" t="s">
        <v>20</v>
      </c>
      <c r="AE85" t="s">
        <v>16</v>
      </c>
      <c r="AF85" t="s">
        <v>28</v>
      </c>
      <c r="AG85" t="s">
        <v>27</v>
      </c>
      <c r="AH85" t="s">
        <v>26</v>
      </c>
      <c r="AI85" t="s">
        <v>25</v>
      </c>
      <c r="AJ85" t="s">
        <v>7</v>
      </c>
      <c r="AK85" t="s">
        <v>6</v>
      </c>
      <c r="AL85" t="s">
        <v>5</v>
      </c>
      <c r="AM85" t="s">
        <v>24</v>
      </c>
      <c r="AN85" t="s">
        <v>23</v>
      </c>
      <c r="AO85" t="s">
        <v>22</v>
      </c>
      <c r="AP85" t="s">
        <v>21</v>
      </c>
      <c r="AQ85" t="s">
        <v>20</v>
      </c>
    </row>
    <row r="86" spans="2:48" x14ac:dyDescent="0.3">
      <c r="B86">
        <v>0</v>
      </c>
      <c r="C86" s="76">
        <v>1025</v>
      </c>
      <c r="D86" s="76">
        <v>1502</v>
      </c>
      <c r="E86" s="76">
        <v>1451</v>
      </c>
      <c r="F86" s="76">
        <v>2105</v>
      </c>
      <c r="G86" s="76">
        <v>2501</v>
      </c>
      <c r="H86" s="76">
        <v>2015</v>
      </c>
      <c r="I86" s="76">
        <v>5012</v>
      </c>
      <c r="J86" s="76">
        <v>5201</v>
      </c>
      <c r="K86" s="76">
        <v>5210</v>
      </c>
      <c r="L86" s="76">
        <v>10849</v>
      </c>
      <c r="M86" s="76">
        <v>11248</v>
      </c>
      <c r="N86" s="76">
        <v>12547</v>
      </c>
      <c r="Q86">
        <v>0</v>
      </c>
      <c r="R86" s="76">
        <f t="shared" ref="R86:AC86" si="57">C86</f>
        <v>1025</v>
      </c>
      <c r="S86" s="76">
        <f t="shared" si="57"/>
        <v>1502</v>
      </c>
      <c r="T86" s="76">
        <f t="shared" si="57"/>
        <v>1451</v>
      </c>
      <c r="U86" s="76">
        <f t="shared" si="57"/>
        <v>2105</v>
      </c>
      <c r="V86" s="76">
        <f t="shared" si="57"/>
        <v>2501</v>
      </c>
      <c r="W86" s="76">
        <f t="shared" si="57"/>
        <v>2015</v>
      </c>
      <c r="X86" s="76">
        <f t="shared" si="57"/>
        <v>5012</v>
      </c>
      <c r="Y86" s="76">
        <f t="shared" si="57"/>
        <v>5201</v>
      </c>
      <c r="Z86" s="76">
        <f t="shared" si="57"/>
        <v>5210</v>
      </c>
      <c r="AA86" s="76">
        <f t="shared" si="57"/>
        <v>10849</v>
      </c>
      <c r="AB86" s="76">
        <f t="shared" si="57"/>
        <v>11248</v>
      </c>
      <c r="AC86" s="76">
        <f t="shared" si="57"/>
        <v>12547</v>
      </c>
      <c r="AE86">
        <v>0</v>
      </c>
      <c r="AF86" s="76"/>
      <c r="AG86" s="76"/>
      <c r="AH86" s="76"/>
      <c r="AI86" s="76"/>
      <c r="AJ86" s="76"/>
      <c r="AK86" s="76"/>
      <c r="AL86" s="76"/>
      <c r="AM86" s="76"/>
      <c r="AN86" s="76"/>
      <c r="AO86" s="76"/>
      <c r="AP86" s="76"/>
      <c r="AQ86" s="76"/>
    </row>
    <row r="87" spans="2:48" x14ac:dyDescent="0.3">
      <c r="B87">
        <v>1</v>
      </c>
      <c r="C87" s="76">
        <v>875</v>
      </c>
      <c r="D87" s="76">
        <v>1158</v>
      </c>
      <c r="E87" s="76">
        <v>1285</v>
      </c>
      <c r="F87" s="76">
        <v>2082</v>
      </c>
      <c r="G87" s="76">
        <v>1985</v>
      </c>
      <c r="H87" s="76">
        <v>1885</v>
      </c>
      <c r="I87" s="76">
        <v>4290</v>
      </c>
      <c r="J87" s="76">
        <v>4686</v>
      </c>
      <c r="K87" s="76">
        <v>4381</v>
      </c>
      <c r="L87" s="76">
        <v>8756</v>
      </c>
      <c r="M87" s="76">
        <v>9201</v>
      </c>
      <c r="N87" s="76"/>
      <c r="Q87">
        <v>1</v>
      </c>
      <c r="R87" s="76">
        <f t="shared" ref="R87:R97" si="58">IF(ISBLANK(C87),NA(),R86+C87)</f>
        <v>1900</v>
      </c>
      <c r="S87" s="76">
        <f t="shared" ref="S87:S97" si="59">IF(ISBLANK(D87),NA(),S86+D87)</f>
        <v>2660</v>
      </c>
      <c r="T87" s="76">
        <f t="shared" ref="T87:T97" si="60">IF(ISBLANK(E87),NA(),T86+E87)</f>
        <v>2736</v>
      </c>
      <c r="U87" s="76">
        <f t="shared" ref="U87:U97" si="61">IF(ISBLANK(F87),NA(),U86+F87)</f>
        <v>4187</v>
      </c>
      <c r="V87" s="76">
        <f t="shared" ref="V87:V97" si="62">IF(ISBLANK(G87),NA(),V86+G87)</f>
        <v>4486</v>
      </c>
      <c r="W87" s="76">
        <f t="shared" ref="W87:W97" si="63">IF(ISBLANK(H87),NA(),W86+H87)</f>
        <v>3900</v>
      </c>
      <c r="X87" s="76">
        <f t="shared" ref="X87:X97" si="64">IF(ISBLANK(I87),NA(),X86+I87)</f>
        <v>9302</v>
      </c>
      <c r="Y87" s="76">
        <f t="shared" ref="Y87:Y97" si="65">IF(ISBLANK(J87),NA(),Y86+J87)</f>
        <v>9887</v>
      </c>
      <c r="Z87" s="76">
        <f t="shared" ref="Z87:Z97" si="66">IF(ISBLANK(K87),NA(),Z86+K87)</f>
        <v>9591</v>
      </c>
      <c r="AA87" s="76">
        <f t="shared" ref="AA87:AA97" si="67">IF(ISBLANK(L87),NA(),AA86+L87)</f>
        <v>19605</v>
      </c>
      <c r="AB87" s="76">
        <f t="shared" ref="AB87:AB97" si="68">IF(ISBLANK(M87),NA(),AB86+M87)</f>
        <v>20449</v>
      </c>
      <c r="AC87" s="76" t="e">
        <f t="shared" ref="AC87:AC97" si="69">IF(ISBLANK(N87),NA(),AC86+N87)</f>
        <v>#N/A</v>
      </c>
      <c r="AE87">
        <v>1</v>
      </c>
      <c r="AF87" s="186">
        <f t="shared" ref="AF87:AP87" si="70">R87/R86</f>
        <v>1.8536585365853659</v>
      </c>
      <c r="AG87" s="186">
        <f t="shared" si="70"/>
        <v>1.7709720372836217</v>
      </c>
      <c r="AH87" s="186">
        <f t="shared" si="70"/>
        <v>1.8855961405926946</v>
      </c>
      <c r="AI87" s="186">
        <f t="shared" si="70"/>
        <v>1.9890736342042756</v>
      </c>
      <c r="AJ87" s="186">
        <f t="shared" si="70"/>
        <v>1.7936825269892043</v>
      </c>
      <c r="AK87" s="186">
        <f t="shared" si="70"/>
        <v>1.935483870967742</v>
      </c>
      <c r="AL87" s="186">
        <f t="shared" si="70"/>
        <v>1.8559457302474063</v>
      </c>
      <c r="AM87" s="186">
        <f t="shared" si="70"/>
        <v>1.9009805806575659</v>
      </c>
      <c r="AN87" s="186">
        <f t="shared" si="70"/>
        <v>1.8408829174664108</v>
      </c>
      <c r="AO87" s="186">
        <f t="shared" si="70"/>
        <v>1.807078993455618</v>
      </c>
      <c r="AP87" s="186">
        <f t="shared" si="70"/>
        <v>1.8180120910384068</v>
      </c>
      <c r="AQ87" s="186"/>
    </row>
    <row r="88" spans="2:48" x14ac:dyDescent="0.3">
      <c r="B88">
        <v>2</v>
      </c>
      <c r="C88" s="76">
        <v>698</v>
      </c>
      <c r="D88" s="76">
        <v>900</v>
      </c>
      <c r="E88" s="76">
        <v>1060</v>
      </c>
      <c r="F88" s="76">
        <v>1425</v>
      </c>
      <c r="G88" s="76">
        <v>1408</v>
      </c>
      <c r="H88" s="76">
        <v>1771</v>
      </c>
      <c r="I88" s="76">
        <v>3129</v>
      </c>
      <c r="J88" s="76">
        <v>3493</v>
      </c>
      <c r="K88" s="76">
        <v>2921</v>
      </c>
      <c r="L88" s="76">
        <v>7204</v>
      </c>
      <c r="M88" s="76"/>
      <c r="N88" s="76"/>
      <c r="Q88">
        <v>2</v>
      </c>
      <c r="R88" s="76">
        <f t="shared" si="58"/>
        <v>2598</v>
      </c>
      <c r="S88" s="76">
        <f t="shared" si="59"/>
        <v>3560</v>
      </c>
      <c r="T88" s="76">
        <f t="shared" si="60"/>
        <v>3796</v>
      </c>
      <c r="U88" s="76">
        <f t="shared" si="61"/>
        <v>5612</v>
      </c>
      <c r="V88" s="76">
        <f t="shared" si="62"/>
        <v>5894</v>
      </c>
      <c r="W88" s="76">
        <f t="shared" si="63"/>
        <v>5671</v>
      </c>
      <c r="X88" s="76">
        <f t="shared" si="64"/>
        <v>12431</v>
      </c>
      <c r="Y88" s="76">
        <f t="shared" si="65"/>
        <v>13380</v>
      </c>
      <c r="Z88" s="76">
        <f t="shared" si="66"/>
        <v>12512</v>
      </c>
      <c r="AA88" s="76">
        <f t="shared" si="67"/>
        <v>26809</v>
      </c>
      <c r="AB88" s="76" t="e">
        <f t="shared" si="68"/>
        <v>#N/A</v>
      </c>
      <c r="AC88" s="76" t="e">
        <f t="shared" si="69"/>
        <v>#N/A</v>
      </c>
      <c r="AE88">
        <v>2</v>
      </c>
      <c r="AF88" s="186">
        <f t="shared" ref="AF88:AO88" si="71">R88/R87</f>
        <v>1.3673684210526316</v>
      </c>
      <c r="AG88" s="186">
        <f t="shared" si="71"/>
        <v>1.3383458646616542</v>
      </c>
      <c r="AH88" s="186">
        <f t="shared" si="71"/>
        <v>1.3874269005847952</v>
      </c>
      <c r="AI88" s="186">
        <f t="shared" si="71"/>
        <v>1.3403391449725339</v>
      </c>
      <c r="AJ88" s="186">
        <f t="shared" si="71"/>
        <v>1.3138653588943379</v>
      </c>
      <c r="AK88" s="186">
        <f t="shared" si="71"/>
        <v>1.454102564102564</v>
      </c>
      <c r="AL88" s="186">
        <f t="shared" si="71"/>
        <v>1.3363792732745645</v>
      </c>
      <c r="AM88" s="186">
        <f t="shared" si="71"/>
        <v>1.3532922018812583</v>
      </c>
      <c r="AN88" s="186">
        <f t="shared" si="71"/>
        <v>1.3045563549160673</v>
      </c>
      <c r="AO88" s="186">
        <f t="shared" si="71"/>
        <v>1.3674572813057893</v>
      </c>
      <c r="AP88" s="186"/>
      <c r="AQ88" s="186"/>
      <c r="AS88" t="s">
        <v>1556</v>
      </c>
    </row>
    <row r="89" spans="2:48" x14ac:dyDescent="0.3">
      <c r="B89">
        <v>3</v>
      </c>
      <c r="C89" s="76">
        <v>723</v>
      </c>
      <c r="D89" s="76">
        <v>675</v>
      </c>
      <c r="E89" s="76">
        <v>846</v>
      </c>
      <c r="F89" s="76">
        <v>1240</v>
      </c>
      <c r="G89" s="76">
        <v>1236</v>
      </c>
      <c r="H89" s="76">
        <v>1579</v>
      </c>
      <c r="I89" s="76">
        <v>2980</v>
      </c>
      <c r="J89" s="76">
        <v>2322</v>
      </c>
      <c r="K89" s="76">
        <v>2146</v>
      </c>
      <c r="L89" s="76"/>
      <c r="M89" s="76"/>
      <c r="N89" s="76"/>
      <c r="Q89">
        <v>3</v>
      </c>
      <c r="R89" s="76">
        <f t="shared" si="58"/>
        <v>3321</v>
      </c>
      <c r="S89" s="76">
        <f t="shared" si="59"/>
        <v>4235</v>
      </c>
      <c r="T89" s="76">
        <f t="shared" si="60"/>
        <v>4642</v>
      </c>
      <c r="U89" s="76">
        <f t="shared" si="61"/>
        <v>6852</v>
      </c>
      <c r="V89" s="76">
        <f t="shared" si="62"/>
        <v>7130</v>
      </c>
      <c r="W89" s="76">
        <f t="shared" si="63"/>
        <v>7250</v>
      </c>
      <c r="X89" s="76">
        <f t="shared" si="64"/>
        <v>15411</v>
      </c>
      <c r="Y89" s="76">
        <f t="shared" si="65"/>
        <v>15702</v>
      </c>
      <c r="Z89" s="76">
        <f t="shared" si="66"/>
        <v>14658</v>
      </c>
      <c r="AA89" s="76" t="e">
        <f t="shared" si="67"/>
        <v>#N/A</v>
      </c>
      <c r="AB89" s="76" t="e">
        <f t="shared" si="68"/>
        <v>#N/A</v>
      </c>
      <c r="AC89" s="76" t="e">
        <f t="shared" si="69"/>
        <v>#N/A</v>
      </c>
      <c r="AE89">
        <v>3</v>
      </c>
      <c r="AF89" s="186">
        <f t="shared" ref="AF89:AN89" si="72">R89/R88</f>
        <v>1.2782909930715936</v>
      </c>
      <c r="AG89" s="186">
        <f t="shared" si="72"/>
        <v>1.1896067415730338</v>
      </c>
      <c r="AH89" s="186">
        <f t="shared" si="72"/>
        <v>1.2228661749209695</v>
      </c>
      <c r="AI89" s="186">
        <f t="shared" si="72"/>
        <v>1.2209550962223805</v>
      </c>
      <c r="AJ89" s="186">
        <f t="shared" si="72"/>
        <v>1.2097047845266373</v>
      </c>
      <c r="AK89" s="186">
        <f t="shared" si="72"/>
        <v>1.2784341385998943</v>
      </c>
      <c r="AL89" s="186">
        <f t="shared" si="72"/>
        <v>1.2397232724640013</v>
      </c>
      <c r="AM89" s="186">
        <f t="shared" si="72"/>
        <v>1.173542600896861</v>
      </c>
      <c r="AN89" s="186">
        <f t="shared" si="72"/>
        <v>1.1715153452685423</v>
      </c>
      <c r="AO89" s="186"/>
      <c r="AP89" s="186"/>
      <c r="AQ89" s="186"/>
    </row>
    <row r="90" spans="2:48" x14ac:dyDescent="0.3">
      <c r="B90">
        <v>4</v>
      </c>
      <c r="C90" s="76">
        <v>501</v>
      </c>
      <c r="D90" s="76">
        <v>650</v>
      </c>
      <c r="E90" s="76">
        <v>643</v>
      </c>
      <c r="F90" s="76">
        <v>1125</v>
      </c>
      <c r="G90" s="76">
        <v>1076</v>
      </c>
      <c r="H90" s="76">
        <v>997</v>
      </c>
      <c r="I90" s="76">
        <v>1840</v>
      </c>
      <c r="J90" s="76">
        <v>1611</v>
      </c>
      <c r="K90" s="76"/>
      <c r="L90" s="76"/>
      <c r="M90" s="76"/>
      <c r="N90" s="76"/>
      <c r="Q90">
        <v>4</v>
      </c>
      <c r="R90" s="76">
        <f t="shared" si="58"/>
        <v>3822</v>
      </c>
      <c r="S90" s="76">
        <f t="shared" si="59"/>
        <v>4885</v>
      </c>
      <c r="T90" s="76">
        <f t="shared" si="60"/>
        <v>5285</v>
      </c>
      <c r="U90" s="76">
        <f t="shared" si="61"/>
        <v>7977</v>
      </c>
      <c r="V90" s="76">
        <f t="shared" si="62"/>
        <v>8206</v>
      </c>
      <c r="W90" s="76">
        <f t="shared" si="63"/>
        <v>8247</v>
      </c>
      <c r="X90" s="76">
        <f t="shared" si="64"/>
        <v>17251</v>
      </c>
      <c r="Y90" s="76">
        <f t="shared" si="65"/>
        <v>17313</v>
      </c>
      <c r="Z90" s="76" t="e">
        <f t="shared" si="66"/>
        <v>#N/A</v>
      </c>
      <c r="AA90" s="76" t="e">
        <f t="shared" si="67"/>
        <v>#N/A</v>
      </c>
      <c r="AB90" s="76" t="e">
        <f t="shared" si="68"/>
        <v>#N/A</v>
      </c>
      <c r="AC90" s="76" t="e">
        <f t="shared" si="69"/>
        <v>#N/A</v>
      </c>
      <c r="AE90">
        <v>4</v>
      </c>
      <c r="AF90" s="186">
        <f t="shared" ref="AF90:AM90" si="73">R90/R89</f>
        <v>1.150858175248419</v>
      </c>
      <c r="AG90" s="186">
        <f t="shared" si="73"/>
        <v>1.1534828807556081</v>
      </c>
      <c r="AH90" s="186">
        <f t="shared" si="73"/>
        <v>1.1385178802240414</v>
      </c>
      <c r="AI90" s="186">
        <f t="shared" si="73"/>
        <v>1.1641856392294221</v>
      </c>
      <c r="AJ90" s="186">
        <f t="shared" si="73"/>
        <v>1.1509116409537168</v>
      </c>
      <c r="AK90" s="186">
        <f t="shared" si="73"/>
        <v>1.1375172413793104</v>
      </c>
      <c r="AL90" s="186">
        <f t="shared" si="73"/>
        <v>1.1193952371682565</v>
      </c>
      <c r="AM90" s="186">
        <f t="shared" si="73"/>
        <v>1.1025983951089033</v>
      </c>
      <c r="AN90" s="186"/>
      <c r="AO90" s="186"/>
      <c r="AP90" s="186"/>
      <c r="AQ90" s="186"/>
    </row>
    <row r="91" spans="2:48" x14ac:dyDescent="0.3">
      <c r="B91">
        <v>5</v>
      </c>
      <c r="C91" s="76">
        <v>441</v>
      </c>
      <c r="D91" s="76">
        <v>704</v>
      </c>
      <c r="E91" s="76">
        <v>461</v>
      </c>
      <c r="F91" s="76">
        <v>825</v>
      </c>
      <c r="G91" s="76">
        <v>787</v>
      </c>
      <c r="H91" s="76">
        <v>875</v>
      </c>
      <c r="I91" s="76">
        <v>2117</v>
      </c>
      <c r="J91" s="76"/>
      <c r="K91" s="76"/>
      <c r="L91" s="76"/>
      <c r="M91" s="76"/>
      <c r="N91" s="76"/>
      <c r="Q91">
        <v>5</v>
      </c>
      <c r="R91" s="76">
        <f t="shared" si="58"/>
        <v>4263</v>
      </c>
      <c r="S91" s="76">
        <f t="shared" si="59"/>
        <v>5589</v>
      </c>
      <c r="T91" s="76">
        <f t="shared" si="60"/>
        <v>5746</v>
      </c>
      <c r="U91" s="76">
        <f t="shared" si="61"/>
        <v>8802</v>
      </c>
      <c r="V91" s="76">
        <f t="shared" si="62"/>
        <v>8993</v>
      </c>
      <c r="W91" s="76">
        <f t="shared" si="63"/>
        <v>9122</v>
      </c>
      <c r="X91" s="76">
        <f t="shared" si="64"/>
        <v>19368</v>
      </c>
      <c r="Y91" s="76" t="e">
        <f t="shared" si="65"/>
        <v>#N/A</v>
      </c>
      <c r="Z91" s="76" t="e">
        <f t="shared" si="66"/>
        <v>#N/A</v>
      </c>
      <c r="AA91" s="76" t="e">
        <f t="shared" si="67"/>
        <v>#N/A</v>
      </c>
      <c r="AB91" s="76" t="e">
        <f t="shared" si="68"/>
        <v>#N/A</v>
      </c>
      <c r="AC91" s="76" t="e">
        <f t="shared" si="69"/>
        <v>#N/A</v>
      </c>
      <c r="AE91">
        <v>5</v>
      </c>
      <c r="AF91" s="186">
        <f t="shared" ref="AF91:AL91" si="74">R91/R90</f>
        <v>1.1153846153846154</v>
      </c>
      <c r="AG91" s="186">
        <f t="shared" si="74"/>
        <v>1.1441146366427841</v>
      </c>
      <c r="AH91" s="186">
        <f t="shared" si="74"/>
        <v>1.0872280037842952</v>
      </c>
      <c r="AI91" s="186">
        <f t="shared" si="74"/>
        <v>1.1034223392252727</v>
      </c>
      <c r="AJ91" s="186">
        <f t="shared" si="74"/>
        <v>1.0959054350475261</v>
      </c>
      <c r="AK91" s="186">
        <f t="shared" si="74"/>
        <v>1.1060991875833637</v>
      </c>
      <c r="AL91" s="186">
        <f t="shared" si="74"/>
        <v>1.122717523621819</v>
      </c>
      <c r="AM91" s="186"/>
      <c r="AN91" s="186"/>
      <c r="AO91" s="186"/>
      <c r="AP91" s="186"/>
      <c r="AQ91" s="186"/>
    </row>
    <row r="92" spans="2:48" x14ac:dyDescent="0.3">
      <c r="B92">
        <v>6</v>
      </c>
      <c r="C92" s="76">
        <v>287</v>
      </c>
      <c r="D92" s="76">
        <v>435</v>
      </c>
      <c r="E92" s="76">
        <v>290</v>
      </c>
      <c r="F92" s="76">
        <v>601</v>
      </c>
      <c r="G92" s="76">
        <v>700</v>
      </c>
      <c r="H92" s="76">
        <v>620</v>
      </c>
      <c r="I92" s="76"/>
      <c r="J92" s="76"/>
      <c r="K92" s="76"/>
      <c r="L92" s="76"/>
      <c r="M92" s="76"/>
      <c r="N92" s="76"/>
      <c r="Q92">
        <v>6</v>
      </c>
      <c r="R92" s="76">
        <f t="shared" si="58"/>
        <v>4550</v>
      </c>
      <c r="S92" s="76">
        <f t="shared" si="59"/>
        <v>6024</v>
      </c>
      <c r="T92" s="76">
        <f t="shared" si="60"/>
        <v>6036</v>
      </c>
      <c r="U92" s="76">
        <f t="shared" si="61"/>
        <v>9403</v>
      </c>
      <c r="V92" s="76">
        <f t="shared" si="62"/>
        <v>9693</v>
      </c>
      <c r="W92" s="76">
        <f t="shared" si="63"/>
        <v>9742</v>
      </c>
      <c r="X92" s="76" t="e">
        <f t="shared" si="64"/>
        <v>#N/A</v>
      </c>
      <c r="Y92" s="76" t="e">
        <f t="shared" si="65"/>
        <v>#N/A</v>
      </c>
      <c r="Z92" s="76" t="e">
        <f t="shared" si="66"/>
        <v>#N/A</v>
      </c>
      <c r="AA92" s="76" t="e">
        <f t="shared" si="67"/>
        <v>#N/A</v>
      </c>
      <c r="AB92" s="76" t="e">
        <f t="shared" si="68"/>
        <v>#N/A</v>
      </c>
      <c r="AC92" s="76" t="e">
        <f t="shared" si="69"/>
        <v>#N/A</v>
      </c>
      <c r="AE92">
        <v>6</v>
      </c>
      <c r="AF92" s="186">
        <f t="shared" ref="AF92:AK92" si="75">R92/R91</f>
        <v>1.0673234811165846</v>
      </c>
      <c r="AG92" s="186">
        <f t="shared" si="75"/>
        <v>1.0778314546430487</v>
      </c>
      <c r="AH92" s="186">
        <f t="shared" si="75"/>
        <v>1.0504698920988513</v>
      </c>
      <c r="AI92" s="186">
        <f t="shared" si="75"/>
        <v>1.0682799363780959</v>
      </c>
      <c r="AJ92" s="186">
        <f t="shared" si="75"/>
        <v>1.0778383186923162</v>
      </c>
      <c r="AK92" s="186">
        <f t="shared" si="75"/>
        <v>1.0679675509756632</v>
      </c>
      <c r="AL92" s="186"/>
      <c r="AM92" s="186"/>
      <c r="AN92" s="186"/>
      <c r="AO92" s="186"/>
      <c r="AP92" s="186"/>
      <c r="AQ92" s="186"/>
    </row>
    <row r="93" spans="2:48" x14ac:dyDescent="0.3">
      <c r="B93">
        <v>7</v>
      </c>
      <c r="C93" s="76">
        <v>167</v>
      </c>
      <c r="D93" s="76">
        <v>301</v>
      </c>
      <c r="E93" s="76">
        <v>384</v>
      </c>
      <c r="F93" s="76">
        <v>520</v>
      </c>
      <c r="G93" s="76">
        <v>659</v>
      </c>
      <c r="H93" s="76"/>
      <c r="I93" s="76"/>
      <c r="J93" s="76"/>
      <c r="K93" s="76"/>
      <c r="L93" s="76"/>
      <c r="M93" s="76"/>
      <c r="N93" s="76"/>
      <c r="Q93">
        <v>7</v>
      </c>
      <c r="R93" s="76">
        <f t="shared" si="58"/>
        <v>4717</v>
      </c>
      <c r="S93" s="76">
        <f t="shared" si="59"/>
        <v>6325</v>
      </c>
      <c r="T93" s="76">
        <f t="shared" si="60"/>
        <v>6420</v>
      </c>
      <c r="U93" s="76">
        <f t="shared" si="61"/>
        <v>9923</v>
      </c>
      <c r="V93" s="76">
        <f t="shared" si="62"/>
        <v>10352</v>
      </c>
      <c r="W93" s="76" t="e">
        <f t="shared" si="63"/>
        <v>#N/A</v>
      </c>
      <c r="X93" s="76" t="e">
        <f t="shared" si="64"/>
        <v>#N/A</v>
      </c>
      <c r="Y93" s="76" t="e">
        <f t="shared" si="65"/>
        <v>#N/A</v>
      </c>
      <c r="Z93" s="76" t="e">
        <f t="shared" si="66"/>
        <v>#N/A</v>
      </c>
      <c r="AA93" s="76" t="e">
        <f t="shared" si="67"/>
        <v>#N/A</v>
      </c>
      <c r="AB93" s="76" t="e">
        <f t="shared" si="68"/>
        <v>#N/A</v>
      </c>
      <c r="AC93" s="76" t="e">
        <f t="shared" si="69"/>
        <v>#N/A</v>
      </c>
      <c r="AE93">
        <v>7</v>
      </c>
      <c r="AF93" s="186">
        <f>R93/R92</f>
        <v>1.0367032967032968</v>
      </c>
      <c r="AG93" s="186">
        <f>S93/S92</f>
        <v>1.0499667994687916</v>
      </c>
      <c r="AH93" s="186">
        <f>T93/T92</f>
        <v>1.0636182902584492</v>
      </c>
      <c r="AI93" s="186">
        <f>U93/U92</f>
        <v>1.0553014995214294</v>
      </c>
      <c r="AJ93" s="186">
        <f>V93/V92</f>
        <v>1.0679872072629732</v>
      </c>
      <c r="AK93" s="186"/>
      <c r="AL93" s="186"/>
      <c r="AM93" s="186"/>
      <c r="AN93" s="186"/>
      <c r="AO93" s="186"/>
      <c r="AP93" s="186"/>
      <c r="AQ93" s="186"/>
      <c r="AS93" t="s">
        <v>1555</v>
      </c>
    </row>
    <row r="94" spans="2:48" x14ac:dyDescent="0.3">
      <c r="B94">
        <v>8</v>
      </c>
      <c r="C94" s="76">
        <v>209</v>
      </c>
      <c r="D94" s="76">
        <v>251</v>
      </c>
      <c r="E94" s="76">
        <v>246</v>
      </c>
      <c r="F94" s="76">
        <v>350</v>
      </c>
      <c r="G94" s="76"/>
      <c r="H94" s="76"/>
      <c r="I94" s="76"/>
      <c r="J94" s="76"/>
      <c r="K94" s="76"/>
      <c r="L94" s="76"/>
      <c r="M94" s="76"/>
      <c r="N94" s="76"/>
      <c r="Q94">
        <v>8</v>
      </c>
      <c r="R94" s="76">
        <f t="shared" si="58"/>
        <v>4926</v>
      </c>
      <c r="S94" s="76">
        <f t="shared" si="59"/>
        <v>6576</v>
      </c>
      <c r="T94" s="76">
        <f t="shared" si="60"/>
        <v>6666</v>
      </c>
      <c r="U94" s="76">
        <f t="shared" si="61"/>
        <v>10273</v>
      </c>
      <c r="V94" s="76" t="e">
        <f t="shared" si="62"/>
        <v>#N/A</v>
      </c>
      <c r="W94" s="76" t="e">
        <f t="shared" si="63"/>
        <v>#N/A</v>
      </c>
      <c r="X94" s="76" t="e">
        <f t="shared" si="64"/>
        <v>#N/A</v>
      </c>
      <c r="Y94" s="76" t="e">
        <f t="shared" si="65"/>
        <v>#N/A</v>
      </c>
      <c r="Z94" s="76" t="e">
        <f t="shared" si="66"/>
        <v>#N/A</v>
      </c>
      <c r="AA94" s="76" t="e">
        <f t="shared" si="67"/>
        <v>#N/A</v>
      </c>
      <c r="AB94" s="76" t="e">
        <f t="shared" si="68"/>
        <v>#N/A</v>
      </c>
      <c r="AC94" s="76" t="e">
        <f t="shared" si="69"/>
        <v>#N/A</v>
      </c>
      <c r="AE94">
        <v>8</v>
      </c>
      <c r="AF94" s="186">
        <f>R94/R93</f>
        <v>1.0443078227687088</v>
      </c>
      <c r="AG94" s="186">
        <f>S94/S93</f>
        <v>1.0396837944664032</v>
      </c>
      <c r="AH94" s="186">
        <f>T94/T93</f>
        <v>1.0383177570093458</v>
      </c>
      <c r="AI94" s="186">
        <f>U94/U93</f>
        <v>1.0352715912526453</v>
      </c>
      <c r="AJ94" s="186"/>
      <c r="AK94" s="186"/>
      <c r="AL94" s="186"/>
      <c r="AM94" s="186"/>
      <c r="AN94" s="186"/>
      <c r="AO94" s="186"/>
      <c r="AP94" s="186"/>
      <c r="AQ94" s="186"/>
    </row>
    <row r="95" spans="2:48" x14ac:dyDescent="0.3">
      <c r="B95">
        <v>9</v>
      </c>
      <c r="C95" s="76">
        <v>124</v>
      </c>
      <c r="D95" s="76">
        <v>192</v>
      </c>
      <c r="E95" s="76">
        <v>129</v>
      </c>
      <c r="F95" s="76"/>
      <c r="G95" s="76"/>
      <c r="H95" s="76"/>
      <c r="I95" s="76"/>
      <c r="J95" s="76"/>
      <c r="K95" s="76"/>
      <c r="L95" s="76"/>
      <c r="M95" s="76"/>
      <c r="N95" s="76"/>
      <c r="Q95">
        <v>9</v>
      </c>
      <c r="R95" s="76">
        <f t="shared" si="58"/>
        <v>5050</v>
      </c>
      <c r="S95" s="76">
        <f t="shared" si="59"/>
        <v>6768</v>
      </c>
      <c r="T95" s="76">
        <f t="shared" si="60"/>
        <v>6795</v>
      </c>
      <c r="U95" s="76" t="e">
        <f t="shared" si="61"/>
        <v>#N/A</v>
      </c>
      <c r="V95" s="76" t="e">
        <f t="shared" si="62"/>
        <v>#N/A</v>
      </c>
      <c r="W95" s="76" t="e">
        <f t="shared" si="63"/>
        <v>#N/A</v>
      </c>
      <c r="X95" s="76" t="e">
        <f t="shared" si="64"/>
        <v>#N/A</v>
      </c>
      <c r="Y95" s="76" t="e">
        <f t="shared" si="65"/>
        <v>#N/A</v>
      </c>
      <c r="Z95" s="76" t="e">
        <f t="shared" si="66"/>
        <v>#N/A</v>
      </c>
      <c r="AA95" s="76" t="e">
        <f t="shared" si="67"/>
        <v>#N/A</v>
      </c>
      <c r="AB95" s="76" t="e">
        <f t="shared" si="68"/>
        <v>#N/A</v>
      </c>
      <c r="AC95" s="76" t="e">
        <f t="shared" si="69"/>
        <v>#N/A</v>
      </c>
      <c r="AE95">
        <v>9</v>
      </c>
      <c r="AF95" s="186">
        <f>R95/R94</f>
        <v>1.0251725537961835</v>
      </c>
      <c r="AG95" s="186">
        <f>S95/S94</f>
        <v>1.0291970802919708</v>
      </c>
      <c r="AH95" s="186">
        <f>T95/T94</f>
        <v>1.0193519351935194</v>
      </c>
      <c r="AI95" s="186"/>
      <c r="AJ95" s="186"/>
      <c r="AK95" s="186"/>
      <c r="AL95" s="186"/>
      <c r="AM95" s="186"/>
      <c r="AN95" s="186"/>
      <c r="AO95" s="186"/>
      <c r="AP95" s="186"/>
      <c r="AQ95" s="186"/>
    </row>
    <row r="96" spans="2:48" x14ac:dyDescent="0.3">
      <c r="B96">
        <v>10</v>
      </c>
      <c r="C96" s="76">
        <v>49</v>
      </c>
      <c r="D96" s="76">
        <v>75</v>
      </c>
      <c r="E96" s="76"/>
      <c r="F96" s="76"/>
      <c r="G96" s="76"/>
      <c r="H96" s="76"/>
      <c r="I96" s="76"/>
      <c r="J96" s="76"/>
      <c r="K96" s="76"/>
      <c r="L96" s="76"/>
      <c r="M96" s="76"/>
      <c r="N96" s="76"/>
      <c r="Q96">
        <v>10</v>
      </c>
      <c r="R96" s="76">
        <f t="shared" si="58"/>
        <v>5099</v>
      </c>
      <c r="S96" s="76">
        <f t="shared" si="59"/>
        <v>6843</v>
      </c>
      <c r="T96" s="76" t="e">
        <f t="shared" si="60"/>
        <v>#N/A</v>
      </c>
      <c r="U96" s="76" t="e">
        <f t="shared" si="61"/>
        <v>#N/A</v>
      </c>
      <c r="V96" s="76" t="e">
        <f t="shared" si="62"/>
        <v>#N/A</v>
      </c>
      <c r="W96" s="76" t="e">
        <f t="shared" si="63"/>
        <v>#N/A</v>
      </c>
      <c r="X96" s="76" t="e">
        <f t="shared" si="64"/>
        <v>#N/A</v>
      </c>
      <c r="Y96" s="76" t="e">
        <f t="shared" si="65"/>
        <v>#N/A</v>
      </c>
      <c r="Z96" s="76" t="e">
        <f t="shared" si="66"/>
        <v>#N/A</v>
      </c>
      <c r="AA96" s="76" t="e">
        <f t="shared" si="67"/>
        <v>#N/A</v>
      </c>
      <c r="AB96" s="76" t="e">
        <f t="shared" si="68"/>
        <v>#N/A</v>
      </c>
      <c r="AC96" s="76" t="e">
        <f t="shared" si="69"/>
        <v>#N/A</v>
      </c>
      <c r="AE96">
        <v>10</v>
      </c>
      <c r="AF96" s="186">
        <f>R96/R95</f>
        <v>1.0097029702970297</v>
      </c>
      <c r="AG96" s="186">
        <f>S96/S95</f>
        <v>1.011081560283688</v>
      </c>
      <c r="AH96" s="186"/>
      <c r="AI96" s="186"/>
      <c r="AJ96" s="186"/>
      <c r="AK96" s="186"/>
      <c r="AL96" s="186"/>
      <c r="AM96" s="186"/>
      <c r="AN96" s="186"/>
      <c r="AO96" s="186"/>
      <c r="AP96" s="186"/>
      <c r="AQ96" s="186"/>
    </row>
    <row r="97" spans="1:50" x14ac:dyDescent="0.3">
      <c r="B97">
        <v>11</v>
      </c>
      <c r="C97" s="76">
        <v>5</v>
      </c>
      <c r="D97" s="76"/>
      <c r="E97" s="76"/>
      <c r="F97" s="76"/>
      <c r="G97" s="76"/>
      <c r="H97" s="76"/>
      <c r="I97" s="76"/>
      <c r="J97" s="76"/>
      <c r="K97" s="76"/>
      <c r="L97" s="76"/>
      <c r="M97" s="76"/>
      <c r="N97" s="76"/>
      <c r="Q97">
        <v>11</v>
      </c>
      <c r="R97" s="76">
        <f t="shared" si="58"/>
        <v>5104</v>
      </c>
      <c r="S97" s="76" t="e">
        <f t="shared" si="59"/>
        <v>#N/A</v>
      </c>
      <c r="T97" s="76" t="e">
        <f t="shared" si="60"/>
        <v>#N/A</v>
      </c>
      <c r="U97" s="76" t="e">
        <f t="shared" si="61"/>
        <v>#N/A</v>
      </c>
      <c r="V97" s="76" t="e">
        <f t="shared" si="62"/>
        <v>#N/A</v>
      </c>
      <c r="W97" s="76" t="e">
        <f t="shared" si="63"/>
        <v>#N/A</v>
      </c>
      <c r="X97" s="76" t="e">
        <f t="shared" si="64"/>
        <v>#N/A</v>
      </c>
      <c r="Y97" s="76" t="e">
        <f t="shared" si="65"/>
        <v>#N/A</v>
      </c>
      <c r="Z97" s="76" t="e">
        <f t="shared" si="66"/>
        <v>#N/A</v>
      </c>
      <c r="AA97" s="76" t="e">
        <f t="shared" si="67"/>
        <v>#N/A</v>
      </c>
      <c r="AB97" s="76" t="e">
        <f t="shared" si="68"/>
        <v>#N/A</v>
      </c>
      <c r="AC97" s="76" t="e">
        <f t="shared" si="69"/>
        <v>#N/A</v>
      </c>
      <c r="AE97">
        <v>11</v>
      </c>
      <c r="AF97" s="186">
        <f>R97/R96</f>
        <v>1.0009805844283193</v>
      </c>
      <c r="AG97" s="186"/>
      <c r="AH97" s="186"/>
      <c r="AI97" s="186"/>
      <c r="AJ97" s="186"/>
      <c r="AK97" s="186"/>
      <c r="AL97" s="186"/>
      <c r="AM97" s="186"/>
      <c r="AN97" s="186"/>
      <c r="AO97" s="186"/>
      <c r="AP97" s="186"/>
      <c r="AQ97" s="186"/>
    </row>
    <row r="98" spans="1:50" x14ac:dyDescent="0.3">
      <c r="AS98" s="15" t="s">
        <v>1554</v>
      </c>
      <c r="AT98" s="15"/>
      <c r="AU98" s="15"/>
      <c r="AV98" s="15"/>
    </row>
    <row r="100" spans="1:50" s="7" customFormat="1" x14ac:dyDescent="0.3">
      <c r="A100" s="7" t="s">
        <v>19</v>
      </c>
    </row>
    <row r="102" spans="1:50" x14ac:dyDescent="0.3">
      <c r="B102" t="s">
        <v>1344</v>
      </c>
    </row>
    <row r="104" spans="1:50" x14ac:dyDescent="0.3">
      <c r="C104" t="s">
        <v>1343</v>
      </c>
      <c r="R104" t="s">
        <v>1343</v>
      </c>
      <c r="AG104" t="s">
        <v>1343</v>
      </c>
    </row>
    <row r="105" spans="1:50" x14ac:dyDescent="0.3">
      <c r="C105" t="s">
        <v>1342</v>
      </c>
      <c r="D105" t="s">
        <v>1342</v>
      </c>
      <c r="E105" t="s">
        <v>1342</v>
      </c>
      <c r="F105" t="s">
        <v>1342</v>
      </c>
      <c r="G105" t="s">
        <v>1342</v>
      </c>
      <c r="H105" t="s">
        <v>1342</v>
      </c>
      <c r="I105" t="s">
        <v>1342</v>
      </c>
      <c r="J105" t="s">
        <v>1342</v>
      </c>
      <c r="K105" t="s">
        <v>1342</v>
      </c>
      <c r="L105" t="s">
        <v>1342</v>
      </c>
      <c r="M105" t="s">
        <v>1342</v>
      </c>
      <c r="N105" t="s">
        <v>1342</v>
      </c>
      <c r="O105" t="s">
        <v>1341</v>
      </c>
      <c r="R105" t="s">
        <v>1342</v>
      </c>
      <c r="S105" t="s">
        <v>1342</v>
      </c>
      <c r="T105" t="s">
        <v>1342</v>
      </c>
      <c r="U105" t="s">
        <v>1342</v>
      </c>
      <c r="V105" t="s">
        <v>1342</v>
      </c>
      <c r="W105" t="s">
        <v>1342</v>
      </c>
      <c r="X105" t="s">
        <v>1342</v>
      </c>
      <c r="Y105" t="s">
        <v>1342</v>
      </c>
      <c r="Z105" t="s">
        <v>1342</v>
      </c>
      <c r="AA105" t="s">
        <v>1342</v>
      </c>
      <c r="AB105" t="s">
        <v>1342</v>
      </c>
      <c r="AC105" t="s">
        <v>1342</v>
      </c>
      <c r="AD105" t="s">
        <v>1341</v>
      </c>
      <c r="AG105" t="s">
        <v>1342</v>
      </c>
      <c r="AH105" t="s">
        <v>1342</v>
      </c>
      <c r="AI105" t="s">
        <v>1342</v>
      </c>
      <c r="AJ105" t="s">
        <v>1342</v>
      </c>
      <c r="AK105" t="s">
        <v>1342</v>
      </c>
      <c r="AL105" t="s">
        <v>1342</v>
      </c>
      <c r="AM105" t="s">
        <v>1342</v>
      </c>
      <c r="AN105" t="s">
        <v>1342</v>
      </c>
      <c r="AO105" t="s">
        <v>1342</v>
      </c>
      <c r="AP105" t="s">
        <v>1342</v>
      </c>
      <c r="AQ105" t="s">
        <v>1342</v>
      </c>
      <c r="AR105" t="s">
        <v>1342</v>
      </c>
      <c r="AS105" t="s">
        <v>1341</v>
      </c>
    </row>
    <row r="106" spans="1:50" x14ac:dyDescent="0.3">
      <c r="B106" t="s">
        <v>1340</v>
      </c>
      <c r="C106" t="s">
        <v>28</v>
      </c>
      <c r="D106" t="s">
        <v>27</v>
      </c>
      <c r="E106" t="s">
        <v>26</v>
      </c>
      <c r="F106" t="s">
        <v>25</v>
      </c>
      <c r="G106" t="s">
        <v>7</v>
      </c>
      <c r="H106" t="s">
        <v>1339</v>
      </c>
      <c r="I106" t="s">
        <v>5</v>
      </c>
      <c r="J106" t="s">
        <v>24</v>
      </c>
      <c r="K106" t="s">
        <v>1338</v>
      </c>
      <c r="L106" t="s">
        <v>22</v>
      </c>
      <c r="M106" t="s">
        <v>21</v>
      </c>
      <c r="N106" t="s">
        <v>20</v>
      </c>
      <c r="O106" t="s">
        <v>28</v>
      </c>
      <c r="Q106" t="s">
        <v>1340</v>
      </c>
      <c r="R106" t="s">
        <v>28</v>
      </c>
      <c r="S106" t="s">
        <v>27</v>
      </c>
      <c r="T106" t="s">
        <v>26</v>
      </c>
      <c r="U106" t="s">
        <v>25</v>
      </c>
      <c r="V106" t="s">
        <v>7</v>
      </c>
      <c r="W106" t="s">
        <v>1339</v>
      </c>
      <c r="X106" t="s">
        <v>5</v>
      </c>
      <c r="Y106" t="s">
        <v>24</v>
      </c>
      <c r="Z106" t="s">
        <v>1338</v>
      </c>
      <c r="AA106" t="s">
        <v>22</v>
      </c>
      <c r="AB106" t="s">
        <v>21</v>
      </c>
      <c r="AC106" t="s">
        <v>20</v>
      </c>
      <c r="AD106" t="s">
        <v>28</v>
      </c>
      <c r="AF106" t="s">
        <v>1340</v>
      </c>
      <c r="AG106" t="s">
        <v>28</v>
      </c>
      <c r="AH106" t="s">
        <v>27</v>
      </c>
      <c r="AI106" t="s">
        <v>26</v>
      </c>
      <c r="AJ106" t="s">
        <v>25</v>
      </c>
      <c r="AK106" t="s">
        <v>7</v>
      </c>
      <c r="AL106" t="s">
        <v>1339</v>
      </c>
      <c r="AM106" t="s">
        <v>5</v>
      </c>
      <c r="AN106" t="s">
        <v>24</v>
      </c>
      <c r="AO106" t="s">
        <v>1338</v>
      </c>
      <c r="AP106" t="s">
        <v>22</v>
      </c>
      <c r="AQ106" t="s">
        <v>21</v>
      </c>
      <c r="AR106" t="s">
        <v>20</v>
      </c>
      <c r="AS106" t="s">
        <v>28</v>
      </c>
    </row>
    <row r="107" spans="1:50" x14ac:dyDescent="0.3">
      <c r="B107">
        <v>1</v>
      </c>
      <c r="C107">
        <v>2250</v>
      </c>
      <c r="D107">
        <v>2000</v>
      </c>
      <c r="E107">
        <v>2100</v>
      </c>
      <c r="F107">
        <v>1625</v>
      </c>
      <c r="G107">
        <v>2400</v>
      </c>
      <c r="H107">
        <v>2000</v>
      </c>
      <c r="I107">
        <v>2500</v>
      </c>
      <c r="J107">
        <v>2200</v>
      </c>
      <c r="K107">
        <v>1900</v>
      </c>
      <c r="L107">
        <v>2725</v>
      </c>
      <c r="M107">
        <v>2200</v>
      </c>
      <c r="N107">
        <v>2075</v>
      </c>
      <c r="O107">
        <v>2625</v>
      </c>
      <c r="Q107">
        <v>1</v>
      </c>
      <c r="R107" s="76">
        <f t="shared" ref="R107:AD107" si="76">C107</f>
        <v>2250</v>
      </c>
      <c r="S107" s="76">
        <f t="shared" si="76"/>
        <v>2000</v>
      </c>
      <c r="T107" s="76">
        <f t="shared" si="76"/>
        <v>2100</v>
      </c>
      <c r="U107" s="76">
        <f t="shared" si="76"/>
        <v>1625</v>
      </c>
      <c r="V107" s="76">
        <f t="shared" si="76"/>
        <v>2400</v>
      </c>
      <c r="W107" s="76">
        <f t="shared" si="76"/>
        <v>2000</v>
      </c>
      <c r="X107" s="76">
        <f t="shared" si="76"/>
        <v>2500</v>
      </c>
      <c r="Y107" s="76">
        <f t="shared" si="76"/>
        <v>2200</v>
      </c>
      <c r="Z107" s="76">
        <f t="shared" si="76"/>
        <v>1900</v>
      </c>
      <c r="AA107" s="76">
        <f t="shared" si="76"/>
        <v>2725</v>
      </c>
      <c r="AB107" s="76">
        <f t="shared" si="76"/>
        <v>2200</v>
      </c>
      <c r="AC107" s="76">
        <f t="shared" si="76"/>
        <v>2075</v>
      </c>
      <c r="AD107" s="76">
        <f t="shared" si="76"/>
        <v>2625</v>
      </c>
      <c r="AF107">
        <v>1</v>
      </c>
      <c r="AG107" s="76"/>
      <c r="AH107" s="76"/>
      <c r="AI107" s="76"/>
      <c r="AJ107" s="76"/>
      <c r="AK107" s="76"/>
      <c r="AL107" s="76"/>
      <c r="AM107" s="76"/>
      <c r="AN107" s="76"/>
      <c r="AO107" s="76"/>
      <c r="AP107" s="76"/>
      <c r="AQ107" s="76"/>
      <c r="AR107" s="76"/>
      <c r="AS107" s="76"/>
    </row>
    <row r="108" spans="1:50" x14ac:dyDescent="0.3">
      <c r="B108">
        <v>2</v>
      </c>
      <c r="C108">
        <v>3000</v>
      </c>
      <c r="D108">
        <v>3250</v>
      </c>
      <c r="E108">
        <v>3300</v>
      </c>
      <c r="F108">
        <v>3150</v>
      </c>
      <c r="G108">
        <v>2700</v>
      </c>
      <c r="H108">
        <v>3100</v>
      </c>
      <c r="I108">
        <v>2450</v>
      </c>
      <c r="J108">
        <v>2800</v>
      </c>
      <c r="K108">
        <v>3400</v>
      </c>
      <c r="L108">
        <v>2900</v>
      </c>
      <c r="M108">
        <v>2450</v>
      </c>
      <c r="N108">
        <v>3000</v>
      </c>
      <c r="Q108">
        <v>2</v>
      </c>
      <c r="R108" s="76">
        <f t="shared" ref="R108:R119" si="77">IF(ISBLANK(C108),NA(),R107+C108)</f>
        <v>5250</v>
      </c>
      <c r="S108" s="76">
        <f t="shared" ref="S108:S119" si="78">IF(ISBLANK(D108),NA(),S107+D108)</f>
        <v>5250</v>
      </c>
      <c r="T108" s="76">
        <f t="shared" ref="T108:T119" si="79">IF(ISBLANK(E108),NA(),T107+E108)</f>
        <v>5400</v>
      </c>
      <c r="U108" s="76">
        <f t="shared" ref="U108:U119" si="80">IF(ISBLANK(F108),NA(),U107+F108)</f>
        <v>4775</v>
      </c>
      <c r="V108" s="76">
        <f t="shared" ref="V108:V119" si="81">IF(ISBLANK(G108),NA(),V107+G108)</f>
        <v>5100</v>
      </c>
      <c r="W108" s="76">
        <f t="shared" ref="W108:W119" si="82">IF(ISBLANK(H108),NA(),W107+H108)</f>
        <v>5100</v>
      </c>
      <c r="X108" s="76">
        <f t="shared" ref="X108:X119" si="83">IF(ISBLANK(I108),NA(),X107+I108)</f>
        <v>4950</v>
      </c>
      <c r="Y108" s="76">
        <f t="shared" ref="Y108:Y119" si="84">IF(ISBLANK(J108),NA(),Y107+J108)</f>
        <v>5000</v>
      </c>
      <c r="Z108" s="76">
        <f t="shared" ref="Z108:Z119" si="85">IF(ISBLANK(K108),NA(),Z107+K108)</f>
        <v>5300</v>
      </c>
      <c r="AA108" s="76">
        <f t="shared" ref="AA108:AA119" si="86">IF(ISBLANK(L108),NA(),AA107+L108)</f>
        <v>5625</v>
      </c>
      <c r="AB108" s="76">
        <f t="shared" ref="AB108:AB119" si="87">IF(ISBLANK(M108),NA(),AB107+M108)</f>
        <v>4650</v>
      </c>
      <c r="AC108" s="76">
        <f t="shared" ref="AC108:AC119" si="88">IF(ISBLANK(N108),NA(),AC107+N108)</f>
        <v>5075</v>
      </c>
      <c r="AD108" s="76" t="e">
        <f t="shared" ref="AD108:AD119" si="89">IF(ISBLANK(O108),NA(),AD107+O108)</f>
        <v>#N/A</v>
      </c>
      <c r="AF108">
        <v>2</v>
      </c>
      <c r="AG108" s="199">
        <f t="shared" ref="AG108:AR108" si="90">R108/R107</f>
        <v>2.3333333333333335</v>
      </c>
      <c r="AH108" s="198">
        <f t="shared" si="90"/>
        <v>2.625</v>
      </c>
      <c r="AI108" s="197">
        <f t="shared" si="90"/>
        <v>2.5714285714285716</v>
      </c>
      <c r="AJ108" s="196">
        <f t="shared" si="90"/>
        <v>2.9384615384615387</v>
      </c>
      <c r="AK108" s="186">
        <f t="shared" si="90"/>
        <v>2.125</v>
      </c>
      <c r="AL108" s="186">
        <f t="shared" si="90"/>
        <v>2.5499999999999998</v>
      </c>
      <c r="AM108" s="186">
        <f t="shared" si="90"/>
        <v>1.98</v>
      </c>
      <c r="AN108" s="186">
        <f t="shared" si="90"/>
        <v>2.2727272727272729</v>
      </c>
      <c r="AO108" s="186">
        <f t="shared" si="90"/>
        <v>2.7894736842105261</v>
      </c>
      <c r="AP108" s="186">
        <f t="shared" si="90"/>
        <v>2.0642201834862384</v>
      </c>
      <c r="AQ108" s="186">
        <f t="shared" si="90"/>
        <v>2.1136363636363638</v>
      </c>
      <c r="AR108" s="186">
        <f t="shared" si="90"/>
        <v>2.4457831325301207</v>
      </c>
      <c r="AS108" s="186"/>
      <c r="AU108" s="164"/>
      <c r="AV108" s="164"/>
      <c r="AW108" s="163"/>
      <c r="AX108" s="164"/>
    </row>
    <row r="109" spans="1:50" x14ac:dyDescent="0.3">
      <c r="B109">
        <v>3</v>
      </c>
      <c r="C109">
        <v>1505</v>
      </c>
      <c r="D109">
        <v>2050</v>
      </c>
      <c r="E109">
        <v>2150</v>
      </c>
      <c r="F109">
        <v>2050</v>
      </c>
      <c r="G109">
        <v>1975</v>
      </c>
      <c r="H109">
        <v>1850</v>
      </c>
      <c r="I109">
        <v>2070</v>
      </c>
      <c r="J109">
        <v>2150</v>
      </c>
      <c r="K109">
        <v>1940</v>
      </c>
      <c r="L109">
        <v>2025</v>
      </c>
      <c r="M109">
        <v>1900</v>
      </c>
      <c r="Q109">
        <v>3</v>
      </c>
      <c r="R109" s="76">
        <f t="shared" si="77"/>
        <v>6755</v>
      </c>
      <c r="S109" s="76">
        <f t="shared" si="78"/>
        <v>7300</v>
      </c>
      <c r="T109" s="76">
        <f t="shared" si="79"/>
        <v>7550</v>
      </c>
      <c r="U109" s="76">
        <f t="shared" si="80"/>
        <v>6825</v>
      </c>
      <c r="V109" s="76">
        <f t="shared" si="81"/>
        <v>7075</v>
      </c>
      <c r="W109" s="76">
        <f t="shared" si="82"/>
        <v>6950</v>
      </c>
      <c r="X109" s="76">
        <f t="shared" si="83"/>
        <v>7020</v>
      </c>
      <c r="Y109" s="76">
        <f t="shared" si="84"/>
        <v>7150</v>
      </c>
      <c r="Z109" s="76">
        <f t="shared" si="85"/>
        <v>7240</v>
      </c>
      <c r="AA109" s="76">
        <f t="shared" si="86"/>
        <v>7650</v>
      </c>
      <c r="AB109" s="76">
        <f t="shared" si="87"/>
        <v>6550</v>
      </c>
      <c r="AC109" s="76" t="e">
        <f t="shared" si="88"/>
        <v>#N/A</v>
      </c>
      <c r="AD109" s="76" t="e">
        <f t="shared" si="89"/>
        <v>#N/A</v>
      </c>
      <c r="AF109">
        <v>3</v>
      </c>
      <c r="AG109" s="195">
        <f t="shared" ref="AG109:AQ109" si="91">R109/R108</f>
        <v>1.2866666666666666</v>
      </c>
      <c r="AH109" s="193">
        <f t="shared" si="91"/>
        <v>1.3904761904761904</v>
      </c>
      <c r="AI109" s="192">
        <f t="shared" si="91"/>
        <v>1.3981481481481481</v>
      </c>
      <c r="AJ109" s="191">
        <f t="shared" si="91"/>
        <v>1.4293193717277486</v>
      </c>
      <c r="AK109" s="186">
        <f t="shared" si="91"/>
        <v>1.3872549019607843</v>
      </c>
      <c r="AL109" s="186">
        <f t="shared" si="91"/>
        <v>1.3627450980392157</v>
      </c>
      <c r="AM109" s="186">
        <f t="shared" si="91"/>
        <v>1.4181818181818182</v>
      </c>
      <c r="AN109" s="186">
        <f t="shared" si="91"/>
        <v>1.43</v>
      </c>
      <c r="AO109" s="186">
        <f t="shared" si="91"/>
        <v>1.3660377358490565</v>
      </c>
      <c r="AP109" s="186">
        <f t="shared" si="91"/>
        <v>1.36</v>
      </c>
      <c r="AQ109" s="186">
        <f t="shared" si="91"/>
        <v>1.4086021505376345</v>
      </c>
      <c r="AR109" s="186"/>
      <c r="AS109" s="186"/>
      <c r="AU109" s="164"/>
      <c r="AV109" s="164"/>
      <c r="AW109" s="163"/>
      <c r="AX109" s="164"/>
    </row>
    <row r="110" spans="1:50" x14ac:dyDescent="0.3">
      <c r="B110">
        <v>4</v>
      </c>
      <c r="C110">
        <v>1200</v>
      </c>
      <c r="D110">
        <v>1225</v>
      </c>
      <c r="E110">
        <v>1175</v>
      </c>
      <c r="F110">
        <v>1240</v>
      </c>
      <c r="G110">
        <v>1150</v>
      </c>
      <c r="H110">
        <v>1150</v>
      </c>
      <c r="I110">
        <v>1250</v>
      </c>
      <c r="J110">
        <v>1200</v>
      </c>
      <c r="K110">
        <v>1225</v>
      </c>
      <c r="L110">
        <v>1250</v>
      </c>
      <c r="Q110">
        <v>4</v>
      </c>
      <c r="R110" s="76">
        <f t="shared" si="77"/>
        <v>7955</v>
      </c>
      <c r="S110" s="76">
        <f t="shared" si="78"/>
        <v>8525</v>
      </c>
      <c r="T110" s="76">
        <f t="shared" si="79"/>
        <v>8725</v>
      </c>
      <c r="U110" s="76">
        <f t="shared" si="80"/>
        <v>8065</v>
      </c>
      <c r="V110" s="76">
        <f t="shared" si="81"/>
        <v>8225</v>
      </c>
      <c r="W110" s="76">
        <f t="shared" si="82"/>
        <v>8100</v>
      </c>
      <c r="X110" s="76">
        <f t="shared" si="83"/>
        <v>8270</v>
      </c>
      <c r="Y110" s="76">
        <f t="shared" si="84"/>
        <v>8350</v>
      </c>
      <c r="Z110" s="76">
        <f t="shared" si="85"/>
        <v>8465</v>
      </c>
      <c r="AA110" s="76">
        <f t="shared" si="86"/>
        <v>8900</v>
      </c>
      <c r="AB110" s="76" t="e">
        <f t="shared" si="87"/>
        <v>#N/A</v>
      </c>
      <c r="AC110" s="76" t="e">
        <f t="shared" si="88"/>
        <v>#N/A</v>
      </c>
      <c r="AD110" s="76" t="e">
        <f t="shared" si="89"/>
        <v>#N/A</v>
      </c>
      <c r="AF110">
        <v>4</v>
      </c>
      <c r="AG110" s="195">
        <f t="shared" ref="AG110:AP110" si="92">R110/R109</f>
        <v>1.1776461880088822</v>
      </c>
      <c r="AH110" s="193">
        <f t="shared" si="92"/>
        <v>1.1678082191780821</v>
      </c>
      <c r="AI110" s="192">
        <f t="shared" si="92"/>
        <v>1.1556291390728477</v>
      </c>
      <c r="AJ110" s="191">
        <f t="shared" si="92"/>
        <v>1.1816849816849817</v>
      </c>
      <c r="AK110" s="186">
        <f t="shared" si="92"/>
        <v>1.1625441696113075</v>
      </c>
      <c r="AL110" s="186">
        <f t="shared" si="92"/>
        <v>1.1654676258992807</v>
      </c>
      <c r="AM110" s="186">
        <f t="shared" si="92"/>
        <v>1.1780626780626782</v>
      </c>
      <c r="AN110" s="186">
        <f t="shared" si="92"/>
        <v>1.1678321678321679</v>
      </c>
      <c r="AO110" s="186">
        <f t="shared" si="92"/>
        <v>1.1691988950276244</v>
      </c>
      <c r="AP110" s="186">
        <f t="shared" si="92"/>
        <v>1.1633986928104576</v>
      </c>
      <c r="AQ110" s="186"/>
      <c r="AR110" s="186"/>
      <c r="AS110" s="186"/>
      <c r="AU110" s="164"/>
      <c r="AV110" s="164"/>
      <c r="AW110" s="163"/>
      <c r="AX110" s="164"/>
    </row>
    <row r="111" spans="1:50" x14ac:dyDescent="0.3">
      <c r="B111">
        <v>5</v>
      </c>
      <c r="C111">
        <v>625</v>
      </c>
      <c r="D111">
        <v>600</v>
      </c>
      <c r="E111">
        <v>625</v>
      </c>
      <c r="F111">
        <v>570</v>
      </c>
      <c r="G111">
        <v>530</v>
      </c>
      <c r="H111">
        <v>600</v>
      </c>
      <c r="I111">
        <v>590</v>
      </c>
      <c r="J111">
        <v>615</v>
      </c>
      <c r="K111">
        <v>490</v>
      </c>
      <c r="Q111">
        <v>5</v>
      </c>
      <c r="R111" s="76">
        <f t="shared" si="77"/>
        <v>8580</v>
      </c>
      <c r="S111" s="76">
        <f t="shared" si="78"/>
        <v>9125</v>
      </c>
      <c r="T111" s="76">
        <f t="shared" si="79"/>
        <v>9350</v>
      </c>
      <c r="U111" s="76">
        <f t="shared" si="80"/>
        <v>8635</v>
      </c>
      <c r="V111" s="76">
        <f t="shared" si="81"/>
        <v>8755</v>
      </c>
      <c r="W111" s="76">
        <f t="shared" si="82"/>
        <v>8700</v>
      </c>
      <c r="X111" s="76">
        <f t="shared" si="83"/>
        <v>8860</v>
      </c>
      <c r="Y111" s="76">
        <f t="shared" si="84"/>
        <v>8965</v>
      </c>
      <c r="Z111" s="76">
        <f t="shared" si="85"/>
        <v>8955</v>
      </c>
      <c r="AA111" s="76" t="e">
        <f t="shared" si="86"/>
        <v>#N/A</v>
      </c>
      <c r="AB111" s="76" t="e">
        <f t="shared" si="87"/>
        <v>#N/A</v>
      </c>
      <c r="AC111" s="76" t="e">
        <f t="shared" si="88"/>
        <v>#N/A</v>
      </c>
      <c r="AD111" s="76" t="e">
        <f t="shared" si="89"/>
        <v>#N/A</v>
      </c>
      <c r="AF111">
        <v>5</v>
      </c>
      <c r="AG111" s="195">
        <f t="shared" ref="AG111:AO111" si="93">R111/R110</f>
        <v>1.0785669390320554</v>
      </c>
      <c r="AH111" s="193">
        <f t="shared" si="93"/>
        <v>1.0703812316715542</v>
      </c>
      <c r="AI111" s="192">
        <f t="shared" si="93"/>
        <v>1.0716332378223496</v>
      </c>
      <c r="AJ111" s="191">
        <f t="shared" si="93"/>
        <v>1.0706757594544327</v>
      </c>
      <c r="AK111" s="186">
        <f t="shared" si="93"/>
        <v>1.0644376899696049</v>
      </c>
      <c r="AL111" s="186">
        <f t="shared" si="93"/>
        <v>1.0740740740740742</v>
      </c>
      <c r="AM111" s="186">
        <f t="shared" si="93"/>
        <v>1.071342200725514</v>
      </c>
      <c r="AN111" s="186">
        <f t="shared" si="93"/>
        <v>1.0736526946107785</v>
      </c>
      <c r="AO111" s="186">
        <f t="shared" si="93"/>
        <v>1.0578854105138806</v>
      </c>
      <c r="AP111" s="186"/>
      <c r="AQ111" s="186"/>
      <c r="AR111" s="186"/>
      <c r="AS111" s="186"/>
      <c r="AU111" s="164"/>
      <c r="AV111" s="164"/>
      <c r="AW111" s="163"/>
      <c r="AX111" s="164"/>
    </row>
    <row r="112" spans="1:50" x14ac:dyDescent="0.3">
      <c r="B112">
        <v>6</v>
      </c>
      <c r="C112">
        <v>370</v>
      </c>
      <c r="D112">
        <v>375</v>
      </c>
      <c r="E112">
        <v>350</v>
      </c>
      <c r="F112">
        <v>345</v>
      </c>
      <c r="G112">
        <v>360</v>
      </c>
      <c r="H112">
        <v>360</v>
      </c>
      <c r="I112">
        <v>360</v>
      </c>
      <c r="J112">
        <v>400</v>
      </c>
      <c r="Q112">
        <v>6</v>
      </c>
      <c r="R112" s="76">
        <f t="shared" si="77"/>
        <v>8950</v>
      </c>
      <c r="S112" s="76">
        <f t="shared" si="78"/>
        <v>9500</v>
      </c>
      <c r="T112" s="76">
        <f t="shared" si="79"/>
        <v>9700</v>
      </c>
      <c r="U112" s="76">
        <f t="shared" si="80"/>
        <v>8980</v>
      </c>
      <c r="V112" s="76">
        <f t="shared" si="81"/>
        <v>9115</v>
      </c>
      <c r="W112" s="76">
        <f t="shared" si="82"/>
        <v>9060</v>
      </c>
      <c r="X112" s="76">
        <f t="shared" si="83"/>
        <v>9220</v>
      </c>
      <c r="Y112" s="76">
        <f t="shared" si="84"/>
        <v>9365</v>
      </c>
      <c r="Z112" s="76" t="e">
        <f t="shared" si="85"/>
        <v>#N/A</v>
      </c>
      <c r="AA112" s="76" t="e">
        <f t="shared" si="86"/>
        <v>#N/A</v>
      </c>
      <c r="AB112" s="76" t="e">
        <f t="shared" si="87"/>
        <v>#N/A</v>
      </c>
      <c r="AC112" s="76" t="e">
        <f t="shared" si="88"/>
        <v>#N/A</v>
      </c>
      <c r="AD112" s="76" t="e">
        <f t="shared" si="89"/>
        <v>#N/A</v>
      </c>
      <c r="AF112">
        <v>6</v>
      </c>
      <c r="AG112" s="195">
        <f t="shared" ref="AG112:AN112" si="94">R112/R111</f>
        <v>1.0431235431235431</v>
      </c>
      <c r="AH112" s="193">
        <f t="shared" si="94"/>
        <v>1.0410958904109588</v>
      </c>
      <c r="AI112" s="192">
        <f t="shared" si="94"/>
        <v>1.0374331550802138</v>
      </c>
      <c r="AJ112" s="191">
        <f t="shared" si="94"/>
        <v>1.039953676896352</v>
      </c>
      <c r="AK112" s="186">
        <f t="shared" si="94"/>
        <v>1.0411193603655053</v>
      </c>
      <c r="AL112" s="186">
        <f t="shared" si="94"/>
        <v>1.0413793103448277</v>
      </c>
      <c r="AM112" s="186">
        <f t="shared" si="94"/>
        <v>1.0406320541760723</v>
      </c>
      <c r="AN112" s="186">
        <f t="shared" si="94"/>
        <v>1.0446179587283881</v>
      </c>
      <c r="AO112" s="186"/>
      <c r="AP112" s="186"/>
      <c r="AQ112" s="186"/>
      <c r="AR112" s="186"/>
      <c r="AS112" s="186"/>
      <c r="AU112" s="164"/>
      <c r="AV112" s="164"/>
      <c r="AW112" s="163"/>
      <c r="AX112" s="164"/>
    </row>
    <row r="113" spans="1:50" x14ac:dyDescent="0.3">
      <c r="B113">
        <v>7</v>
      </c>
      <c r="C113">
        <v>235</v>
      </c>
      <c r="D113">
        <v>230</v>
      </c>
      <c r="E113">
        <v>225</v>
      </c>
      <c r="F113">
        <v>255</v>
      </c>
      <c r="G113">
        <v>240</v>
      </c>
      <c r="H113">
        <v>230</v>
      </c>
      <c r="I113">
        <v>250</v>
      </c>
      <c r="Q113">
        <v>7</v>
      </c>
      <c r="R113" s="76">
        <f t="shared" si="77"/>
        <v>9185</v>
      </c>
      <c r="S113" s="76">
        <f t="shared" si="78"/>
        <v>9730</v>
      </c>
      <c r="T113" s="76">
        <f t="shared" si="79"/>
        <v>9925</v>
      </c>
      <c r="U113" s="76">
        <f t="shared" si="80"/>
        <v>9235</v>
      </c>
      <c r="V113" s="76">
        <f t="shared" si="81"/>
        <v>9355</v>
      </c>
      <c r="W113" s="76">
        <f t="shared" si="82"/>
        <v>9290</v>
      </c>
      <c r="X113" s="76">
        <f t="shared" si="83"/>
        <v>9470</v>
      </c>
      <c r="Y113" s="76" t="e">
        <f t="shared" si="84"/>
        <v>#N/A</v>
      </c>
      <c r="Z113" s="76" t="e">
        <f t="shared" si="85"/>
        <v>#N/A</v>
      </c>
      <c r="AA113" s="76" t="e">
        <f t="shared" si="86"/>
        <v>#N/A</v>
      </c>
      <c r="AB113" s="76" t="e">
        <f t="shared" si="87"/>
        <v>#N/A</v>
      </c>
      <c r="AC113" s="76" t="e">
        <f t="shared" si="88"/>
        <v>#N/A</v>
      </c>
      <c r="AD113" s="76" t="e">
        <f t="shared" si="89"/>
        <v>#N/A</v>
      </c>
      <c r="AF113">
        <v>7</v>
      </c>
      <c r="AG113" s="195">
        <f t="shared" ref="AG113:AM113" si="95">R113/R112</f>
        <v>1.0262569832402235</v>
      </c>
      <c r="AH113" s="193">
        <f t="shared" si="95"/>
        <v>1.0242105263157895</v>
      </c>
      <c r="AI113" s="192">
        <f t="shared" si="95"/>
        <v>1.0231958762886597</v>
      </c>
      <c r="AJ113" s="191">
        <f t="shared" si="95"/>
        <v>1.0283964365256124</v>
      </c>
      <c r="AK113" s="186">
        <f t="shared" si="95"/>
        <v>1.0263302249040045</v>
      </c>
      <c r="AL113" s="186">
        <f t="shared" si="95"/>
        <v>1.0253863134657837</v>
      </c>
      <c r="AM113" s="186">
        <f t="shared" si="95"/>
        <v>1.027114967462039</v>
      </c>
      <c r="AN113" s="186"/>
      <c r="AO113" s="186"/>
      <c r="AP113" s="186"/>
      <c r="AQ113" s="186"/>
      <c r="AR113" s="186"/>
      <c r="AS113" s="186"/>
      <c r="AU113" s="164"/>
      <c r="AV113" s="164"/>
      <c r="AW113" s="163"/>
      <c r="AX113" s="164"/>
    </row>
    <row r="114" spans="1:50" x14ac:dyDescent="0.3">
      <c r="B114">
        <v>8</v>
      </c>
      <c r="C114">
        <v>225</v>
      </c>
      <c r="D114">
        <v>210</v>
      </c>
      <c r="E114">
        <v>240</v>
      </c>
      <c r="F114">
        <v>225</v>
      </c>
      <c r="G114">
        <v>220</v>
      </c>
      <c r="H114">
        <v>230</v>
      </c>
      <c r="Q114">
        <v>8</v>
      </c>
      <c r="R114" s="76">
        <f t="shared" si="77"/>
        <v>9410</v>
      </c>
      <c r="S114" s="76">
        <f t="shared" si="78"/>
        <v>9940</v>
      </c>
      <c r="T114" s="76">
        <f t="shared" si="79"/>
        <v>10165</v>
      </c>
      <c r="U114" s="76">
        <f t="shared" si="80"/>
        <v>9460</v>
      </c>
      <c r="V114" s="76">
        <f t="shared" si="81"/>
        <v>9575</v>
      </c>
      <c r="W114" s="76">
        <f t="shared" si="82"/>
        <v>9520</v>
      </c>
      <c r="X114" s="76" t="e">
        <f t="shared" si="83"/>
        <v>#N/A</v>
      </c>
      <c r="Y114" s="76" t="e">
        <f t="shared" si="84"/>
        <v>#N/A</v>
      </c>
      <c r="Z114" s="76" t="e">
        <f t="shared" si="85"/>
        <v>#N/A</v>
      </c>
      <c r="AA114" s="76" t="e">
        <f t="shared" si="86"/>
        <v>#N/A</v>
      </c>
      <c r="AB114" s="76" t="e">
        <f t="shared" si="87"/>
        <v>#N/A</v>
      </c>
      <c r="AC114" s="76" t="e">
        <f t="shared" si="88"/>
        <v>#N/A</v>
      </c>
      <c r="AD114" s="76" t="e">
        <f t="shared" si="89"/>
        <v>#N/A</v>
      </c>
      <c r="AF114">
        <v>8</v>
      </c>
      <c r="AG114" s="195">
        <f t="shared" ref="AG114:AL114" si="96">R114/R113</f>
        <v>1.0244964616222101</v>
      </c>
      <c r="AH114" s="193">
        <f t="shared" si="96"/>
        <v>1.0215827338129497</v>
      </c>
      <c r="AI114" s="192">
        <f t="shared" si="96"/>
        <v>1.0241813602015113</v>
      </c>
      <c r="AJ114" s="191">
        <f t="shared" si="96"/>
        <v>1.0243638332430969</v>
      </c>
      <c r="AK114" s="186">
        <f t="shared" si="96"/>
        <v>1.0235168359166222</v>
      </c>
      <c r="AL114" s="186">
        <f t="shared" si="96"/>
        <v>1.0247578040904197</v>
      </c>
      <c r="AM114" s="186"/>
      <c r="AN114" s="186"/>
      <c r="AO114" s="186"/>
      <c r="AP114" s="186"/>
      <c r="AQ114" s="186"/>
      <c r="AR114" s="186"/>
      <c r="AS114" s="186"/>
      <c r="AU114" s="164"/>
      <c r="AV114" s="164"/>
      <c r="AW114" s="163"/>
      <c r="AX114" s="164"/>
    </row>
    <row r="115" spans="1:50" x14ac:dyDescent="0.3">
      <c r="B115">
        <v>9</v>
      </c>
      <c r="C115">
        <v>115</v>
      </c>
      <c r="D115">
        <v>125</v>
      </c>
      <c r="E115">
        <v>120</v>
      </c>
      <c r="F115">
        <v>105</v>
      </c>
      <c r="G115">
        <v>120</v>
      </c>
      <c r="Q115">
        <v>9</v>
      </c>
      <c r="R115" s="76">
        <f t="shared" si="77"/>
        <v>9525</v>
      </c>
      <c r="S115" s="76">
        <f t="shared" si="78"/>
        <v>10065</v>
      </c>
      <c r="T115" s="76">
        <f t="shared" si="79"/>
        <v>10285</v>
      </c>
      <c r="U115" s="76">
        <f t="shared" si="80"/>
        <v>9565</v>
      </c>
      <c r="V115" s="76">
        <f t="shared" si="81"/>
        <v>9695</v>
      </c>
      <c r="W115" s="76" t="e">
        <f t="shared" si="82"/>
        <v>#N/A</v>
      </c>
      <c r="X115" s="76" t="e">
        <f t="shared" si="83"/>
        <v>#N/A</v>
      </c>
      <c r="Y115" s="76" t="e">
        <f t="shared" si="84"/>
        <v>#N/A</v>
      </c>
      <c r="Z115" s="76" t="e">
        <f t="shared" si="85"/>
        <v>#N/A</v>
      </c>
      <c r="AA115" s="76" t="e">
        <f t="shared" si="86"/>
        <v>#N/A</v>
      </c>
      <c r="AB115" s="76" t="e">
        <f t="shared" si="87"/>
        <v>#N/A</v>
      </c>
      <c r="AC115" s="76" t="e">
        <f t="shared" si="88"/>
        <v>#N/A</v>
      </c>
      <c r="AD115" s="76" t="e">
        <f t="shared" si="89"/>
        <v>#N/A</v>
      </c>
      <c r="AF115">
        <v>9</v>
      </c>
      <c r="AG115" s="195">
        <f>R115/R114</f>
        <v>1.012221041445271</v>
      </c>
      <c r="AH115" s="193">
        <f>S115/S114</f>
        <v>1.0125754527162978</v>
      </c>
      <c r="AI115" s="192">
        <f>T115/T114</f>
        <v>1.0118052139695033</v>
      </c>
      <c r="AJ115" s="191">
        <f>U115/U114</f>
        <v>1.0110993657505285</v>
      </c>
      <c r="AK115" s="186">
        <f>V115/V114</f>
        <v>1.0125326370757179</v>
      </c>
      <c r="AL115" s="186"/>
      <c r="AM115" s="186"/>
      <c r="AN115" s="186"/>
      <c r="AO115" s="186"/>
      <c r="AP115" s="186"/>
      <c r="AQ115" s="186"/>
      <c r="AR115" s="186"/>
      <c r="AS115" s="186"/>
      <c r="AU115" s="164"/>
      <c r="AV115" s="164"/>
      <c r="AW115" s="163"/>
      <c r="AX115" s="164"/>
    </row>
    <row r="116" spans="1:50" x14ac:dyDescent="0.3">
      <c r="B116">
        <v>10</v>
      </c>
      <c r="C116">
        <v>130</v>
      </c>
      <c r="D116">
        <v>125</v>
      </c>
      <c r="E116">
        <v>110</v>
      </c>
      <c r="F116">
        <v>115</v>
      </c>
      <c r="Q116">
        <v>10</v>
      </c>
      <c r="R116" s="76">
        <f t="shared" si="77"/>
        <v>9655</v>
      </c>
      <c r="S116" s="76">
        <f t="shared" si="78"/>
        <v>10190</v>
      </c>
      <c r="T116" s="76">
        <f t="shared" si="79"/>
        <v>10395</v>
      </c>
      <c r="U116" s="76">
        <f t="shared" si="80"/>
        <v>9680</v>
      </c>
      <c r="V116" s="76" t="e">
        <f t="shared" si="81"/>
        <v>#N/A</v>
      </c>
      <c r="W116" s="76" t="e">
        <f t="shared" si="82"/>
        <v>#N/A</v>
      </c>
      <c r="X116" s="76" t="e">
        <f t="shared" si="83"/>
        <v>#N/A</v>
      </c>
      <c r="Y116" s="76" t="e">
        <f t="shared" si="84"/>
        <v>#N/A</v>
      </c>
      <c r="Z116" s="76" t="e">
        <f t="shared" si="85"/>
        <v>#N/A</v>
      </c>
      <c r="AA116" s="76" t="e">
        <f t="shared" si="86"/>
        <v>#N/A</v>
      </c>
      <c r="AB116" s="76" t="e">
        <f t="shared" si="87"/>
        <v>#N/A</v>
      </c>
      <c r="AC116" s="76" t="e">
        <f t="shared" si="88"/>
        <v>#N/A</v>
      </c>
      <c r="AD116" s="76" t="e">
        <f t="shared" si="89"/>
        <v>#N/A</v>
      </c>
      <c r="AF116">
        <v>10</v>
      </c>
      <c r="AG116" s="195">
        <f>R116/R115</f>
        <v>1.0136482939632545</v>
      </c>
      <c r="AH116" s="193">
        <f>S116/S115</f>
        <v>1.0124192747143568</v>
      </c>
      <c r="AI116" s="192">
        <f>T116/T115</f>
        <v>1.0106951871657754</v>
      </c>
      <c r="AJ116" s="191">
        <f>U116/U115</f>
        <v>1.0120230005227391</v>
      </c>
      <c r="AK116" s="186"/>
      <c r="AL116" s="186"/>
      <c r="AM116" s="186"/>
      <c r="AN116" s="186"/>
      <c r="AO116" s="186"/>
      <c r="AP116" s="186"/>
      <c r="AQ116" s="186"/>
      <c r="AR116" s="186"/>
      <c r="AS116" s="186"/>
      <c r="AU116" s="164"/>
      <c r="AV116" s="164"/>
      <c r="AW116" s="163"/>
      <c r="AX116" s="164"/>
    </row>
    <row r="117" spans="1:50" x14ac:dyDescent="0.3">
      <c r="B117">
        <v>11</v>
      </c>
      <c r="C117">
        <v>0</v>
      </c>
      <c r="D117">
        <v>25</v>
      </c>
      <c r="E117">
        <v>50</v>
      </c>
      <c r="Q117">
        <v>11</v>
      </c>
      <c r="R117" s="76">
        <f t="shared" si="77"/>
        <v>9655</v>
      </c>
      <c r="S117" s="76">
        <f t="shared" si="78"/>
        <v>10215</v>
      </c>
      <c r="T117" s="76">
        <f t="shared" si="79"/>
        <v>10445</v>
      </c>
      <c r="U117" s="76" t="e">
        <f t="shared" si="80"/>
        <v>#N/A</v>
      </c>
      <c r="V117" s="76" t="e">
        <f t="shared" si="81"/>
        <v>#N/A</v>
      </c>
      <c r="W117" s="76" t="e">
        <f t="shared" si="82"/>
        <v>#N/A</v>
      </c>
      <c r="X117" s="76" t="e">
        <f t="shared" si="83"/>
        <v>#N/A</v>
      </c>
      <c r="Y117" s="76" t="e">
        <f t="shared" si="84"/>
        <v>#N/A</v>
      </c>
      <c r="Z117" s="76" t="e">
        <f t="shared" si="85"/>
        <v>#N/A</v>
      </c>
      <c r="AA117" s="76" t="e">
        <f t="shared" si="86"/>
        <v>#N/A</v>
      </c>
      <c r="AB117" s="76" t="e">
        <f t="shared" si="87"/>
        <v>#N/A</v>
      </c>
      <c r="AC117" s="76" t="e">
        <f t="shared" si="88"/>
        <v>#N/A</v>
      </c>
      <c r="AD117" s="76" t="e">
        <f t="shared" si="89"/>
        <v>#N/A</v>
      </c>
      <c r="AF117">
        <v>11</v>
      </c>
      <c r="AG117" s="195">
        <f>R117/R116</f>
        <v>1</v>
      </c>
      <c r="AH117" s="193">
        <f>S117/S116</f>
        <v>1.0024533856722277</v>
      </c>
      <c r="AI117" s="192">
        <f>T117/T116</f>
        <v>1.0048100048100048</v>
      </c>
      <c r="AJ117" s="191"/>
      <c r="AK117" s="186"/>
      <c r="AL117" s="186"/>
      <c r="AM117" s="186"/>
      <c r="AN117" s="186"/>
      <c r="AO117" s="186"/>
      <c r="AP117" s="186"/>
      <c r="AQ117" s="186"/>
      <c r="AR117" s="186"/>
      <c r="AS117" s="186"/>
      <c r="AU117" s="164"/>
      <c r="AV117" s="164"/>
      <c r="AW117" s="163"/>
      <c r="AX117" s="164"/>
    </row>
    <row r="118" spans="1:50" x14ac:dyDescent="0.3">
      <c r="B118">
        <v>12</v>
      </c>
      <c r="C118">
        <v>5150</v>
      </c>
      <c r="D118">
        <v>50</v>
      </c>
      <c r="Q118">
        <v>12</v>
      </c>
      <c r="R118" s="76">
        <f t="shared" si="77"/>
        <v>14805</v>
      </c>
      <c r="S118" s="76">
        <f t="shared" si="78"/>
        <v>10265</v>
      </c>
      <c r="T118" s="76" t="e">
        <f t="shared" si="79"/>
        <v>#N/A</v>
      </c>
      <c r="U118" s="76" t="e">
        <f t="shared" si="80"/>
        <v>#N/A</v>
      </c>
      <c r="V118" s="76" t="e">
        <f t="shared" si="81"/>
        <v>#N/A</v>
      </c>
      <c r="W118" s="76" t="e">
        <f t="shared" si="82"/>
        <v>#N/A</v>
      </c>
      <c r="X118" s="76" t="e">
        <f t="shared" si="83"/>
        <v>#N/A</v>
      </c>
      <c r="Y118" s="76" t="e">
        <f t="shared" si="84"/>
        <v>#N/A</v>
      </c>
      <c r="Z118" s="76" t="e">
        <f t="shared" si="85"/>
        <v>#N/A</v>
      </c>
      <c r="AA118" s="76" t="e">
        <f t="shared" si="86"/>
        <v>#N/A</v>
      </c>
      <c r="AB118" s="76" t="e">
        <f t="shared" si="87"/>
        <v>#N/A</v>
      </c>
      <c r="AC118" s="76" t="e">
        <f t="shared" si="88"/>
        <v>#N/A</v>
      </c>
      <c r="AD118" s="76" t="e">
        <f t="shared" si="89"/>
        <v>#N/A</v>
      </c>
      <c r="AF118">
        <v>12</v>
      </c>
      <c r="AG118" s="194">
        <f>R118/R117</f>
        <v>1.5334023821853962</v>
      </c>
      <c r="AH118" s="193">
        <f>S118/S117</f>
        <v>1.0048947626040137</v>
      </c>
      <c r="AI118" s="192"/>
      <c r="AJ118" s="191"/>
      <c r="AK118" s="186"/>
      <c r="AL118" s="186"/>
      <c r="AM118" s="186"/>
      <c r="AN118" s="186"/>
      <c r="AO118" s="186"/>
      <c r="AP118" s="186"/>
      <c r="AQ118" s="186"/>
      <c r="AR118" s="186"/>
      <c r="AS118" s="186"/>
      <c r="AU118" s="164"/>
      <c r="AV118" s="164"/>
      <c r="AW118" s="163"/>
      <c r="AX118" s="164"/>
    </row>
    <row r="119" spans="1:50" x14ac:dyDescent="0.3">
      <c r="B119">
        <v>13</v>
      </c>
      <c r="C119">
        <v>95</v>
      </c>
      <c r="Q119">
        <v>13</v>
      </c>
      <c r="R119" s="76">
        <f t="shared" si="77"/>
        <v>14900</v>
      </c>
      <c r="S119" s="76" t="e">
        <f t="shared" si="78"/>
        <v>#N/A</v>
      </c>
      <c r="T119" s="76" t="e">
        <f t="shared" si="79"/>
        <v>#N/A</v>
      </c>
      <c r="U119" s="76" t="e">
        <f t="shared" si="80"/>
        <v>#N/A</v>
      </c>
      <c r="V119" s="76" t="e">
        <f t="shared" si="81"/>
        <v>#N/A</v>
      </c>
      <c r="W119" s="76" t="e">
        <f t="shared" si="82"/>
        <v>#N/A</v>
      </c>
      <c r="X119" s="76" t="e">
        <f t="shared" si="83"/>
        <v>#N/A</v>
      </c>
      <c r="Y119" s="76" t="e">
        <f t="shared" si="84"/>
        <v>#N/A</v>
      </c>
      <c r="Z119" s="76" t="e">
        <f t="shared" si="85"/>
        <v>#N/A</v>
      </c>
      <c r="AA119" s="76" t="e">
        <f t="shared" si="86"/>
        <v>#N/A</v>
      </c>
      <c r="AB119" s="76" t="e">
        <f t="shared" si="87"/>
        <v>#N/A</v>
      </c>
      <c r="AC119" s="76" t="e">
        <f t="shared" si="88"/>
        <v>#N/A</v>
      </c>
      <c r="AD119" s="76" t="e">
        <f t="shared" si="89"/>
        <v>#N/A</v>
      </c>
      <c r="AF119">
        <v>13</v>
      </c>
      <c r="AG119" s="190">
        <f>R119/R118</f>
        <v>1.0064167510976021</v>
      </c>
      <c r="AH119" s="189"/>
      <c r="AI119" s="188"/>
      <c r="AJ119" s="187"/>
      <c r="AK119" s="186"/>
      <c r="AL119" s="186"/>
      <c r="AM119" s="186"/>
      <c r="AN119" s="186"/>
      <c r="AO119" s="186"/>
      <c r="AP119" s="186"/>
      <c r="AQ119" s="186"/>
      <c r="AR119" s="186"/>
      <c r="AS119" s="186"/>
      <c r="AU119" s="164"/>
      <c r="AV119" s="164"/>
      <c r="AW119" s="163"/>
      <c r="AX119" s="164"/>
    </row>
    <row r="121" spans="1:50" x14ac:dyDescent="0.3">
      <c r="AG121" t="s">
        <v>1553</v>
      </c>
    </row>
    <row r="122" spans="1:50" x14ac:dyDescent="0.3">
      <c r="AG122" t="s">
        <v>1552</v>
      </c>
    </row>
    <row r="123" spans="1:50" x14ac:dyDescent="0.3">
      <c r="AG123" t="s">
        <v>1551</v>
      </c>
    </row>
    <row r="124" spans="1:50" x14ac:dyDescent="0.3">
      <c r="AG124" t="s">
        <v>1550</v>
      </c>
    </row>
    <row r="127" spans="1:50" s="7" customFormat="1" x14ac:dyDescent="0.3">
      <c r="A127" s="7" t="s">
        <v>1337</v>
      </c>
    </row>
    <row r="128" spans="1:50" x14ac:dyDescent="0.3">
      <c r="AH128" t="s">
        <v>1498</v>
      </c>
      <c r="AI128" t="s">
        <v>1498</v>
      </c>
    </row>
    <row r="129" spans="17:43" x14ac:dyDescent="0.3">
      <c r="R129" t="s">
        <v>1343</v>
      </c>
      <c r="AG129" t="s">
        <v>16</v>
      </c>
      <c r="AH129" t="s">
        <v>1549</v>
      </c>
      <c r="AI129" t="s">
        <v>1548</v>
      </c>
      <c r="AM129" t="s">
        <v>1519</v>
      </c>
      <c r="AN129" t="s">
        <v>1547</v>
      </c>
      <c r="AO129" t="s">
        <v>1498</v>
      </c>
      <c r="AP129" t="s">
        <v>1510</v>
      </c>
      <c r="AQ129" t="s">
        <v>1500</v>
      </c>
    </row>
    <row r="130" spans="17:43" x14ac:dyDescent="0.3">
      <c r="R130" t="s">
        <v>1342</v>
      </c>
      <c r="S130" t="s">
        <v>1342</v>
      </c>
      <c r="T130" t="s">
        <v>1342</v>
      </c>
      <c r="U130" t="s">
        <v>1342</v>
      </c>
      <c r="V130" t="s">
        <v>1342</v>
      </c>
      <c r="W130" t="s">
        <v>1342</v>
      </c>
      <c r="X130" t="s">
        <v>1342</v>
      </c>
      <c r="Y130" t="s">
        <v>1342</v>
      </c>
      <c r="Z130" t="s">
        <v>1342</v>
      </c>
      <c r="AA130" t="s">
        <v>1342</v>
      </c>
      <c r="AB130" t="s">
        <v>1342</v>
      </c>
      <c r="AC130" t="s">
        <v>1342</v>
      </c>
      <c r="AD130" t="s">
        <v>1341</v>
      </c>
      <c r="AG130">
        <v>1</v>
      </c>
      <c r="AH130" s="153">
        <f t="shared" ref="AH130:AH140" si="97">AH131/AH108</f>
        <v>0.19483682415976619</v>
      </c>
      <c r="AI130" s="153">
        <f>1/PRODUCT(AH108:$AH$118)</f>
        <v>0.19483682415976619</v>
      </c>
      <c r="AK130" t="str" cm="1">
        <f t="array" ref="AK130:AL142">TRANSPOSE(R130:AD131)</f>
        <v>20X1</v>
      </c>
      <c r="AL130" t="str">
        <v>Jan</v>
      </c>
      <c r="AM130" s="76" cm="1">
        <f t="array" ref="AM130:AM142">TRANSPOSE(R145:AD145)</f>
        <v>14900</v>
      </c>
      <c r="AN130">
        <v>13</v>
      </c>
      <c r="AO130">
        <f t="shared" ref="AO130:AO142" si="98">VLOOKUP(AN130,$AG$130:$AI$142,3,0)</f>
        <v>1</v>
      </c>
      <c r="AP130" s="90">
        <f t="shared" ref="AP130:AP142" si="99">AM130/AO130</f>
        <v>14900</v>
      </c>
      <c r="AQ130" s="90">
        <f t="shared" ref="AQ130:AQ142" si="100">AP130-AM130</f>
        <v>0</v>
      </c>
    </row>
    <row r="131" spans="17:43" x14ac:dyDescent="0.3">
      <c r="Q131" t="s">
        <v>1340</v>
      </c>
      <c r="R131" t="s">
        <v>28</v>
      </c>
      <c r="S131" t="s">
        <v>27</v>
      </c>
      <c r="T131" t="s">
        <v>26</v>
      </c>
      <c r="U131" t="s">
        <v>25</v>
      </c>
      <c r="V131" t="s">
        <v>7</v>
      </c>
      <c r="W131" t="s">
        <v>1339</v>
      </c>
      <c r="X131" t="s">
        <v>5</v>
      </c>
      <c r="Y131" t="s">
        <v>24</v>
      </c>
      <c r="Z131" t="s">
        <v>1338</v>
      </c>
      <c r="AA131" t="s">
        <v>22</v>
      </c>
      <c r="AB131" t="s">
        <v>21</v>
      </c>
      <c r="AC131" t="s">
        <v>20</v>
      </c>
      <c r="AD131" t="s">
        <v>28</v>
      </c>
      <c r="AG131">
        <f t="shared" ref="AG131:AG142" si="101">1+AG130</f>
        <v>2</v>
      </c>
      <c r="AH131" s="153">
        <f t="shared" si="97"/>
        <v>0.51144666341938627</v>
      </c>
      <c r="AI131" s="153">
        <f>1/PRODUCT(AH109:$AH$118)</f>
        <v>0.51144666341938627</v>
      </c>
      <c r="AK131" t="str">
        <v>20X1</v>
      </c>
      <c r="AL131" t="str">
        <v>Feb</v>
      </c>
      <c r="AM131" s="76">
        <v>10265</v>
      </c>
      <c r="AN131">
        <f t="shared" ref="AN131:AN142" si="102">AN130-1</f>
        <v>12</v>
      </c>
      <c r="AO131">
        <f t="shared" si="98"/>
        <v>1</v>
      </c>
      <c r="AP131" s="90">
        <f t="shared" si="99"/>
        <v>10265</v>
      </c>
      <c r="AQ131" s="90">
        <f t="shared" si="100"/>
        <v>0</v>
      </c>
    </row>
    <row r="132" spans="17:43" x14ac:dyDescent="0.3">
      <c r="Q132">
        <v>1</v>
      </c>
      <c r="R132" s="76">
        <f t="shared" ref="R132:R144" si="103">C107</f>
        <v>2250</v>
      </c>
      <c r="S132" s="76">
        <f t="shared" ref="S132:S144" si="104">D107</f>
        <v>2000</v>
      </c>
      <c r="T132" s="76">
        <f t="shared" ref="T132:T144" si="105">E107</f>
        <v>2100</v>
      </c>
      <c r="U132" s="76">
        <f t="shared" ref="U132:U144" si="106">F107</f>
        <v>1625</v>
      </c>
      <c r="V132" s="76">
        <f t="shared" ref="V132:V144" si="107">G107</f>
        <v>2400</v>
      </c>
      <c r="W132" s="76">
        <f t="shared" ref="W132:W144" si="108">H107</f>
        <v>2000</v>
      </c>
      <c r="X132" s="76">
        <f t="shared" ref="X132:X144" si="109">I107</f>
        <v>2500</v>
      </c>
      <c r="Y132" s="76">
        <f t="shared" ref="Y132:Y144" si="110">J107</f>
        <v>2200</v>
      </c>
      <c r="Z132" s="76">
        <f t="shared" ref="Z132:Z144" si="111">K107</f>
        <v>1900</v>
      </c>
      <c r="AA132" s="76">
        <f t="shared" ref="AA132:AA144" si="112">L107</f>
        <v>2725</v>
      </c>
      <c r="AB132" s="76">
        <f t="shared" ref="AB132:AB144" si="113">M107</f>
        <v>2200</v>
      </c>
      <c r="AC132" s="76">
        <f t="shared" ref="AC132:AC144" si="114">N107</f>
        <v>2075</v>
      </c>
      <c r="AD132" s="76">
        <f t="shared" ref="AD132:AD144" si="115">O107</f>
        <v>2625</v>
      </c>
      <c r="AG132">
        <f t="shared" si="101"/>
        <v>3</v>
      </c>
      <c r="AH132" s="153">
        <f t="shared" si="97"/>
        <v>0.71115440818314657</v>
      </c>
      <c r="AI132" s="153">
        <f>1/PRODUCT(AH110:$AH$118)</f>
        <v>0.71115440818314657</v>
      </c>
      <c r="AK132" t="str">
        <v>20X1</v>
      </c>
      <c r="AL132" t="str">
        <v>Mar</v>
      </c>
      <c r="AM132" s="76">
        <v>10445</v>
      </c>
      <c r="AN132">
        <f t="shared" si="102"/>
        <v>11</v>
      </c>
      <c r="AO132">
        <f t="shared" si="98"/>
        <v>0.99512907939600592</v>
      </c>
      <c r="AP132" s="90">
        <f t="shared" si="99"/>
        <v>10496.125795398922</v>
      </c>
      <c r="AQ132" s="90">
        <f t="shared" si="100"/>
        <v>51.125795398922492</v>
      </c>
    </row>
    <row r="133" spans="17:43" x14ac:dyDescent="0.3">
      <c r="Q133">
        <v>2</v>
      </c>
      <c r="R133" s="76">
        <f t="shared" si="103"/>
        <v>3000</v>
      </c>
      <c r="S133" s="76">
        <f t="shared" si="104"/>
        <v>3250</v>
      </c>
      <c r="T133" s="76">
        <f t="shared" si="105"/>
        <v>3300</v>
      </c>
      <c r="U133" s="76">
        <f t="shared" si="106"/>
        <v>3150</v>
      </c>
      <c r="V133" s="76">
        <f t="shared" si="107"/>
        <v>2700</v>
      </c>
      <c r="W133" s="76">
        <f t="shared" si="108"/>
        <v>3100</v>
      </c>
      <c r="X133" s="76">
        <f t="shared" si="109"/>
        <v>2450</v>
      </c>
      <c r="Y133" s="76">
        <f t="shared" si="110"/>
        <v>2800</v>
      </c>
      <c r="Z133" s="76">
        <f t="shared" si="111"/>
        <v>3400</v>
      </c>
      <c r="AA133" s="76">
        <f t="shared" si="112"/>
        <v>2900</v>
      </c>
      <c r="AB133" s="76">
        <f t="shared" si="113"/>
        <v>2450</v>
      </c>
      <c r="AC133" s="76">
        <f t="shared" si="114"/>
        <v>3000</v>
      </c>
      <c r="AD133" s="76">
        <f t="shared" si="115"/>
        <v>0</v>
      </c>
      <c r="AG133">
        <f t="shared" si="101"/>
        <v>4</v>
      </c>
      <c r="AH133" s="153">
        <f t="shared" si="97"/>
        <v>0.83049196298100325</v>
      </c>
      <c r="AI133" s="153">
        <f>1/PRODUCT(AH111:$AH$118)</f>
        <v>0.83049196298100336</v>
      </c>
      <c r="AK133" t="str">
        <v>20X1</v>
      </c>
      <c r="AL133" t="str">
        <v>Apr</v>
      </c>
      <c r="AM133" s="76">
        <v>9680</v>
      </c>
      <c r="AN133">
        <f t="shared" si="102"/>
        <v>10</v>
      </c>
      <c r="AO133">
        <f t="shared" si="98"/>
        <v>0.99269361909400877</v>
      </c>
      <c r="AP133" s="90">
        <f t="shared" si="99"/>
        <v>9751.2463199214908</v>
      </c>
      <c r="AQ133" s="90">
        <f t="shared" si="100"/>
        <v>71.246319921490795</v>
      </c>
    </row>
    <row r="134" spans="17:43" x14ac:dyDescent="0.3">
      <c r="Q134">
        <v>3</v>
      </c>
      <c r="R134" s="76">
        <f t="shared" si="103"/>
        <v>1505</v>
      </c>
      <c r="S134" s="76">
        <f t="shared" si="104"/>
        <v>2050</v>
      </c>
      <c r="T134" s="76">
        <f t="shared" si="105"/>
        <v>2150</v>
      </c>
      <c r="U134" s="76">
        <f t="shared" si="106"/>
        <v>2050</v>
      </c>
      <c r="V134" s="76">
        <f t="shared" si="107"/>
        <v>1975</v>
      </c>
      <c r="W134" s="76">
        <f t="shared" si="108"/>
        <v>1850</v>
      </c>
      <c r="X134" s="76">
        <f t="shared" si="109"/>
        <v>2070</v>
      </c>
      <c r="Y134" s="76">
        <f t="shared" si="110"/>
        <v>2150</v>
      </c>
      <c r="Z134" s="76">
        <f t="shared" si="111"/>
        <v>1940</v>
      </c>
      <c r="AA134" s="76">
        <f t="shared" si="112"/>
        <v>2025</v>
      </c>
      <c r="AB134" s="76">
        <f t="shared" si="113"/>
        <v>1900</v>
      </c>
      <c r="AC134" s="76">
        <f t="shared" si="114"/>
        <v>0</v>
      </c>
      <c r="AD134" s="76">
        <f t="shared" si="115"/>
        <v>0</v>
      </c>
      <c r="AG134">
        <f t="shared" si="101"/>
        <v>5</v>
      </c>
      <c r="AH134" s="153">
        <f t="shared" si="97"/>
        <v>0.88894301022893307</v>
      </c>
      <c r="AI134" s="153">
        <f>1/PRODUCT(AH112:$AH$118)</f>
        <v>0.88894301022893307</v>
      </c>
      <c r="AK134" t="str">
        <v>20X1</v>
      </c>
      <c r="AL134" t="str">
        <v>May</v>
      </c>
      <c r="AM134" s="76">
        <v>9695</v>
      </c>
      <c r="AN134">
        <f t="shared" si="102"/>
        <v>9</v>
      </c>
      <c r="AO134">
        <f t="shared" si="98"/>
        <v>0.98051631758402336</v>
      </c>
      <c r="AP134" s="90">
        <f t="shared" si="99"/>
        <v>9887.6477893691008</v>
      </c>
      <c r="AQ134" s="90">
        <f t="shared" si="100"/>
        <v>192.64778936910079</v>
      </c>
    </row>
    <row r="135" spans="17:43" x14ac:dyDescent="0.3">
      <c r="Q135">
        <v>4</v>
      </c>
      <c r="R135" s="76">
        <f t="shared" si="103"/>
        <v>1200</v>
      </c>
      <c r="S135" s="76">
        <f t="shared" si="104"/>
        <v>1225</v>
      </c>
      <c r="T135" s="76">
        <f t="shared" si="105"/>
        <v>1175</v>
      </c>
      <c r="U135" s="76">
        <f t="shared" si="106"/>
        <v>1240</v>
      </c>
      <c r="V135" s="76">
        <f t="shared" si="107"/>
        <v>1150</v>
      </c>
      <c r="W135" s="76">
        <f t="shared" si="108"/>
        <v>1150</v>
      </c>
      <c r="X135" s="76">
        <f t="shared" si="109"/>
        <v>1250</v>
      </c>
      <c r="Y135" s="76">
        <f t="shared" si="110"/>
        <v>1200</v>
      </c>
      <c r="Z135" s="76">
        <f t="shared" si="111"/>
        <v>1225</v>
      </c>
      <c r="AA135" s="76">
        <f t="shared" si="112"/>
        <v>1250</v>
      </c>
      <c r="AB135" s="76">
        <f t="shared" si="113"/>
        <v>0</v>
      </c>
      <c r="AC135" s="76">
        <f t="shared" si="114"/>
        <v>0</v>
      </c>
      <c r="AD135" s="76">
        <f t="shared" si="115"/>
        <v>0</v>
      </c>
      <c r="AG135">
        <f t="shared" si="101"/>
        <v>6</v>
      </c>
      <c r="AH135" s="153">
        <f t="shared" si="97"/>
        <v>0.92547491475888921</v>
      </c>
      <c r="AI135" s="153">
        <f>1/PRODUCT(AH113:$AH$118)</f>
        <v>0.92547491475888921</v>
      </c>
      <c r="AK135" t="str">
        <v>20X1</v>
      </c>
      <c r="AL135" t="str">
        <v>Jun</v>
      </c>
      <c r="AM135" s="76">
        <v>9520</v>
      </c>
      <c r="AN135">
        <f t="shared" si="102"/>
        <v>8</v>
      </c>
      <c r="AO135">
        <f t="shared" si="98"/>
        <v>0.96833901607403805</v>
      </c>
      <c r="AP135" s="90">
        <f t="shared" si="99"/>
        <v>9831.2676056338023</v>
      </c>
      <c r="AQ135" s="90">
        <f t="shared" si="100"/>
        <v>311.2676056338023</v>
      </c>
    </row>
    <row r="136" spans="17:43" x14ac:dyDescent="0.3">
      <c r="Q136">
        <v>5</v>
      </c>
      <c r="R136" s="76">
        <f t="shared" si="103"/>
        <v>625</v>
      </c>
      <c r="S136" s="76">
        <f t="shared" si="104"/>
        <v>600</v>
      </c>
      <c r="T136" s="76">
        <f t="shared" si="105"/>
        <v>625</v>
      </c>
      <c r="U136" s="76">
        <f t="shared" si="106"/>
        <v>570</v>
      </c>
      <c r="V136" s="76">
        <f t="shared" si="107"/>
        <v>530</v>
      </c>
      <c r="W136" s="76">
        <f t="shared" si="108"/>
        <v>600</v>
      </c>
      <c r="X136" s="76">
        <f t="shared" si="109"/>
        <v>590</v>
      </c>
      <c r="Y136" s="76">
        <f t="shared" si="110"/>
        <v>615</v>
      </c>
      <c r="Z136" s="76">
        <f t="shared" si="111"/>
        <v>490</v>
      </c>
      <c r="AA136" s="76">
        <f t="shared" si="112"/>
        <v>0</v>
      </c>
      <c r="AB136" s="76">
        <f t="shared" si="113"/>
        <v>0</v>
      </c>
      <c r="AC136" s="76">
        <f t="shared" si="114"/>
        <v>0</v>
      </c>
      <c r="AD136" s="76">
        <f t="shared" si="115"/>
        <v>0</v>
      </c>
      <c r="AG136">
        <f t="shared" si="101"/>
        <v>7</v>
      </c>
      <c r="AH136" s="153">
        <f t="shared" si="97"/>
        <v>0.94788114953726232</v>
      </c>
      <c r="AI136" s="153">
        <f>1/PRODUCT(AH114:$AH$118)</f>
        <v>0.94788114953726221</v>
      </c>
      <c r="AK136" t="str">
        <v>20X1</v>
      </c>
      <c r="AL136" t="str">
        <v>July</v>
      </c>
      <c r="AM136" s="76">
        <v>9470</v>
      </c>
      <c r="AN136">
        <f t="shared" si="102"/>
        <v>7</v>
      </c>
      <c r="AO136">
        <f t="shared" si="98"/>
        <v>0.94788114953726221</v>
      </c>
      <c r="AP136" s="90">
        <f t="shared" si="99"/>
        <v>9990.7040082219974</v>
      </c>
      <c r="AQ136" s="90">
        <f t="shared" si="100"/>
        <v>520.70400822199736</v>
      </c>
    </row>
    <row r="137" spans="17:43" x14ac:dyDescent="0.3">
      <c r="Q137">
        <v>6</v>
      </c>
      <c r="R137" s="76">
        <f t="shared" si="103"/>
        <v>370</v>
      </c>
      <c r="S137" s="76">
        <f t="shared" si="104"/>
        <v>375</v>
      </c>
      <c r="T137" s="76">
        <f t="shared" si="105"/>
        <v>350</v>
      </c>
      <c r="U137" s="76">
        <f t="shared" si="106"/>
        <v>345</v>
      </c>
      <c r="V137" s="76">
        <f t="shared" si="107"/>
        <v>360</v>
      </c>
      <c r="W137" s="76">
        <f t="shared" si="108"/>
        <v>360</v>
      </c>
      <c r="X137" s="76">
        <f t="shared" si="109"/>
        <v>360</v>
      </c>
      <c r="Y137" s="76">
        <f t="shared" si="110"/>
        <v>400</v>
      </c>
      <c r="Z137" s="76">
        <f t="shared" si="111"/>
        <v>0</v>
      </c>
      <c r="AA137" s="76">
        <f t="shared" si="112"/>
        <v>0</v>
      </c>
      <c r="AB137" s="76">
        <f t="shared" si="113"/>
        <v>0</v>
      </c>
      <c r="AC137" s="76">
        <f t="shared" si="114"/>
        <v>0</v>
      </c>
      <c r="AD137" s="76">
        <f t="shared" si="115"/>
        <v>0</v>
      </c>
      <c r="AG137">
        <f t="shared" si="101"/>
        <v>8</v>
      </c>
      <c r="AH137" s="153">
        <f t="shared" si="97"/>
        <v>0.96833901607403783</v>
      </c>
      <c r="AI137" s="153">
        <f>1/PRODUCT(AH115:$AH$118)</f>
        <v>0.96833901607403805</v>
      </c>
      <c r="AK137" t="str">
        <v>20X1</v>
      </c>
      <c r="AL137" t="str">
        <v>Aug</v>
      </c>
      <c r="AM137" s="76">
        <v>9365</v>
      </c>
      <c r="AN137">
        <f t="shared" si="102"/>
        <v>6</v>
      </c>
      <c r="AO137">
        <f t="shared" si="98"/>
        <v>0.92547491475888921</v>
      </c>
      <c r="AP137" s="90">
        <f t="shared" si="99"/>
        <v>10119.128947368423</v>
      </c>
      <c r="AQ137" s="90">
        <f t="shared" si="100"/>
        <v>754.12894736842281</v>
      </c>
    </row>
    <row r="138" spans="17:43" x14ac:dyDescent="0.3">
      <c r="Q138">
        <v>7</v>
      </c>
      <c r="R138" s="76">
        <f t="shared" si="103"/>
        <v>235</v>
      </c>
      <c r="S138" s="76">
        <f t="shared" si="104"/>
        <v>230</v>
      </c>
      <c r="T138" s="76">
        <f t="shared" si="105"/>
        <v>225</v>
      </c>
      <c r="U138" s="76">
        <f t="shared" si="106"/>
        <v>255</v>
      </c>
      <c r="V138" s="76">
        <f t="shared" si="107"/>
        <v>240</v>
      </c>
      <c r="W138" s="76">
        <f t="shared" si="108"/>
        <v>230</v>
      </c>
      <c r="X138" s="76">
        <f t="shared" si="109"/>
        <v>250</v>
      </c>
      <c r="Y138" s="76">
        <f t="shared" si="110"/>
        <v>0</v>
      </c>
      <c r="Z138" s="76">
        <f t="shared" si="111"/>
        <v>0</v>
      </c>
      <c r="AA138" s="76">
        <f t="shared" si="112"/>
        <v>0</v>
      </c>
      <c r="AB138" s="76">
        <f t="shared" si="113"/>
        <v>0</v>
      </c>
      <c r="AC138" s="76">
        <f t="shared" si="114"/>
        <v>0</v>
      </c>
      <c r="AD138" s="76">
        <f t="shared" si="115"/>
        <v>0</v>
      </c>
      <c r="AG138">
        <f t="shared" si="101"/>
        <v>9</v>
      </c>
      <c r="AH138" s="153">
        <f t="shared" si="97"/>
        <v>0.98051631758402324</v>
      </c>
      <c r="AI138" s="153">
        <f>1/PRODUCT(AH116:$AH$118)</f>
        <v>0.98051631758402336</v>
      </c>
      <c r="AK138" t="str">
        <v>20X1</v>
      </c>
      <c r="AL138" t="str">
        <v>Sep</v>
      </c>
      <c r="AM138" s="76">
        <v>8955</v>
      </c>
      <c r="AN138">
        <f t="shared" si="102"/>
        <v>5</v>
      </c>
      <c r="AO138">
        <f t="shared" si="98"/>
        <v>0.88894301022893307</v>
      </c>
      <c r="AP138" s="90">
        <f t="shared" si="99"/>
        <v>10073.761643835618</v>
      </c>
      <c r="AQ138" s="90">
        <f t="shared" si="100"/>
        <v>1118.7616438356181</v>
      </c>
    </row>
    <row r="139" spans="17:43" x14ac:dyDescent="0.3">
      <c r="Q139">
        <v>8</v>
      </c>
      <c r="R139" s="76">
        <f t="shared" si="103"/>
        <v>225</v>
      </c>
      <c r="S139" s="76">
        <f t="shared" si="104"/>
        <v>210</v>
      </c>
      <c r="T139" s="76">
        <f t="shared" si="105"/>
        <v>240</v>
      </c>
      <c r="U139" s="76">
        <f t="shared" si="106"/>
        <v>225</v>
      </c>
      <c r="V139" s="76">
        <f t="shared" si="107"/>
        <v>220</v>
      </c>
      <c r="W139" s="76">
        <f t="shared" si="108"/>
        <v>230</v>
      </c>
      <c r="X139" s="76">
        <f t="shared" si="109"/>
        <v>0</v>
      </c>
      <c r="Y139" s="76">
        <f t="shared" si="110"/>
        <v>0</v>
      </c>
      <c r="Z139" s="76">
        <f t="shared" si="111"/>
        <v>0</v>
      </c>
      <c r="AA139" s="76">
        <f t="shared" si="112"/>
        <v>0</v>
      </c>
      <c r="AB139" s="76">
        <f t="shared" si="113"/>
        <v>0</v>
      </c>
      <c r="AC139" s="76">
        <f t="shared" si="114"/>
        <v>0</v>
      </c>
      <c r="AD139" s="76">
        <f t="shared" si="115"/>
        <v>0</v>
      </c>
      <c r="AG139">
        <f t="shared" si="101"/>
        <v>10</v>
      </c>
      <c r="AH139" s="153">
        <f t="shared" si="97"/>
        <v>0.99269361909400877</v>
      </c>
      <c r="AI139" s="153">
        <f>1/PRODUCT(AH117:$AH$118)</f>
        <v>0.99269361909400877</v>
      </c>
      <c r="AK139" t="str">
        <v>20X1</v>
      </c>
      <c r="AL139" t="str">
        <v>Oct</v>
      </c>
      <c r="AM139" s="76">
        <v>8900</v>
      </c>
      <c r="AN139">
        <f t="shared" si="102"/>
        <v>4</v>
      </c>
      <c r="AO139">
        <f t="shared" si="98"/>
        <v>0.83049196298100336</v>
      </c>
      <c r="AP139" s="90">
        <f t="shared" si="99"/>
        <v>10716.539589442817</v>
      </c>
      <c r="AQ139" s="90">
        <f t="shared" si="100"/>
        <v>1816.5395894428166</v>
      </c>
    </row>
    <row r="140" spans="17:43" x14ac:dyDescent="0.3">
      <c r="Q140">
        <v>9</v>
      </c>
      <c r="R140" s="76">
        <f t="shared" si="103"/>
        <v>115</v>
      </c>
      <c r="S140" s="76">
        <f t="shared" si="104"/>
        <v>125</v>
      </c>
      <c r="T140" s="76">
        <f t="shared" si="105"/>
        <v>120</v>
      </c>
      <c r="U140" s="76">
        <f t="shared" si="106"/>
        <v>105</v>
      </c>
      <c r="V140" s="76">
        <f t="shared" si="107"/>
        <v>120</v>
      </c>
      <c r="W140" s="76">
        <f t="shared" si="108"/>
        <v>0</v>
      </c>
      <c r="X140" s="76">
        <f t="shared" si="109"/>
        <v>0</v>
      </c>
      <c r="Y140" s="76">
        <f t="shared" si="110"/>
        <v>0</v>
      </c>
      <c r="Z140" s="76">
        <f t="shared" si="111"/>
        <v>0</v>
      </c>
      <c r="AA140" s="76">
        <f t="shared" si="112"/>
        <v>0</v>
      </c>
      <c r="AB140" s="76">
        <f t="shared" si="113"/>
        <v>0</v>
      </c>
      <c r="AC140" s="76">
        <f t="shared" si="114"/>
        <v>0</v>
      </c>
      <c r="AD140" s="76">
        <f t="shared" si="115"/>
        <v>0</v>
      </c>
      <c r="AG140">
        <f t="shared" si="101"/>
        <v>11</v>
      </c>
      <c r="AH140" s="153">
        <f t="shared" si="97"/>
        <v>0.99512907939600592</v>
      </c>
      <c r="AI140" s="153">
        <f>1/PRODUCT(AH118:$AH$118)</f>
        <v>0.99512907939600592</v>
      </c>
      <c r="AK140" t="str">
        <v>20X1</v>
      </c>
      <c r="AL140" t="str">
        <v>Nov</v>
      </c>
      <c r="AM140" s="76">
        <v>6550</v>
      </c>
      <c r="AN140">
        <f t="shared" si="102"/>
        <v>3</v>
      </c>
      <c r="AO140">
        <f t="shared" si="98"/>
        <v>0.71115440818314657</v>
      </c>
      <c r="AP140" s="90">
        <f t="shared" si="99"/>
        <v>9210.3767123287671</v>
      </c>
      <c r="AQ140" s="90">
        <f t="shared" si="100"/>
        <v>2660.3767123287671</v>
      </c>
    </row>
    <row r="141" spans="17:43" x14ac:dyDescent="0.3">
      <c r="Q141">
        <v>10</v>
      </c>
      <c r="R141" s="76">
        <f t="shared" si="103"/>
        <v>130</v>
      </c>
      <c r="S141" s="76">
        <f t="shared" si="104"/>
        <v>125</v>
      </c>
      <c r="T141" s="76">
        <f t="shared" si="105"/>
        <v>110</v>
      </c>
      <c r="U141" s="76">
        <f t="shared" si="106"/>
        <v>115</v>
      </c>
      <c r="V141" s="76">
        <f t="shared" si="107"/>
        <v>0</v>
      </c>
      <c r="W141" s="76">
        <f t="shared" si="108"/>
        <v>0</v>
      </c>
      <c r="X141" s="76">
        <f t="shared" si="109"/>
        <v>0</v>
      </c>
      <c r="Y141" s="76">
        <f t="shared" si="110"/>
        <v>0</v>
      </c>
      <c r="Z141" s="76">
        <f t="shared" si="111"/>
        <v>0</v>
      </c>
      <c r="AA141" s="76">
        <f t="shared" si="112"/>
        <v>0</v>
      </c>
      <c r="AB141" s="76">
        <f t="shared" si="113"/>
        <v>0</v>
      </c>
      <c r="AC141" s="76">
        <f t="shared" si="114"/>
        <v>0</v>
      </c>
      <c r="AD141" s="76">
        <f t="shared" si="115"/>
        <v>0</v>
      </c>
      <c r="AG141">
        <f t="shared" si="101"/>
        <v>12</v>
      </c>
      <c r="AH141" s="153">
        <v>1</v>
      </c>
      <c r="AI141">
        <v>1</v>
      </c>
      <c r="AK141" t="str">
        <v>20X1</v>
      </c>
      <c r="AL141" t="str">
        <v>Dec</v>
      </c>
      <c r="AM141" s="76">
        <v>5075</v>
      </c>
      <c r="AN141">
        <f t="shared" si="102"/>
        <v>2</v>
      </c>
      <c r="AO141">
        <f t="shared" si="98"/>
        <v>0.51144666341938627</v>
      </c>
      <c r="AP141" s="90">
        <f t="shared" si="99"/>
        <v>9922.8333333333339</v>
      </c>
      <c r="AQ141" s="90">
        <f t="shared" si="100"/>
        <v>4847.8333333333339</v>
      </c>
    </row>
    <row r="142" spans="17:43" x14ac:dyDescent="0.3">
      <c r="Q142">
        <v>11</v>
      </c>
      <c r="R142" s="76">
        <f t="shared" si="103"/>
        <v>0</v>
      </c>
      <c r="S142" s="76">
        <f t="shared" si="104"/>
        <v>25</v>
      </c>
      <c r="T142" s="76">
        <f t="shared" si="105"/>
        <v>50</v>
      </c>
      <c r="U142" s="76">
        <f t="shared" si="106"/>
        <v>0</v>
      </c>
      <c r="V142" s="76">
        <f t="shared" si="107"/>
        <v>0</v>
      </c>
      <c r="W142" s="76">
        <f t="shared" si="108"/>
        <v>0</v>
      </c>
      <c r="X142" s="76">
        <f t="shared" si="109"/>
        <v>0</v>
      </c>
      <c r="Y142" s="76">
        <f t="shared" si="110"/>
        <v>0</v>
      </c>
      <c r="Z142" s="76">
        <f t="shared" si="111"/>
        <v>0</v>
      </c>
      <c r="AA142" s="76">
        <f t="shared" si="112"/>
        <v>0</v>
      </c>
      <c r="AB142" s="76">
        <f t="shared" si="113"/>
        <v>0</v>
      </c>
      <c r="AC142" s="76">
        <f t="shared" si="114"/>
        <v>0</v>
      </c>
      <c r="AD142" s="76">
        <f t="shared" si="115"/>
        <v>0</v>
      </c>
      <c r="AG142" s="7">
        <f t="shared" si="101"/>
        <v>13</v>
      </c>
      <c r="AH142" s="7">
        <v>1</v>
      </c>
      <c r="AI142" s="7">
        <v>1</v>
      </c>
      <c r="AJ142" s="7"/>
      <c r="AK142" s="7" t="str">
        <v>20X2</v>
      </c>
      <c r="AL142" s="7" t="str">
        <v>Jan</v>
      </c>
      <c r="AM142" s="185">
        <v>2625</v>
      </c>
      <c r="AN142" s="7">
        <f t="shared" si="102"/>
        <v>1</v>
      </c>
      <c r="AO142" s="7">
        <f t="shared" si="98"/>
        <v>0.19483682415976619</v>
      </c>
      <c r="AP142" s="184">
        <f t="shared" si="99"/>
        <v>13472.8125</v>
      </c>
      <c r="AQ142" s="184">
        <f t="shared" si="100"/>
        <v>10847.8125</v>
      </c>
    </row>
    <row r="143" spans="17:43" x14ac:dyDescent="0.3">
      <c r="Q143">
        <v>12</v>
      </c>
      <c r="R143" s="76">
        <f t="shared" si="103"/>
        <v>5150</v>
      </c>
      <c r="S143" s="76">
        <f t="shared" si="104"/>
        <v>50</v>
      </c>
      <c r="T143" s="76">
        <f t="shared" si="105"/>
        <v>0</v>
      </c>
      <c r="U143" s="76">
        <f t="shared" si="106"/>
        <v>0</v>
      </c>
      <c r="V143" s="76">
        <f t="shared" si="107"/>
        <v>0</v>
      </c>
      <c r="W143" s="76">
        <f t="shared" si="108"/>
        <v>0</v>
      </c>
      <c r="X143" s="76">
        <f t="shared" si="109"/>
        <v>0</v>
      </c>
      <c r="Y143" s="76">
        <f t="shared" si="110"/>
        <v>0</v>
      </c>
      <c r="Z143" s="76">
        <f t="shared" si="111"/>
        <v>0</v>
      </c>
      <c r="AA143" s="76">
        <f t="shared" si="112"/>
        <v>0</v>
      </c>
      <c r="AB143" s="76">
        <f t="shared" si="113"/>
        <v>0</v>
      </c>
      <c r="AC143" s="76">
        <f t="shared" si="114"/>
        <v>0</v>
      </c>
      <c r="AD143" s="76">
        <f t="shared" si="115"/>
        <v>0</v>
      </c>
      <c r="AQ143" s="14">
        <f>SUM(AQ130:AQ142)</f>
        <v>23192.444244854272</v>
      </c>
    </row>
    <row r="144" spans="17:43" x14ac:dyDescent="0.3">
      <c r="Q144">
        <v>13</v>
      </c>
      <c r="R144" s="76">
        <f t="shared" si="103"/>
        <v>95</v>
      </c>
      <c r="S144" s="76">
        <f t="shared" si="104"/>
        <v>0</v>
      </c>
      <c r="T144" s="76">
        <f t="shared" si="105"/>
        <v>0</v>
      </c>
      <c r="U144" s="76">
        <f t="shared" si="106"/>
        <v>0</v>
      </c>
      <c r="V144" s="76">
        <f t="shared" si="107"/>
        <v>0</v>
      </c>
      <c r="W144" s="76">
        <f t="shared" si="108"/>
        <v>0</v>
      </c>
      <c r="X144" s="76">
        <f t="shared" si="109"/>
        <v>0</v>
      </c>
      <c r="Y144" s="76">
        <f t="shared" si="110"/>
        <v>0</v>
      </c>
      <c r="Z144" s="76">
        <f t="shared" si="111"/>
        <v>0</v>
      </c>
      <c r="AA144" s="76">
        <f t="shared" si="112"/>
        <v>0</v>
      </c>
      <c r="AB144" s="76">
        <f t="shared" si="113"/>
        <v>0</v>
      </c>
      <c r="AC144" s="76">
        <f t="shared" si="114"/>
        <v>0</v>
      </c>
      <c r="AD144" s="76">
        <f t="shared" si="115"/>
        <v>0</v>
      </c>
    </row>
    <row r="145" spans="1:30" x14ac:dyDescent="0.3">
      <c r="Q145" t="s">
        <v>14</v>
      </c>
      <c r="R145" s="90">
        <f t="shared" ref="R145:AD145" si="116">SUM(R132:R144)</f>
        <v>14900</v>
      </c>
      <c r="S145" s="90">
        <f t="shared" si="116"/>
        <v>10265</v>
      </c>
      <c r="T145" s="90">
        <f t="shared" si="116"/>
        <v>10445</v>
      </c>
      <c r="U145" s="90">
        <f t="shared" si="116"/>
        <v>9680</v>
      </c>
      <c r="V145" s="90">
        <f t="shared" si="116"/>
        <v>9695</v>
      </c>
      <c r="W145" s="90">
        <f t="shared" si="116"/>
        <v>9520</v>
      </c>
      <c r="X145" s="90">
        <f t="shared" si="116"/>
        <v>9470</v>
      </c>
      <c r="Y145" s="90">
        <f t="shared" si="116"/>
        <v>9365</v>
      </c>
      <c r="Z145" s="90">
        <f t="shared" si="116"/>
        <v>8955</v>
      </c>
      <c r="AA145" s="90">
        <f t="shared" si="116"/>
        <v>8900</v>
      </c>
      <c r="AB145" s="90">
        <f t="shared" si="116"/>
        <v>6550</v>
      </c>
      <c r="AC145" s="90">
        <f t="shared" si="116"/>
        <v>5075</v>
      </c>
      <c r="AD145" s="90">
        <f t="shared" si="116"/>
        <v>2625</v>
      </c>
    </row>
    <row r="149" spans="1:30" s="7" customFormat="1" x14ac:dyDescent="0.3">
      <c r="A149" s="7" t="s">
        <v>1309</v>
      </c>
    </row>
    <row r="151" spans="1:30" x14ac:dyDescent="0.3">
      <c r="K151" s="77">
        <v>44926</v>
      </c>
      <c r="L151" t="s">
        <v>1546</v>
      </c>
    </row>
    <row r="152" spans="1:30" x14ac:dyDescent="0.3">
      <c r="K152" s="89">
        <v>300000</v>
      </c>
      <c r="L152" t="s">
        <v>1545</v>
      </c>
    </row>
    <row r="154" spans="1:30" x14ac:dyDescent="0.3">
      <c r="L154" s="5" t="s">
        <v>1325</v>
      </c>
    </row>
    <row r="155" spans="1:30" x14ac:dyDescent="0.3">
      <c r="K155">
        <v>0.6</v>
      </c>
      <c r="L155" s="5" t="s">
        <v>1323</v>
      </c>
    </row>
    <row r="156" spans="1:30" x14ac:dyDescent="0.3">
      <c r="K156">
        <v>0.4</v>
      </c>
      <c r="L156" s="5" t="s">
        <v>1321</v>
      </c>
    </row>
    <row r="157" spans="1:30" x14ac:dyDescent="0.3">
      <c r="K157">
        <v>4000</v>
      </c>
      <c r="L157" s="5" t="s">
        <v>1319</v>
      </c>
    </row>
    <row r="158" spans="1:30" x14ac:dyDescent="0.3">
      <c r="K158">
        <v>2500</v>
      </c>
      <c r="L158" s="5" t="s">
        <v>1317</v>
      </c>
    </row>
    <row r="159" spans="1:30" ht="15" thickBot="1" x14ac:dyDescent="0.35"/>
    <row r="160" spans="1:30" ht="15" thickBot="1" x14ac:dyDescent="0.35">
      <c r="B160" t="s">
        <v>1336</v>
      </c>
      <c r="D160" t="s">
        <v>1335</v>
      </c>
      <c r="K160" s="644" t="s">
        <v>17</v>
      </c>
      <c r="L160" s="645"/>
      <c r="M160" s="645"/>
      <c r="N160" s="645"/>
      <c r="O160" s="646"/>
    </row>
    <row r="162" spans="2:20" x14ac:dyDescent="0.3">
      <c r="B162" t="s">
        <v>1334</v>
      </c>
      <c r="C162" t="s">
        <v>1325</v>
      </c>
      <c r="D162" t="s">
        <v>1333</v>
      </c>
      <c r="E162" t="s">
        <v>1332</v>
      </c>
      <c r="K162" s="8" t="s">
        <v>1334</v>
      </c>
      <c r="L162" s="8" t="s">
        <v>1325</v>
      </c>
      <c r="M162" s="8" t="s">
        <v>1333</v>
      </c>
      <c r="N162" s="8" t="s">
        <v>1332</v>
      </c>
      <c r="O162" s="8" t="s">
        <v>1544</v>
      </c>
      <c r="P162" s="8" t="s">
        <v>1543</v>
      </c>
      <c r="Q162" s="8" t="s">
        <v>1323</v>
      </c>
      <c r="R162" s="8" t="s">
        <v>1321</v>
      </c>
      <c r="S162" s="8" t="s">
        <v>1319</v>
      </c>
      <c r="T162" s="8" t="s">
        <v>1317</v>
      </c>
    </row>
    <row r="163" spans="2:20" x14ac:dyDescent="0.3">
      <c r="B163">
        <v>1</v>
      </c>
      <c r="C163" t="s">
        <v>1330</v>
      </c>
      <c r="D163" s="92">
        <v>944647</v>
      </c>
      <c r="E163" s="91">
        <v>44805</v>
      </c>
      <c r="K163">
        <f t="shared" ref="K163:N165" si="117">B163</f>
        <v>1</v>
      </c>
      <c r="L163" t="str">
        <f t="shared" si="117"/>
        <v>Hospital A</v>
      </c>
      <c r="M163" s="89">
        <f t="shared" si="117"/>
        <v>944647</v>
      </c>
      <c r="N163" s="77">
        <f t="shared" si="117"/>
        <v>44805</v>
      </c>
      <c r="O163" s="183">
        <f t="shared" ref="O163:O183" si="118">$K$151-N163</f>
        <v>121</v>
      </c>
      <c r="P163" t="str">
        <f t="shared" ref="P163:P183" si="119">RIGHT(L163,1)</f>
        <v>A</v>
      </c>
      <c r="Q163" s="89">
        <f t="shared" ref="Q163:Q183" si="120">$K$155*M163</f>
        <v>566788.19999999995</v>
      </c>
      <c r="R163" s="89">
        <f t="shared" ref="R163:R183" si="121">M163*$K$156</f>
        <v>377858.80000000005</v>
      </c>
      <c r="S163" s="89">
        <f t="shared" ref="S163:S183" si="122">O163*$K$157</f>
        <v>484000</v>
      </c>
      <c r="T163" s="89">
        <f t="shared" ref="T163:T183" si="123">O163*$K$158</f>
        <v>302500</v>
      </c>
    </row>
    <row r="164" spans="2:20" x14ac:dyDescent="0.3">
      <c r="B164">
        <v>2</v>
      </c>
      <c r="C164" t="s">
        <v>1329</v>
      </c>
      <c r="D164" s="92">
        <v>928492</v>
      </c>
      <c r="E164" s="91">
        <v>44805</v>
      </c>
      <c r="K164">
        <f t="shared" si="117"/>
        <v>2</v>
      </c>
      <c r="L164" t="str">
        <f t="shared" si="117"/>
        <v>Hospital B</v>
      </c>
      <c r="M164" s="89">
        <f t="shared" si="117"/>
        <v>928492</v>
      </c>
      <c r="N164" s="77">
        <f t="shared" si="117"/>
        <v>44805</v>
      </c>
      <c r="O164" s="183">
        <f t="shared" si="118"/>
        <v>121</v>
      </c>
      <c r="P164" t="str">
        <f t="shared" si="119"/>
        <v>B</v>
      </c>
      <c r="Q164" s="89">
        <f t="shared" si="120"/>
        <v>557095.19999999995</v>
      </c>
      <c r="R164" s="89">
        <f t="shared" si="121"/>
        <v>371396.80000000005</v>
      </c>
      <c r="S164" s="89">
        <f t="shared" si="122"/>
        <v>484000</v>
      </c>
      <c r="T164" s="89">
        <f t="shared" si="123"/>
        <v>302500</v>
      </c>
    </row>
    <row r="165" spans="2:20" x14ac:dyDescent="0.3">
      <c r="B165">
        <v>3</v>
      </c>
      <c r="C165" t="s">
        <v>1328</v>
      </c>
      <c r="D165" s="92">
        <v>505729</v>
      </c>
      <c r="E165" s="91">
        <v>44866</v>
      </c>
      <c r="K165">
        <f t="shared" si="117"/>
        <v>3</v>
      </c>
      <c r="L165" t="str">
        <f t="shared" si="117"/>
        <v>Hospital C</v>
      </c>
      <c r="M165" s="89">
        <f t="shared" si="117"/>
        <v>505729</v>
      </c>
      <c r="N165" s="77">
        <f t="shared" si="117"/>
        <v>44866</v>
      </c>
      <c r="O165" s="183">
        <f t="shared" si="118"/>
        <v>60</v>
      </c>
      <c r="P165" t="str">
        <f t="shared" si="119"/>
        <v>C</v>
      </c>
      <c r="Q165" s="89">
        <f t="shared" si="120"/>
        <v>303437.39999999997</v>
      </c>
      <c r="R165" s="89">
        <f t="shared" si="121"/>
        <v>202291.6</v>
      </c>
      <c r="S165" s="89">
        <f t="shared" si="122"/>
        <v>240000</v>
      </c>
      <c r="T165" s="89">
        <f t="shared" si="123"/>
        <v>150000</v>
      </c>
    </row>
    <row r="166" spans="2:20" x14ac:dyDescent="0.3">
      <c r="B166" t="s">
        <v>1331</v>
      </c>
      <c r="C166" t="s">
        <v>1329</v>
      </c>
      <c r="D166" s="92">
        <v>501205</v>
      </c>
      <c r="E166" s="91">
        <v>44805</v>
      </c>
      <c r="K166">
        <v>4</v>
      </c>
      <c r="L166" t="str">
        <f t="shared" ref="L166:L183" si="124">C166</f>
        <v>Hospital B</v>
      </c>
      <c r="M166" s="89">
        <f t="shared" ref="M166:M183" si="125">D166</f>
        <v>501205</v>
      </c>
      <c r="N166" s="77">
        <f t="shared" ref="N166:N183" si="126">E166</f>
        <v>44805</v>
      </c>
      <c r="O166" s="183">
        <f t="shared" si="118"/>
        <v>121</v>
      </c>
      <c r="P166" t="str">
        <f t="shared" si="119"/>
        <v>B</v>
      </c>
      <c r="Q166" s="89">
        <f t="shared" si="120"/>
        <v>300723</v>
      </c>
      <c r="R166" s="89">
        <f t="shared" si="121"/>
        <v>200482</v>
      </c>
      <c r="S166" s="89">
        <f t="shared" si="122"/>
        <v>484000</v>
      </c>
      <c r="T166" s="89">
        <f t="shared" si="123"/>
        <v>302500</v>
      </c>
    </row>
    <row r="167" spans="2:20" x14ac:dyDescent="0.3">
      <c r="B167" t="s">
        <v>1331</v>
      </c>
      <c r="C167" t="s">
        <v>1327</v>
      </c>
      <c r="D167" s="92">
        <v>849032</v>
      </c>
      <c r="E167" s="91">
        <v>44866</v>
      </c>
      <c r="K167">
        <v>4</v>
      </c>
      <c r="L167" t="str">
        <f t="shared" si="124"/>
        <v>Hospital D</v>
      </c>
      <c r="M167" s="89">
        <f t="shared" si="125"/>
        <v>849032</v>
      </c>
      <c r="N167" s="77">
        <f t="shared" si="126"/>
        <v>44866</v>
      </c>
      <c r="O167" s="183">
        <f t="shared" si="118"/>
        <v>60</v>
      </c>
      <c r="P167" t="str">
        <f t="shared" si="119"/>
        <v>D</v>
      </c>
      <c r="Q167" s="89">
        <f t="shared" si="120"/>
        <v>509419.19999999995</v>
      </c>
      <c r="R167" s="89">
        <f t="shared" si="121"/>
        <v>339612.80000000005</v>
      </c>
      <c r="S167" s="89">
        <f t="shared" si="122"/>
        <v>240000</v>
      </c>
      <c r="T167" s="89">
        <f t="shared" si="123"/>
        <v>150000</v>
      </c>
    </row>
    <row r="168" spans="2:20" x14ac:dyDescent="0.3">
      <c r="B168">
        <v>5</v>
      </c>
      <c r="C168" t="s">
        <v>1330</v>
      </c>
      <c r="D168" s="92">
        <v>747554</v>
      </c>
      <c r="E168" s="91">
        <v>44805</v>
      </c>
      <c r="K168">
        <f t="shared" ref="K168:K183" si="127">B168</f>
        <v>5</v>
      </c>
      <c r="L168" t="str">
        <f t="shared" si="124"/>
        <v>Hospital A</v>
      </c>
      <c r="M168" s="89">
        <f t="shared" si="125"/>
        <v>747554</v>
      </c>
      <c r="N168" s="77">
        <f t="shared" si="126"/>
        <v>44805</v>
      </c>
      <c r="O168" s="183">
        <f t="shared" si="118"/>
        <v>121</v>
      </c>
      <c r="P168" t="str">
        <f t="shared" si="119"/>
        <v>A</v>
      </c>
      <c r="Q168" s="89">
        <f t="shared" si="120"/>
        <v>448532.39999999997</v>
      </c>
      <c r="R168" s="89">
        <f t="shared" si="121"/>
        <v>299021.60000000003</v>
      </c>
      <c r="S168" s="89">
        <f t="shared" si="122"/>
        <v>484000</v>
      </c>
      <c r="T168" s="89">
        <f t="shared" si="123"/>
        <v>302500</v>
      </c>
    </row>
    <row r="169" spans="2:20" x14ac:dyDescent="0.3">
      <c r="B169">
        <v>6</v>
      </c>
      <c r="C169" t="s">
        <v>1329</v>
      </c>
      <c r="D169" s="92">
        <v>948928</v>
      </c>
      <c r="E169" s="91">
        <v>44805</v>
      </c>
      <c r="K169">
        <f t="shared" si="127"/>
        <v>6</v>
      </c>
      <c r="L169" t="str">
        <f t="shared" si="124"/>
        <v>Hospital B</v>
      </c>
      <c r="M169" s="89">
        <f t="shared" si="125"/>
        <v>948928</v>
      </c>
      <c r="N169" s="77">
        <f t="shared" si="126"/>
        <v>44805</v>
      </c>
      <c r="O169" s="183">
        <f t="shared" si="118"/>
        <v>121</v>
      </c>
      <c r="P169" t="str">
        <f t="shared" si="119"/>
        <v>B</v>
      </c>
      <c r="Q169" s="89">
        <f t="shared" si="120"/>
        <v>569356.79999999993</v>
      </c>
      <c r="R169" s="89">
        <f t="shared" si="121"/>
        <v>379571.20000000001</v>
      </c>
      <c r="S169" s="89">
        <f t="shared" si="122"/>
        <v>484000</v>
      </c>
      <c r="T169" s="89">
        <f t="shared" si="123"/>
        <v>302500</v>
      </c>
    </row>
    <row r="170" spans="2:20" x14ac:dyDescent="0.3">
      <c r="B170">
        <v>7</v>
      </c>
      <c r="C170" t="s">
        <v>1328</v>
      </c>
      <c r="D170" s="92">
        <v>524505</v>
      </c>
      <c r="E170" s="91">
        <v>44835</v>
      </c>
      <c r="K170">
        <f t="shared" si="127"/>
        <v>7</v>
      </c>
      <c r="L170" t="str">
        <f t="shared" si="124"/>
        <v>Hospital C</v>
      </c>
      <c r="M170" s="89">
        <f t="shared" si="125"/>
        <v>524505</v>
      </c>
      <c r="N170" s="77">
        <f t="shared" si="126"/>
        <v>44835</v>
      </c>
      <c r="O170" s="183">
        <f t="shared" si="118"/>
        <v>91</v>
      </c>
      <c r="P170" t="str">
        <f t="shared" si="119"/>
        <v>C</v>
      </c>
      <c r="Q170" s="89">
        <f t="shared" si="120"/>
        <v>314703</v>
      </c>
      <c r="R170" s="89">
        <f t="shared" si="121"/>
        <v>209802</v>
      </c>
      <c r="S170" s="89">
        <f t="shared" si="122"/>
        <v>364000</v>
      </c>
      <c r="T170" s="89">
        <f t="shared" si="123"/>
        <v>227500</v>
      </c>
    </row>
    <row r="171" spans="2:20" x14ac:dyDescent="0.3">
      <c r="B171">
        <v>8</v>
      </c>
      <c r="C171" t="s">
        <v>1327</v>
      </c>
      <c r="D171" s="92">
        <v>819454</v>
      </c>
      <c r="E171" s="91">
        <v>44835</v>
      </c>
      <c r="K171">
        <f t="shared" si="127"/>
        <v>8</v>
      </c>
      <c r="L171" t="str">
        <f t="shared" si="124"/>
        <v>Hospital D</v>
      </c>
      <c r="M171" s="89">
        <f t="shared" si="125"/>
        <v>819454</v>
      </c>
      <c r="N171" s="77">
        <f t="shared" si="126"/>
        <v>44835</v>
      </c>
      <c r="O171" s="183">
        <f t="shared" si="118"/>
        <v>91</v>
      </c>
      <c r="P171" t="str">
        <f t="shared" si="119"/>
        <v>D</v>
      </c>
      <c r="Q171" s="89">
        <f t="shared" si="120"/>
        <v>491672.39999999997</v>
      </c>
      <c r="R171" s="89">
        <f t="shared" si="121"/>
        <v>327781.60000000003</v>
      </c>
      <c r="S171" s="89">
        <f t="shared" si="122"/>
        <v>364000</v>
      </c>
      <c r="T171" s="89">
        <f t="shared" si="123"/>
        <v>227500</v>
      </c>
    </row>
    <row r="172" spans="2:20" x14ac:dyDescent="0.3">
      <c r="B172">
        <v>9</v>
      </c>
      <c r="C172" t="s">
        <v>1328</v>
      </c>
      <c r="D172" s="92">
        <v>530468</v>
      </c>
      <c r="E172" s="91">
        <v>44835</v>
      </c>
      <c r="K172">
        <f t="shared" si="127"/>
        <v>9</v>
      </c>
      <c r="L172" t="str">
        <f t="shared" si="124"/>
        <v>Hospital C</v>
      </c>
      <c r="M172" s="89">
        <f t="shared" si="125"/>
        <v>530468</v>
      </c>
      <c r="N172" s="77">
        <f t="shared" si="126"/>
        <v>44835</v>
      </c>
      <c r="O172" s="183">
        <f t="shared" si="118"/>
        <v>91</v>
      </c>
      <c r="P172" t="str">
        <f t="shared" si="119"/>
        <v>C</v>
      </c>
      <c r="Q172" s="89">
        <f t="shared" si="120"/>
        <v>318280.8</v>
      </c>
      <c r="R172" s="89">
        <f t="shared" si="121"/>
        <v>212187.2</v>
      </c>
      <c r="S172" s="89">
        <f t="shared" si="122"/>
        <v>364000</v>
      </c>
      <c r="T172" s="89">
        <f t="shared" si="123"/>
        <v>227500</v>
      </c>
    </row>
    <row r="173" spans="2:20" x14ac:dyDescent="0.3">
      <c r="B173">
        <v>10</v>
      </c>
      <c r="C173" t="s">
        <v>1327</v>
      </c>
      <c r="D173" s="92">
        <v>943329</v>
      </c>
      <c r="E173" s="91">
        <v>44805</v>
      </c>
      <c r="K173">
        <f t="shared" si="127"/>
        <v>10</v>
      </c>
      <c r="L173" t="str">
        <f t="shared" si="124"/>
        <v>Hospital D</v>
      </c>
      <c r="M173" s="89">
        <f t="shared" si="125"/>
        <v>943329</v>
      </c>
      <c r="N173" s="77">
        <f t="shared" si="126"/>
        <v>44805</v>
      </c>
      <c r="O173" s="183">
        <f t="shared" si="118"/>
        <v>121</v>
      </c>
      <c r="P173" t="str">
        <f t="shared" si="119"/>
        <v>D</v>
      </c>
      <c r="Q173" s="89">
        <f t="shared" si="120"/>
        <v>565997.4</v>
      </c>
      <c r="R173" s="89">
        <f t="shared" si="121"/>
        <v>377331.60000000003</v>
      </c>
      <c r="S173" s="89">
        <f t="shared" si="122"/>
        <v>484000</v>
      </c>
      <c r="T173" s="89">
        <f t="shared" si="123"/>
        <v>302500</v>
      </c>
    </row>
    <row r="174" spans="2:20" x14ac:dyDescent="0.3">
      <c r="B174">
        <v>11</v>
      </c>
      <c r="C174" t="s">
        <v>1330</v>
      </c>
      <c r="D174" s="92">
        <v>696121</v>
      </c>
      <c r="E174" s="91">
        <v>44866</v>
      </c>
      <c r="K174">
        <f t="shared" si="127"/>
        <v>11</v>
      </c>
      <c r="L174" t="str">
        <f t="shared" si="124"/>
        <v>Hospital A</v>
      </c>
      <c r="M174" s="89">
        <f t="shared" si="125"/>
        <v>696121</v>
      </c>
      <c r="N174" s="77">
        <f t="shared" si="126"/>
        <v>44866</v>
      </c>
      <c r="O174" s="183">
        <f t="shared" si="118"/>
        <v>60</v>
      </c>
      <c r="P174" t="str">
        <f t="shared" si="119"/>
        <v>A</v>
      </c>
      <c r="Q174" s="89">
        <f t="shared" si="120"/>
        <v>417672.6</v>
      </c>
      <c r="R174" s="89">
        <f t="shared" si="121"/>
        <v>278448.40000000002</v>
      </c>
      <c r="S174" s="89">
        <f t="shared" si="122"/>
        <v>240000</v>
      </c>
      <c r="T174" s="89">
        <f t="shared" si="123"/>
        <v>150000</v>
      </c>
    </row>
    <row r="175" spans="2:20" x14ac:dyDescent="0.3">
      <c r="B175">
        <v>12</v>
      </c>
      <c r="C175" t="s">
        <v>1329</v>
      </c>
      <c r="D175" s="92">
        <v>816868</v>
      </c>
      <c r="E175" s="91">
        <v>44805</v>
      </c>
      <c r="K175">
        <f t="shared" si="127"/>
        <v>12</v>
      </c>
      <c r="L175" t="str">
        <f t="shared" si="124"/>
        <v>Hospital B</v>
      </c>
      <c r="M175" s="89">
        <f t="shared" si="125"/>
        <v>816868</v>
      </c>
      <c r="N175" s="77">
        <f t="shared" si="126"/>
        <v>44805</v>
      </c>
      <c r="O175" s="183">
        <f t="shared" si="118"/>
        <v>121</v>
      </c>
      <c r="P175" t="str">
        <f t="shared" si="119"/>
        <v>B</v>
      </c>
      <c r="Q175" s="89">
        <f t="shared" si="120"/>
        <v>490120.8</v>
      </c>
      <c r="R175" s="89">
        <f t="shared" si="121"/>
        <v>326747.2</v>
      </c>
      <c r="S175" s="89">
        <f t="shared" si="122"/>
        <v>484000</v>
      </c>
      <c r="T175" s="89">
        <f t="shared" si="123"/>
        <v>302500</v>
      </c>
    </row>
    <row r="176" spans="2:20" x14ac:dyDescent="0.3">
      <c r="B176">
        <v>13</v>
      </c>
      <c r="C176" t="s">
        <v>1328</v>
      </c>
      <c r="D176" s="92">
        <v>946993</v>
      </c>
      <c r="E176" s="91">
        <v>44805</v>
      </c>
      <c r="K176">
        <f t="shared" si="127"/>
        <v>13</v>
      </c>
      <c r="L176" t="str">
        <f t="shared" si="124"/>
        <v>Hospital C</v>
      </c>
      <c r="M176" s="89">
        <f t="shared" si="125"/>
        <v>946993</v>
      </c>
      <c r="N176" s="77">
        <f t="shared" si="126"/>
        <v>44805</v>
      </c>
      <c r="O176" s="183">
        <f t="shared" si="118"/>
        <v>121</v>
      </c>
      <c r="P176" t="str">
        <f t="shared" si="119"/>
        <v>C</v>
      </c>
      <c r="Q176" s="89">
        <f t="shared" si="120"/>
        <v>568195.79999999993</v>
      </c>
      <c r="R176" s="89">
        <f t="shared" si="121"/>
        <v>378797.2</v>
      </c>
      <c r="S176" s="89">
        <f t="shared" si="122"/>
        <v>484000</v>
      </c>
      <c r="T176" s="89">
        <f t="shared" si="123"/>
        <v>302500</v>
      </c>
    </row>
    <row r="177" spans="2:21" x14ac:dyDescent="0.3">
      <c r="B177">
        <v>14</v>
      </c>
      <c r="C177" t="s">
        <v>1327</v>
      </c>
      <c r="D177" s="92">
        <v>658236</v>
      </c>
      <c r="E177" s="91">
        <v>44835</v>
      </c>
      <c r="K177">
        <f t="shared" si="127"/>
        <v>14</v>
      </c>
      <c r="L177" t="str">
        <f t="shared" si="124"/>
        <v>Hospital D</v>
      </c>
      <c r="M177" s="89">
        <f t="shared" si="125"/>
        <v>658236</v>
      </c>
      <c r="N177" s="77">
        <f t="shared" si="126"/>
        <v>44835</v>
      </c>
      <c r="O177" s="183">
        <f t="shared" si="118"/>
        <v>91</v>
      </c>
      <c r="P177" t="str">
        <f t="shared" si="119"/>
        <v>D</v>
      </c>
      <c r="Q177" s="89">
        <f t="shared" si="120"/>
        <v>394941.6</v>
      </c>
      <c r="R177" s="89">
        <f t="shared" si="121"/>
        <v>263294.40000000002</v>
      </c>
      <c r="S177" s="89">
        <f t="shared" si="122"/>
        <v>364000</v>
      </c>
      <c r="T177" s="89">
        <f t="shared" si="123"/>
        <v>227500</v>
      </c>
    </row>
    <row r="178" spans="2:21" x14ac:dyDescent="0.3">
      <c r="B178">
        <v>15</v>
      </c>
      <c r="C178" t="s">
        <v>1330</v>
      </c>
      <c r="D178" s="92">
        <v>850079</v>
      </c>
      <c r="E178" s="91">
        <v>44866</v>
      </c>
      <c r="K178">
        <f t="shared" si="127"/>
        <v>15</v>
      </c>
      <c r="L178" t="str">
        <f t="shared" si="124"/>
        <v>Hospital A</v>
      </c>
      <c r="M178" s="89">
        <f t="shared" si="125"/>
        <v>850079</v>
      </c>
      <c r="N178" s="77">
        <f t="shared" si="126"/>
        <v>44866</v>
      </c>
      <c r="O178" s="183">
        <f t="shared" si="118"/>
        <v>60</v>
      </c>
      <c r="P178" t="str">
        <f t="shared" si="119"/>
        <v>A</v>
      </c>
      <c r="Q178" s="89">
        <f t="shared" si="120"/>
        <v>510047.39999999997</v>
      </c>
      <c r="R178" s="89">
        <f t="shared" si="121"/>
        <v>340031.60000000003</v>
      </c>
      <c r="S178" s="89">
        <f t="shared" si="122"/>
        <v>240000</v>
      </c>
      <c r="T178" s="89">
        <f t="shared" si="123"/>
        <v>150000</v>
      </c>
    </row>
    <row r="179" spans="2:21" x14ac:dyDescent="0.3">
      <c r="B179">
        <v>16</v>
      </c>
      <c r="C179" t="s">
        <v>1329</v>
      </c>
      <c r="D179" s="92">
        <v>868005</v>
      </c>
      <c r="E179" s="91">
        <v>44805</v>
      </c>
      <c r="K179">
        <f t="shared" si="127"/>
        <v>16</v>
      </c>
      <c r="L179" t="str">
        <f t="shared" si="124"/>
        <v>Hospital B</v>
      </c>
      <c r="M179" s="89">
        <f t="shared" si="125"/>
        <v>868005</v>
      </c>
      <c r="N179" s="77">
        <f t="shared" si="126"/>
        <v>44805</v>
      </c>
      <c r="O179" s="183">
        <f t="shared" si="118"/>
        <v>121</v>
      </c>
      <c r="P179" t="str">
        <f t="shared" si="119"/>
        <v>B</v>
      </c>
      <c r="Q179" s="89">
        <f t="shared" si="120"/>
        <v>520803</v>
      </c>
      <c r="R179" s="89">
        <f t="shared" si="121"/>
        <v>347202</v>
      </c>
      <c r="S179" s="89">
        <f t="shared" si="122"/>
        <v>484000</v>
      </c>
      <c r="T179" s="89">
        <f t="shared" si="123"/>
        <v>302500</v>
      </c>
    </row>
    <row r="180" spans="2:21" x14ac:dyDescent="0.3">
      <c r="B180">
        <v>17</v>
      </c>
      <c r="C180" t="s">
        <v>1328</v>
      </c>
      <c r="D180" s="92">
        <v>845355</v>
      </c>
      <c r="E180" s="91">
        <v>44805</v>
      </c>
      <c r="K180">
        <f t="shared" si="127"/>
        <v>17</v>
      </c>
      <c r="L180" t="str">
        <f t="shared" si="124"/>
        <v>Hospital C</v>
      </c>
      <c r="M180" s="89">
        <f t="shared" si="125"/>
        <v>845355</v>
      </c>
      <c r="N180" s="77">
        <f t="shared" si="126"/>
        <v>44805</v>
      </c>
      <c r="O180" s="183">
        <f t="shared" si="118"/>
        <v>121</v>
      </c>
      <c r="P180" t="str">
        <f t="shared" si="119"/>
        <v>C</v>
      </c>
      <c r="Q180" s="89">
        <f t="shared" si="120"/>
        <v>507213</v>
      </c>
      <c r="R180" s="89">
        <f t="shared" si="121"/>
        <v>338142</v>
      </c>
      <c r="S180" s="89">
        <f t="shared" si="122"/>
        <v>484000</v>
      </c>
      <c r="T180" s="89">
        <f t="shared" si="123"/>
        <v>302500</v>
      </c>
    </row>
    <row r="181" spans="2:21" x14ac:dyDescent="0.3">
      <c r="B181">
        <v>18</v>
      </c>
      <c r="C181" t="s">
        <v>1327</v>
      </c>
      <c r="D181" s="92">
        <v>639030</v>
      </c>
      <c r="E181" s="91">
        <v>44835</v>
      </c>
      <c r="K181">
        <f t="shared" si="127"/>
        <v>18</v>
      </c>
      <c r="L181" t="str">
        <f t="shared" si="124"/>
        <v>Hospital D</v>
      </c>
      <c r="M181" s="89">
        <f t="shared" si="125"/>
        <v>639030</v>
      </c>
      <c r="N181" s="77">
        <f t="shared" si="126"/>
        <v>44835</v>
      </c>
      <c r="O181" s="183">
        <f t="shared" si="118"/>
        <v>91</v>
      </c>
      <c r="P181" t="str">
        <f t="shared" si="119"/>
        <v>D</v>
      </c>
      <c r="Q181" s="89">
        <f t="shared" si="120"/>
        <v>383418</v>
      </c>
      <c r="R181" s="89">
        <f t="shared" si="121"/>
        <v>255612</v>
      </c>
      <c r="S181" s="89">
        <f t="shared" si="122"/>
        <v>364000</v>
      </c>
      <c r="T181" s="89">
        <f t="shared" si="123"/>
        <v>227500</v>
      </c>
    </row>
    <row r="182" spans="2:21" x14ac:dyDescent="0.3">
      <c r="B182">
        <v>19</v>
      </c>
      <c r="C182" t="s">
        <v>1328</v>
      </c>
      <c r="D182" s="92">
        <v>557874</v>
      </c>
      <c r="E182" s="91">
        <v>44805</v>
      </c>
      <c r="K182">
        <f t="shared" si="127"/>
        <v>19</v>
      </c>
      <c r="L182" t="str">
        <f t="shared" si="124"/>
        <v>Hospital C</v>
      </c>
      <c r="M182" s="89">
        <f t="shared" si="125"/>
        <v>557874</v>
      </c>
      <c r="N182" s="77">
        <f t="shared" si="126"/>
        <v>44805</v>
      </c>
      <c r="O182" s="183">
        <f t="shared" si="118"/>
        <v>121</v>
      </c>
      <c r="P182" t="str">
        <f t="shared" si="119"/>
        <v>C</v>
      </c>
      <c r="Q182" s="89">
        <f t="shared" si="120"/>
        <v>334724.39999999997</v>
      </c>
      <c r="R182" s="89">
        <f t="shared" si="121"/>
        <v>223149.6</v>
      </c>
      <c r="S182" s="89">
        <f t="shared" si="122"/>
        <v>484000</v>
      </c>
      <c r="T182" s="89">
        <f t="shared" si="123"/>
        <v>302500</v>
      </c>
    </row>
    <row r="183" spans="2:21" x14ac:dyDescent="0.3">
      <c r="B183">
        <v>20</v>
      </c>
      <c r="C183" t="s">
        <v>1327</v>
      </c>
      <c r="D183" s="92">
        <v>550065</v>
      </c>
      <c r="E183" s="91">
        <v>44835</v>
      </c>
      <c r="K183">
        <f t="shared" si="127"/>
        <v>20</v>
      </c>
      <c r="L183" t="str">
        <f t="shared" si="124"/>
        <v>Hospital D</v>
      </c>
      <c r="M183" s="89">
        <f t="shared" si="125"/>
        <v>550065</v>
      </c>
      <c r="N183" s="77">
        <f t="shared" si="126"/>
        <v>44835</v>
      </c>
      <c r="O183" s="183">
        <f t="shared" si="118"/>
        <v>91</v>
      </c>
      <c r="P183" t="str">
        <f t="shared" si="119"/>
        <v>D</v>
      </c>
      <c r="Q183" s="89">
        <f t="shared" si="120"/>
        <v>330039</v>
      </c>
      <c r="R183" s="89">
        <f t="shared" si="121"/>
        <v>220026</v>
      </c>
      <c r="S183" s="89">
        <f t="shared" si="122"/>
        <v>364000</v>
      </c>
      <c r="T183" s="89">
        <f t="shared" si="123"/>
        <v>227500</v>
      </c>
    </row>
    <row r="186" spans="2:21" x14ac:dyDescent="0.3">
      <c r="B186" t="s">
        <v>1326</v>
      </c>
      <c r="Q186" s="654" t="s">
        <v>1542</v>
      </c>
      <c r="R186" s="660"/>
      <c r="S186" s="660"/>
      <c r="T186" s="655"/>
    </row>
    <row r="187" spans="2:21" x14ac:dyDescent="0.3">
      <c r="P187" s="7" t="s">
        <v>1372</v>
      </c>
      <c r="Q187" s="8" t="s">
        <v>1323</v>
      </c>
      <c r="R187" s="8" t="s">
        <v>1321</v>
      </c>
      <c r="S187" s="8" t="s">
        <v>1319</v>
      </c>
      <c r="T187" s="8" t="s">
        <v>1317</v>
      </c>
      <c r="U187" s="8" t="s">
        <v>14</v>
      </c>
    </row>
    <row r="188" spans="2:21" x14ac:dyDescent="0.3">
      <c r="P188" cm="1">
        <f t="array" ref="P188:P207">_xlfn.UNIQUE(K163:K183)</f>
        <v>1</v>
      </c>
      <c r="Q188" s="89">
        <f t="shared" ref="Q188:Q207" si="128">SUMIFS($Q$163:$Q$183,$P$163:$P$183,Q$162,$K$163:$K$183,$P188)</f>
        <v>566788.19999999995</v>
      </c>
      <c r="R188" s="89">
        <f t="shared" ref="R188:R207" si="129">SUMIFS($R$163:$R$183,$P$163:$P$183,R$162,$K$163:$K$183,$P188)</f>
        <v>0</v>
      </c>
      <c r="S188" s="89">
        <f t="shared" ref="S188:S207" si="130">SUMIFS($S$163:$S$183,$P$163:$P$183,S$162,$K$163:$K$183,$P188)</f>
        <v>0</v>
      </c>
      <c r="T188" s="89">
        <f t="shared" ref="T188:T207" si="131">SUMIFS($T$163:$T$183,$P$163:$P$183,T$162,$K$163:$K$183,$P188)</f>
        <v>0</v>
      </c>
      <c r="U188" s="89">
        <f t="shared" ref="U188:U207" si="132">IF(SUM(Q188:T188)&gt;$K$152,$K$152,SUM(Q188:T188))</f>
        <v>300000</v>
      </c>
    </row>
    <row r="189" spans="2:21" x14ac:dyDescent="0.3">
      <c r="B189" s="5" t="s">
        <v>1325</v>
      </c>
      <c r="C189" s="6" t="s">
        <v>1324</v>
      </c>
      <c r="D189" s="5"/>
      <c r="E189" s="5"/>
      <c r="P189">
        <v>2</v>
      </c>
      <c r="Q189" s="89">
        <f t="shared" si="128"/>
        <v>0</v>
      </c>
      <c r="R189" s="89">
        <f t="shared" si="129"/>
        <v>371396.80000000005</v>
      </c>
      <c r="S189" s="89">
        <f t="shared" si="130"/>
        <v>0</v>
      </c>
      <c r="T189" s="89">
        <f t="shared" si="131"/>
        <v>0</v>
      </c>
      <c r="U189" s="89">
        <f t="shared" si="132"/>
        <v>300000</v>
      </c>
    </row>
    <row r="190" spans="2:21" x14ac:dyDescent="0.3">
      <c r="B190" s="5" t="s">
        <v>1323</v>
      </c>
      <c r="C190" s="6" t="s">
        <v>1322</v>
      </c>
      <c r="D190" s="5"/>
      <c r="E190" s="5"/>
      <c r="P190">
        <v>3</v>
      </c>
      <c r="Q190" s="89">
        <f t="shared" si="128"/>
        <v>0</v>
      </c>
      <c r="R190" s="89">
        <f t="shared" si="129"/>
        <v>0</v>
      </c>
      <c r="S190" s="89">
        <f t="shared" si="130"/>
        <v>240000</v>
      </c>
      <c r="T190" s="89">
        <f t="shared" si="131"/>
        <v>0</v>
      </c>
      <c r="U190" s="89">
        <f t="shared" si="132"/>
        <v>240000</v>
      </c>
    </row>
    <row r="191" spans="2:21" x14ac:dyDescent="0.3">
      <c r="B191" s="5" t="s">
        <v>1321</v>
      </c>
      <c r="C191" s="6" t="s">
        <v>1320</v>
      </c>
      <c r="D191" s="5"/>
      <c r="E191" s="5"/>
      <c r="P191">
        <v>4</v>
      </c>
      <c r="Q191" s="89">
        <f t="shared" si="128"/>
        <v>0</v>
      </c>
      <c r="R191" s="89">
        <f t="shared" si="129"/>
        <v>200482</v>
      </c>
      <c r="S191" s="89">
        <f t="shared" si="130"/>
        <v>0</v>
      </c>
      <c r="T191" s="89">
        <f t="shared" si="131"/>
        <v>150000</v>
      </c>
      <c r="U191" s="89">
        <f t="shared" si="132"/>
        <v>300000</v>
      </c>
    </row>
    <row r="192" spans="2:21" x14ac:dyDescent="0.3">
      <c r="B192" s="5" t="s">
        <v>1319</v>
      </c>
      <c r="C192" s="6" t="s">
        <v>1318</v>
      </c>
      <c r="D192" s="5"/>
      <c r="E192" s="5"/>
      <c r="P192">
        <v>5</v>
      </c>
      <c r="Q192" s="89">
        <f t="shared" si="128"/>
        <v>448532.39999999997</v>
      </c>
      <c r="R192" s="89">
        <f t="shared" si="129"/>
        <v>0</v>
      </c>
      <c r="S192" s="89">
        <f t="shared" si="130"/>
        <v>0</v>
      </c>
      <c r="T192" s="89">
        <f t="shared" si="131"/>
        <v>0</v>
      </c>
      <c r="U192" s="89">
        <f t="shared" si="132"/>
        <v>300000</v>
      </c>
    </row>
    <row r="193" spans="2:22" x14ac:dyDescent="0.3">
      <c r="B193" s="5" t="s">
        <v>1317</v>
      </c>
      <c r="C193" s="6" t="s">
        <v>1316</v>
      </c>
      <c r="D193" s="5"/>
      <c r="E193" s="5"/>
      <c r="P193">
        <v>6</v>
      </c>
      <c r="Q193" s="89">
        <f t="shared" si="128"/>
        <v>0</v>
      </c>
      <c r="R193" s="89">
        <f t="shared" si="129"/>
        <v>379571.20000000001</v>
      </c>
      <c r="S193" s="89">
        <f t="shared" si="130"/>
        <v>0</v>
      </c>
      <c r="T193" s="89">
        <f t="shared" si="131"/>
        <v>0</v>
      </c>
      <c r="U193" s="89">
        <f t="shared" si="132"/>
        <v>300000</v>
      </c>
    </row>
    <row r="194" spans="2:22" x14ac:dyDescent="0.3">
      <c r="P194">
        <v>7</v>
      </c>
      <c r="Q194" s="89">
        <f t="shared" si="128"/>
        <v>0</v>
      </c>
      <c r="R194" s="89">
        <f t="shared" si="129"/>
        <v>0</v>
      </c>
      <c r="S194" s="89">
        <f t="shared" si="130"/>
        <v>364000</v>
      </c>
      <c r="T194" s="89">
        <f t="shared" si="131"/>
        <v>0</v>
      </c>
      <c r="U194" s="89">
        <f t="shared" si="132"/>
        <v>300000</v>
      </c>
    </row>
    <row r="195" spans="2:22" x14ac:dyDescent="0.3">
      <c r="B195" t="s">
        <v>1315</v>
      </c>
      <c r="P195">
        <v>8</v>
      </c>
      <c r="Q195" s="89">
        <f t="shared" si="128"/>
        <v>0</v>
      </c>
      <c r="R195" s="89">
        <f t="shared" si="129"/>
        <v>0</v>
      </c>
      <c r="S195" s="89">
        <f t="shared" si="130"/>
        <v>0</v>
      </c>
      <c r="T195" s="89">
        <f t="shared" si="131"/>
        <v>227500</v>
      </c>
      <c r="U195" s="89">
        <f t="shared" si="132"/>
        <v>227500</v>
      </c>
    </row>
    <row r="196" spans="2:22" x14ac:dyDescent="0.3">
      <c r="P196">
        <v>9</v>
      </c>
      <c r="Q196" s="89">
        <f t="shared" si="128"/>
        <v>0</v>
      </c>
      <c r="R196" s="89">
        <f t="shared" si="129"/>
        <v>0</v>
      </c>
      <c r="S196" s="89">
        <f t="shared" si="130"/>
        <v>364000</v>
      </c>
      <c r="T196" s="89">
        <f t="shared" si="131"/>
        <v>0</v>
      </c>
      <c r="U196" s="89">
        <f t="shared" si="132"/>
        <v>300000</v>
      </c>
    </row>
    <row r="197" spans="2:22" x14ac:dyDescent="0.3">
      <c r="B197" t="s">
        <v>1314</v>
      </c>
      <c r="P197">
        <v>10</v>
      </c>
      <c r="Q197" s="89">
        <f t="shared" si="128"/>
        <v>0</v>
      </c>
      <c r="R197" s="89">
        <f t="shared" si="129"/>
        <v>0</v>
      </c>
      <c r="S197" s="89">
        <f t="shared" si="130"/>
        <v>0</v>
      </c>
      <c r="T197" s="89">
        <f t="shared" si="131"/>
        <v>302500</v>
      </c>
      <c r="U197" s="89">
        <f t="shared" si="132"/>
        <v>300000</v>
      </c>
    </row>
    <row r="198" spans="2:22" x14ac:dyDescent="0.3">
      <c r="P198">
        <v>11</v>
      </c>
      <c r="Q198" s="89">
        <f t="shared" si="128"/>
        <v>417672.6</v>
      </c>
      <c r="R198" s="89">
        <f t="shared" si="129"/>
        <v>0</v>
      </c>
      <c r="S198" s="89">
        <f t="shared" si="130"/>
        <v>0</v>
      </c>
      <c r="T198" s="89">
        <f t="shared" si="131"/>
        <v>0</v>
      </c>
      <c r="U198" s="89">
        <f t="shared" si="132"/>
        <v>300000</v>
      </c>
    </row>
    <row r="199" spans="2:22" x14ac:dyDescent="0.3">
      <c r="P199">
        <v>12</v>
      </c>
      <c r="Q199" s="89">
        <f t="shared" si="128"/>
        <v>0</v>
      </c>
      <c r="R199" s="89">
        <f t="shared" si="129"/>
        <v>326747.2</v>
      </c>
      <c r="S199" s="89">
        <f t="shared" si="130"/>
        <v>0</v>
      </c>
      <c r="T199" s="89">
        <f t="shared" si="131"/>
        <v>0</v>
      </c>
      <c r="U199" s="89">
        <f t="shared" si="132"/>
        <v>300000</v>
      </c>
    </row>
    <row r="200" spans="2:22" x14ac:dyDescent="0.3">
      <c r="P200">
        <v>13</v>
      </c>
      <c r="Q200" s="89">
        <f t="shared" si="128"/>
        <v>0</v>
      </c>
      <c r="R200" s="89">
        <f t="shared" si="129"/>
        <v>0</v>
      </c>
      <c r="S200" s="89">
        <f t="shared" si="130"/>
        <v>484000</v>
      </c>
      <c r="T200" s="89">
        <f t="shared" si="131"/>
        <v>0</v>
      </c>
      <c r="U200" s="89">
        <f t="shared" si="132"/>
        <v>300000</v>
      </c>
    </row>
    <row r="201" spans="2:22" x14ac:dyDescent="0.3">
      <c r="P201">
        <v>14</v>
      </c>
      <c r="Q201" s="89">
        <f t="shared" si="128"/>
        <v>0</v>
      </c>
      <c r="R201" s="89">
        <f t="shared" si="129"/>
        <v>0</v>
      </c>
      <c r="S201" s="89">
        <f t="shared" si="130"/>
        <v>0</v>
      </c>
      <c r="T201" s="89">
        <f t="shared" si="131"/>
        <v>227500</v>
      </c>
      <c r="U201" s="89">
        <f t="shared" si="132"/>
        <v>227500</v>
      </c>
    </row>
    <row r="202" spans="2:22" x14ac:dyDescent="0.3">
      <c r="P202">
        <v>15</v>
      </c>
      <c r="Q202" s="89">
        <f t="shared" si="128"/>
        <v>510047.39999999997</v>
      </c>
      <c r="R202" s="89">
        <f t="shared" si="129"/>
        <v>0</v>
      </c>
      <c r="S202" s="89">
        <f t="shared" si="130"/>
        <v>0</v>
      </c>
      <c r="T202" s="89">
        <f t="shared" si="131"/>
        <v>0</v>
      </c>
      <c r="U202" s="89">
        <f t="shared" si="132"/>
        <v>300000</v>
      </c>
    </row>
    <row r="203" spans="2:22" x14ac:dyDescent="0.3">
      <c r="P203">
        <v>16</v>
      </c>
      <c r="Q203" s="89">
        <f t="shared" si="128"/>
        <v>0</v>
      </c>
      <c r="R203" s="89">
        <f t="shared" si="129"/>
        <v>347202</v>
      </c>
      <c r="S203" s="89">
        <f t="shared" si="130"/>
        <v>0</v>
      </c>
      <c r="T203" s="89">
        <f t="shared" si="131"/>
        <v>0</v>
      </c>
      <c r="U203" s="89">
        <f t="shared" si="132"/>
        <v>300000</v>
      </c>
    </row>
    <row r="204" spans="2:22" x14ac:dyDescent="0.3">
      <c r="P204">
        <v>17</v>
      </c>
      <c r="Q204" s="89">
        <f t="shared" si="128"/>
        <v>0</v>
      </c>
      <c r="R204" s="89">
        <f t="shared" si="129"/>
        <v>0</v>
      </c>
      <c r="S204" s="89">
        <f t="shared" si="130"/>
        <v>484000</v>
      </c>
      <c r="T204" s="89">
        <f t="shared" si="131"/>
        <v>0</v>
      </c>
      <c r="U204" s="89">
        <f t="shared" si="132"/>
        <v>300000</v>
      </c>
    </row>
    <row r="205" spans="2:22" x14ac:dyDescent="0.3">
      <c r="P205">
        <v>18</v>
      </c>
      <c r="Q205" s="89">
        <f t="shared" si="128"/>
        <v>0</v>
      </c>
      <c r="R205" s="89">
        <f t="shared" si="129"/>
        <v>0</v>
      </c>
      <c r="S205" s="89">
        <f t="shared" si="130"/>
        <v>0</v>
      </c>
      <c r="T205" s="89">
        <f t="shared" si="131"/>
        <v>227500</v>
      </c>
      <c r="U205" s="89">
        <f t="shared" si="132"/>
        <v>227500</v>
      </c>
    </row>
    <row r="206" spans="2:22" x14ac:dyDescent="0.3">
      <c r="P206">
        <v>19</v>
      </c>
      <c r="Q206" s="89">
        <f t="shared" si="128"/>
        <v>0</v>
      </c>
      <c r="R206" s="89">
        <f t="shared" si="129"/>
        <v>0</v>
      </c>
      <c r="S206" s="89">
        <f t="shared" si="130"/>
        <v>484000</v>
      </c>
      <c r="T206" s="89">
        <f t="shared" si="131"/>
        <v>0</v>
      </c>
      <c r="U206" s="89">
        <f t="shared" si="132"/>
        <v>300000</v>
      </c>
    </row>
    <row r="207" spans="2:22" x14ac:dyDescent="0.3">
      <c r="P207" s="7">
        <v>20</v>
      </c>
      <c r="Q207" s="182">
        <f t="shared" si="128"/>
        <v>0</v>
      </c>
      <c r="R207" s="182">
        <f t="shared" si="129"/>
        <v>0</v>
      </c>
      <c r="S207" s="182">
        <f t="shared" si="130"/>
        <v>0</v>
      </c>
      <c r="T207" s="182">
        <f t="shared" si="131"/>
        <v>227500</v>
      </c>
      <c r="U207" s="182">
        <f t="shared" si="132"/>
        <v>227500</v>
      </c>
    </row>
    <row r="208" spans="2:22" x14ac:dyDescent="0.3">
      <c r="U208" s="89">
        <f>SUM(U188:U207)</f>
        <v>5650000</v>
      </c>
      <c r="V208" t="s">
        <v>1541</v>
      </c>
    </row>
    <row r="210" spans="21:22" x14ac:dyDescent="0.3">
      <c r="U210" s="89">
        <v>0</v>
      </c>
      <c r="V210" t="s">
        <v>1540</v>
      </c>
    </row>
    <row r="212" spans="21:22" x14ac:dyDescent="0.3">
      <c r="U212" s="181">
        <f>U208-U210</f>
        <v>5650000</v>
      </c>
      <c r="V212" t="s">
        <v>1539</v>
      </c>
    </row>
  </sheetData>
  <mergeCells count="5">
    <mergeCell ref="C10:N10"/>
    <mergeCell ref="C22:O22"/>
    <mergeCell ref="Q22:U22"/>
    <mergeCell ref="K160:O160"/>
    <mergeCell ref="Q186:T186"/>
  </mergeCells>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8DBC1-1A63-426B-8BDB-D009A67BB4B1}">
  <sheetPr>
    <tabColor theme="5" tint="0.39997558519241921"/>
  </sheetPr>
  <dimension ref="A1:P89"/>
  <sheetViews>
    <sheetView workbookViewId="0">
      <selection activeCell="F57" sqref="F57"/>
    </sheetView>
  </sheetViews>
  <sheetFormatPr defaultRowHeight="14.4" x14ac:dyDescent="0.3"/>
  <cols>
    <col min="3" max="4" width="13.109375" customWidth="1"/>
    <col min="5" max="5" width="9.6640625" bestFit="1" customWidth="1"/>
    <col min="6" max="6" width="10.5546875" customWidth="1"/>
    <col min="7" max="7" width="9.88671875" bestFit="1" customWidth="1"/>
    <col min="9" max="9" width="10.6640625" customWidth="1"/>
    <col min="10" max="10" width="11.33203125" customWidth="1"/>
    <col min="13" max="13" width="13.5546875" customWidth="1"/>
    <col min="14" max="14" width="11.109375" bestFit="1" customWidth="1"/>
  </cols>
  <sheetData>
    <row r="1" spans="1:16" ht="15" thickBot="1" x14ac:dyDescent="0.35">
      <c r="A1" t="s">
        <v>1378</v>
      </c>
      <c r="G1" s="20" t="s">
        <v>42</v>
      </c>
      <c r="H1" s="19"/>
    </row>
    <row r="2" spans="1:16" x14ac:dyDescent="0.3">
      <c r="G2" s="18" t="s">
        <v>41</v>
      </c>
      <c r="H2" s="18"/>
    </row>
    <row r="3" spans="1:16" ht="15" thickBot="1" x14ac:dyDescent="0.35">
      <c r="G3" s="17" t="s">
        <v>40</v>
      </c>
      <c r="H3" s="17"/>
    </row>
    <row r="4" spans="1:16" ht="15.6" thickTop="1" thickBot="1" x14ac:dyDescent="0.35">
      <c r="G4" s="16" t="s">
        <v>39</v>
      </c>
      <c r="H4" s="16"/>
    </row>
    <row r="5" spans="1:16" ht="15" thickTop="1" x14ac:dyDescent="0.3">
      <c r="G5" s="15" t="s">
        <v>38</v>
      </c>
      <c r="H5" s="14"/>
    </row>
    <row r="8" spans="1:16" ht="15" thickBot="1" x14ac:dyDescent="0.35">
      <c r="A8" t="s">
        <v>19</v>
      </c>
    </row>
    <row r="9" spans="1:16" ht="15" thickBot="1" x14ac:dyDescent="0.35">
      <c r="C9" s="644" t="s">
        <v>1362</v>
      </c>
      <c r="D9" s="645"/>
      <c r="E9" s="645"/>
      <c r="F9" s="646"/>
    </row>
    <row r="10" spans="1:16" x14ac:dyDescent="0.3">
      <c r="C10" s="76"/>
      <c r="N10" s="101"/>
    </row>
    <row r="11" spans="1:16" x14ac:dyDescent="0.3">
      <c r="C11" s="100">
        <v>0.1</v>
      </c>
      <c r="D11" t="s">
        <v>1377</v>
      </c>
      <c r="K11" s="99"/>
      <c r="M11" s="99"/>
      <c r="N11" s="100"/>
      <c r="P11" s="99"/>
    </row>
    <row r="12" spans="1:16" x14ac:dyDescent="0.3">
      <c r="C12" s="100">
        <v>0.4</v>
      </c>
      <c r="D12" t="s">
        <v>1376</v>
      </c>
      <c r="K12" s="99"/>
      <c r="M12" s="99"/>
      <c r="N12" s="100"/>
      <c r="P12" s="99"/>
    </row>
    <row r="13" spans="1:16" x14ac:dyDescent="0.3">
      <c r="K13" s="99"/>
      <c r="M13" s="99"/>
      <c r="N13" s="99"/>
      <c r="O13" s="99"/>
      <c r="P13" s="99"/>
    </row>
    <row r="14" spans="1:16" x14ac:dyDescent="0.3">
      <c r="K14" s="99"/>
      <c r="M14" s="99"/>
      <c r="N14" s="99"/>
      <c r="O14" s="99"/>
      <c r="P14" s="99"/>
    </row>
    <row r="15" spans="1:16" x14ac:dyDescent="0.3">
      <c r="C15" t="s">
        <v>1375</v>
      </c>
      <c r="K15" s="99"/>
      <c r="M15" s="99"/>
      <c r="N15" s="99"/>
      <c r="O15" s="99"/>
      <c r="P15" s="99"/>
    </row>
    <row r="16" spans="1:16" x14ac:dyDescent="0.3">
      <c r="C16" s="93">
        <v>50</v>
      </c>
      <c r="D16" t="s">
        <v>1374</v>
      </c>
      <c r="K16" s="99"/>
      <c r="M16" s="99"/>
      <c r="N16" s="93"/>
      <c r="P16" s="99"/>
    </row>
    <row r="17" spans="3:16" x14ac:dyDescent="0.3">
      <c r="C17" s="93">
        <v>100</v>
      </c>
      <c r="D17" t="s">
        <v>1373</v>
      </c>
      <c r="K17" s="99"/>
      <c r="M17" s="99"/>
      <c r="N17" s="93"/>
      <c r="P17" s="99"/>
    </row>
    <row r="18" spans="3:16" ht="15" thickBot="1" x14ac:dyDescent="0.35">
      <c r="H18" s="99"/>
      <c r="I18" s="99"/>
      <c r="J18" s="99"/>
      <c r="K18" s="99"/>
      <c r="M18" s="99"/>
      <c r="N18" s="99"/>
      <c r="O18" s="99"/>
      <c r="P18" s="99"/>
    </row>
    <row r="19" spans="3:16" ht="15" thickBot="1" x14ac:dyDescent="0.35">
      <c r="C19" s="644" t="s">
        <v>18</v>
      </c>
      <c r="D19" s="645"/>
      <c r="E19" s="645"/>
      <c r="F19" s="645"/>
      <c r="G19" s="646"/>
    </row>
    <row r="20" spans="3:16" x14ac:dyDescent="0.3">
      <c r="J20" s="98"/>
      <c r="K20" s="98"/>
    </row>
    <row r="21" spans="3:16" x14ac:dyDescent="0.3">
      <c r="D21" t="s">
        <v>1372</v>
      </c>
      <c r="E21" t="s">
        <v>1371</v>
      </c>
      <c r="F21" t="s">
        <v>1370</v>
      </c>
      <c r="N21" s="23"/>
    </row>
    <row r="22" spans="3:16" x14ac:dyDescent="0.3">
      <c r="D22" t="s">
        <v>1369</v>
      </c>
      <c r="E22" t="s">
        <v>1368</v>
      </c>
      <c r="F22" t="s">
        <v>1368</v>
      </c>
      <c r="N22" s="23"/>
    </row>
    <row r="23" spans="3:16" x14ac:dyDescent="0.3">
      <c r="C23" s="23" t="s">
        <v>1367</v>
      </c>
      <c r="D23" s="76">
        <v>20000</v>
      </c>
      <c r="E23" s="94">
        <v>55</v>
      </c>
      <c r="F23" s="94">
        <v>100</v>
      </c>
      <c r="J23" s="76"/>
      <c r="K23" s="95"/>
      <c r="L23" s="95"/>
      <c r="N23" s="76"/>
      <c r="O23" s="94"/>
      <c r="P23" s="94"/>
    </row>
    <row r="24" spans="3:16" x14ac:dyDescent="0.3">
      <c r="C24" s="23" t="s">
        <v>1366</v>
      </c>
      <c r="D24" s="76">
        <v>10000</v>
      </c>
      <c r="E24" s="94">
        <v>45</v>
      </c>
      <c r="F24" s="96">
        <v>110</v>
      </c>
      <c r="J24" s="76"/>
      <c r="K24" s="95"/>
      <c r="L24" s="97"/>
      <c r="N24" s="76"/>
      <c r="O24" s="94"/>
      <c r="P24" s="96"/>
    </row>
    <row r="25" spans="3:16" x14ac:dyDescent="0.3">
      <c r="C25" s="23" t="s">
        <v>1365</v>
      </c>
      <c r="D25" s="76">
        <v>5000</v>
      </c>
      <c r="E25" s="94">
        <v>60</v>
      </c>
      <c r="F25" s="94">
        <v>90</v>
      </c>
      <c r="J25" s="76"/>
      <c r="K25" s="95"/>
      <c r="L25" s="95"/>
      <c r="N25" s="76"/>
      <c r="O25" s="94"/>
      <c r="P25" s="94"/>
    </row>
    <row r="26" spans="3:16" x14ac:dyDescent="0.3">
      <c r="C26" s="23" t="s">
        <v>1364</v>
      </c>
      <c r="D26" s="76">
        <v>25000</v>
      </c>
      <c r="E26" s="94">
        <v>50</v>
      </c>
      <c r="F26" s="94">
        <v>80</v>
      </c>
      <c r="J26" s="76"/>
      <c r="K26" s="95"/>
      <c r="L26" s="95"/>
      <c r="N26" s="76"/>
      <c r="O26" s="94"/>
      <c r="P26" s="94"/>
    </row>
    <row r="28" spans="3:16" ht="15" thickBot="1" x14ac:dyDescent="0.35"/>
    <row r="29" spans="3:16" ht="15" thickBot="1" x14ac:dyDescent="0.35">
      <c r="C29" s="644" t="s">
        <v>17</v>
      </c>
      <c r="D29" s="645"/>
      <c r="E29" s="645"/>
      <c r="F29" s="645"/>
      <c r="G29" s="645"/>
      <c r="H29" s="645"/>
      <c r="I29" s="645"/>
      <c r="J29" s="645"/>
      <c r="K29" s="645"/>
      <c r="L29" s="645"/>
      <c r="M29" s="645"/>
      <c r="N29" s="645"/>
      <c r="O29" s="645"/>
      <c r="P29" s="646"/>
    </row>
    <row r="70" spans="1:15" x14ac:dyDescent="0.3">
      <c r="D70" s="5"/>
      <c r="E70" s="5"/>
      <c r="F70" s="5"/>
      <c r="G70" s="5"/>
      <c r="H70" s="5"/>
      <c r="I70" s="5"/>
      <c r="J70" s="5"/>
      <c r="M70" s="5"/>
      <c r="N70" s="5"/>
      <c r="O70" s="5"/>
    </row>
    <row r="71" spans="1:15" s="7" customFormat="1" x14ac:dyDescent="0.3">
      <c r="A71" s="7" t="s">
        <v>1363</v>
      </c>
      <c r="M71" s="8"/>
    </row>
    <row r="72" spans="1:15" ht="15" thickBot="1" x14ac:dyDescent="0.35"/>
    <row r="73" spans="1:15" ht="15" thickBot="1" x14ac:dyDescent="0.35">
      <c r="C73" s="644" t="s">
        <v>1362</v>
      </c>
      <c r="D73" s="645"/>
      <c r="E73" s="645"/>
      <c r="F73" s="646"/>
    </row>
    <row r="74" spans="1:15" x14ac:dyDescent="0.3">
      <c r="C74" s="76"/>
    </row>
    <row r="75" spans="1:15" x14ac:dyDescent="0.3">
      <c r="C75">
        <v>0.05</v>
      </c>
      <c r="D75" t="s">
        <v>1361</v>
      </c>
    </row>
    <row r="76" spans="1:15" x14ac:dyDescent="0.3">
      <c r="C76">
        <v>0.02</v>
      </c>
      <c r="D76" t="s">
        <v>1360</v>
      </c>
    </row>
    <row r="77" spans="1:15" x14ac:dyDescent="0.3">
      <c r="C77">
        <v>0.05</v>
      </c>
      <c r="D77" t="s">
        <v>1359</v>
      </c>
    </row>
    <row r="78" spans="1:15" x14ac:dyDescent="0.3">
      <c r="D78" t="s">
        <v>1358</v>
      </c>
    </row>
    <row r="80" spans="1:15" x14ac:dyDescent="0.3">
      <c r="C80" s="93"/>
    </row>
    <row r="81" spans="3:14" x14ac:dyDescent="0.3">
      <c r="C81" s="93"/>
    </row>
    <row r="82" spans="3:14" ht="15" thickBot="1" x14ac:dyDescent="0.35"/>
    <row r="83" spans="3:14" ht="15" thickBot="1" x14ac:dyDescent="0.35">
      <c r="C83" s="644" t="s">
        <v>18</v>
      </c>
      <c r="D83" s="645"/>
      <c r="E83" s="645"/>
      <c r="F83" s="645"/>
      <c r="G83" s="646"/>
      <c r="J83" s="644" t="s">
        <v>17</v>
      </c>
      <c r="K83" s="645"/>
      <c r="L83" s="645"/>
      <c r="M83" s="645"/>
      <c r="N83" s="646"/>
    </row>
    <row r="86" spans="3:14" x14ac:dyDescent="0.3">
      <c r="D86" t="s">
        <v>1357</v>
      </c>
      <c r="E86" t="s">
        <v>1356</v>
      </c>
      <c r="F86" t="s">
        <v>1355</v>
      </c>
      <c r="G86" t="s">
        <v>1354</v>
      </c>
    </row>
    <row r="87" spans="3:14" x14ac:dyDescent="0.3">
      <c r="C87" t="s">
        <v>1353</v>
      </c>
      <c r="D87" s="89">
        <v>5000</v>
      </c>
      <c r="E87" s="89">
        <v>25000</v>
      </c>
      <c r="F87" s="89">
        <v>10000</v>
      </c>
      <c r="G87" s="89">
        <v>75000</v>
      </c>
    </row>
    <row r="88" spans="3:14" x14ac:dyDescent="0.3">
      <c r="C88" t="s">
        <v>1352</v>
      </c>
      <c r="D88" s="89">
        <v>100000</v>
      </c>
      <c r="E88" s="89">
        <v>200000</v>
      </c>
      <c r="F88" s="89">
        <v>210000</v>
      </c>
      <c r="G88" s="89">
        <v>350000</v>
      </c>
    </row>
    <row r="89" spans="3:14" x14ac:dyDescent="0.3">
      <c r="C89" t="s">
        <v>1351</v>
      </c>
      <c r="D89" s="89">
        <v>110000</v>
      </c>
      <c r="E89" s="89">
        <v>190000</v>
      </c>
      <c r="F89" s="89">
        <v>215000</v>
      </c>
      <c r="G89" s="89">
        <v>404250</v>
      </c>
    </row>
  </sheetData>
  <mergeCells count="6">
    <mergeCell ref="C73:F73"/>
    <mergeCell ref="C83:G83"/>
    <mergeCell ref="C9:F9"/>
    <mergeCell ref="C19:G19"/>
    <mergeCell ref="C29:P29"/>
    <mergeCell ref="J83:N8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
  <sheetViews>
    <sheetView workbookViewId="0">
      <selection activeCell="N54" sqref="N54"/>
    </sheetView>
  </sheetViews>
  <sheetFormatPr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61BC7-62AE-43DA-B74D-6466F548F7FB}">
  <sheetPr>
    <tabColor theme="9" tint="0.59999389629810485"/>
  </sheetPr>
  <dimension ref="A1:R89"/>
  <sheetViews>
    <sheetView workbookViewId="0">
      <selection activeCell="L51" sqref="L51"/>
    </sheetView>
  </sheetViews>
  <sheetFormatPr defaultRowHeight="14.4" x14ac:dyDescent="0.3"/>
  <cols>
    <col min="3" max="4" width="13.109375" customWidth="1"/>
    <col min="5" max="5" width="9.6640625" bestFit="1" customWidth="1"/>
    <col min="6" max="6" width="10.5546875" customWidth="1"/>
    <col min="7" max="7" width="9.88671875" bestFit="1" customWidth="1"/>
    <col min="9" max="9" width="10.6640625" customWidth="1"/>
    <col min="10" max="10" width="11.33203125" customWidth="1"/>
    <col min="13" max="13" width="13.5546875" customWidth="1"/>
    <col min="14" max="14" width="11.109375" bestFit="1" customWidth="1"/>
  </cols>
  <sheetData>
    <row r="1" spans="1:16" ht="15" thickBot="1" x14ac:dyDescent="0.35">
      <c r="A1" t="s">
        <v>1378</v>
      </c>
      <c r="G1" s="20" t="s">
        <v>42</v>
      </c>
      <c r="H1" s="19"/>
    </row>
    <row r="2" spans="1:16" x14ac:dyDescent="0.3">
      <c r="G2" s="18" t="s">
        <v>41</v>
      </c>
      <c r="H2" s="18"/>
    </row>
    <row r="3" spans="1:16" ht="15" thickBot="1" x14ac:dyDescent="0.35">
      <c r="G3" s="17" t="s">
        <v>40</v>
      </c>
      <c r="H3" s="17"/>
    </row>
    <row r="4" spans="1:16" ht="15.6" thickTop="1" thickBot="1" x14ac:dyDescent="0.35">
      <c r="G4" s="16" t="s">
        <v>39</v>
      </c>
      <c r="H4" s="16"/>
    </row>
    <row r="5" spans="1:16" ht="15" thickTop="1" x14ac:dyDescent="0.3">
      <c r="G5" s="15" t="s">
        <v>38</v>
      </c>
      <c r="H5" s="14"/>
    </row>
    <row r="8" spans="1:16" ht="15" thickBot="1" x14ac:dyDescent="0.35">
      <c r="A8" t="s">
        <v>19</v>
      </c>
    </row>
    <row r="9" spans="1:16" ht="15" thickBot="1" x14ac:dyDescent="0.35">
      <c r="C9" s="644" t="s">
        <v>1362</v>
      </c>
      <c r="D9" s="645"/>
      <c r="E9" s="645"/>
      <c r="F9" s="646"/>
    </row>
    <row r="10" spans="1:16" x14ac:dyDescent="0.3">
      <c r="C10" s="76"/>
      <c r="N10" s="101"/>
    </row>
    <row r="11" spans="1:16" x14ac:dyDescent="0.3">
      <c r="C11" s="100">
        <v>0.1</v>
      </c>
      <c r="D11" t="s">
        <v>1377</v>
      </c>
      <c r="K11" s="99"/>
      <c r="M11" s="99"/>
      <c r="N11" s="100"/>
      <c r="P11" s="99"/>
    </row>
    <row r="12" spans="1:16" x14ac:dyDescent="0.3">
      <c r="C12" s="100">
        <v>0.4</v>
      </c>
      <c r="D12" t="s">
        <v>1376</v>
      </c>
      <c r="K12" s="99"/>
      <c r="M12" s="99"/>
      <c r="N12" s="100"/>
      <c r="P12" s="99"/>
    </row>
    <row r="13" spans="1:16" x14ac:dyDescent="0.3">
      <c r="K13" s="99"/>
      <c r="M13" s="99"/>
      <c r="N13" s="99"/>
      <c r="O13" s="99"/>
      <c r="P13" s="99"/>
    </row>
    <row r="14" spans="1:16" x14ac:dyDescent="0.3">
      <c r="K14" s="99"/>
      <c r="M14" s="99"/>
      <c r="N14" s="99"/>
      <c r="O14" s="99"/>
      <c r="P14" s="99"/>
    </row>
    <row r="15" spans="1:16" x14ac:dyDescent="0.3">
      <c r="C15" t="s">
        <v>1375</v>
      </c>
      <c r="K15" s="99"/>
      <c r="M15" s="99"/>
      <c r="N15" s="99"/>
      <c r="O15" s="99"/>
      <c r="P15" s="99"/>
    </row>
    <row r="16" spans="1:16" x14ac:dyDescent="0.3">
      <c r="C16" s="93">
        <v>50</v>
      </c>
      <c r="D16" t="s">
        <v>1374</v>
      </c>
      <c r="K16" s="99"/>
      <c r="M16" s="99"/>
      <c r="N16" s="93"/>
      <c r="P16" s="99"/>
    </row>
    <row r="17" spans="3:16" x14ac:dyDescent="0.3">
      <c r="C17" s="93">
        <v>100</v>
      </c>
      <c r="D17" t="s">
        <v>1373</v>
      </c>
      <c r="K17" s="99"/>
      <c r="M17" s="99"/>
      <c r="N17" s="93"/>
      <c r="P17" s="99"/>
    </row>
    <row r="18" spans="3:16" ht="15" thickBot="1" x14ac:dyDescent="0.35">
      <c r="H18" s="99"/>
      <c r="I18" s="99"/>
      <c r="J18" s="99"/>
      <c r="K18" s="99"/>
      <c r="M18" s="99"/>
      <c r="N18" s="99"/>
      <c r="O18" s="99"/>
      <c r="P18" s="99"/>
    </row>
    <row r="19" spans="3:16" ht="15" thickBot="1" x14ac:dyDescent="0.35">
      <c r="C19" s="644" t="s">
        <v>18</v>
      </c>
      <c r="D19" s="645"/>
      <c r="E19" s="645"/>
      <c r="F19" s="645"/>
      <c r="G19" s="646"/>
    </row>
    <row r="20" spans="3:16" x14ac:dyDescent="0.3">
      <c r="J20" s="98"/>
      <c r="K20" s="98"/>
    </row>
    <row r="21" spans="3:16" x14ac:dyDescent="0.3">
      <c r="D21" t="s">
        <v>1372</v>
      </c>
      <c r="E21" t="s">
        <v>1371</v>
      </c>
      <c r="F21" t="s">
        <v>1370</v>
      </c>
      <c r="N21" s="23"/>
    </row>
    <row r="22" spans="3:16" x14ac:dyDescent="0.3">
      <c r="D22" t="s">
        <v>1369</v>
      </c>
      <c r="E22" t="s">
        <v>1368</v>
      </c>
      <c r="F22" t="s">
        <v>1368</v>
      </c>
      <c r="N22" s="23"/>
    </row>
    <row r="23" spans="3:16" x14ac:dyDescent="0.3">
      <c r="C23" s="23" t="s">
        <v>1367</v>
      </c>
      <c r="D23" s="76">
        <v>20000</v>
      </c>
      <c r="E23" s="94">
        <v>55</v>
      </c>
      <c r="F23" s="94">
        <v>100</v>
      </c>
      <c r="J23" s="76"/>
      <c r="K23" s="95"/>
      <c r="L23" s="95"/>
      <c r="N23" s="76"/>
      <c r="O23" s="94"/>
      <c r="P23" s="94"/>
    </row>
    <row r="24" spans="3:16" x14ac:dyDescent="0.3">
      <c r="C24" s="23" t="s">
        <v>1366</v>
      </c>
      <c r="D24" s="76">
        <v>10000</v>
      </c>
      <c r="E24" s="94">
        <v>45</v>
      </c>
      <c r="F24" s="96">
        <v>110</v>
      </c>
      <c r="J24" s="76"/>
      <c r="K24" s="95"/>
      <c r="L24" s="97"/>
      <c r="N24" s="76"/>
      <c r="O24" s="94"/>
      <c r="P24" s="96"/>
    </row>
    <row r="25" spans="3:16" x14ac:dyDescent="0.3">
      <c r="C25" s="23" t="s">
        <v>1365</v>
      </c>
      <c r="D25" s="76">
        <v>5000</v>
      </c>
      <c r="E25" s="94">
        <v>60</v>
      </c>
      <c r="F25" s="94">
        <v>90</v>
      </c>
      <c r="J25" s="76"/>
      <c r="K25" s="95"/>
      <c r="L25" s="95"/>
      <c r="N25" s="76"/>
      <c r="O25" s="94"/>
      <c r="P25" s="94"/>
    </row>
    <row r="26" spans="3:16" x14ac:dyDescent="0.3">
      <c r="C26" s="23" t="s">
        <v>1364</v>
      </c>
      <c r="D26" s="76">
        <v>25000</v>
      </c>
      <c r="E26" s="94">
        <v>50</v>
      </c>
      <c r="F26" s="94">
        <v>80</v>
      </c>
      <c r="J26" s="76"/>
      <c r="K26" s="95"/>
      <c r="L26" s="95"/>
      <c r="N26" s="76"/>
      <c r="O26" s="94"/>
      <c r="P26" s="94"/>
    </row>
    <row r="28" spans="3:16" ht="15" thickBot="1" x14ac:dyDescent="0.35"/>
    <row r="29" spans="3:16" ht="15" thickBot="1" x14ac:dyDescent="0.35">
      <c r="C29" s="644" t="s">
        <v>17</v>
      </c>
      <c r="D29" s="645"/>
      <c r="E29" s="645"/>
      <c r="F29" s="645"/>
      <c r="G29" s="645"/>
      <c r="H29" s="645"/>
      <c r="I29" s="645"/>
      <c r="J29" s="645"/>
      <c r="K29" s="645"/>
      <c r="L29" s="645"/>
      <c r="M29" s="645"/>
      <c r="N29" s="645"/>
      <c r="O29" s="645"/>
      <c r="P29" s="646"/>
    </row>
    <row r="31" spans="3:16" x14ac:dyDescent="0.3">
      <c r="C31" s="98" t="s">
        <v>1609</v>
      </c>
    </row>
    <row r="33" spans="3:18" x14ac:dyDescent="0.3">
      <c r="C33" s="654" t="s">
        <v>1608</v>
      </c>
      <c r="D33" s="655"/>
      <c r="E33" s="661" t="s">
        <v>1607</v>
      </c>
      <c r="F33" s="662"/>
      <c r="G33" s="661" t="s">
        <v>1606</v>
      </c>
      <c r="H33" s="662"/>
      <c r="I33" s="661" t="s">
        <v>1605</v>
      </c>
      <c r="J33" s="662"/>
      <c r="K33" s="661" t="s">
        <v>1604</v>
      </c>
      <c r="L33" s="662"/>
    </row>
    <row r="34" spans="3:18" x14ac:dyDescent="0.3">
      <c r="C34" s="663" t="s">
        <v>1603</v>
      </c>
      <c r="D34" s="664"/>
      <c r="E34" s="222">
        <f>$D$23</f>
        <v>20000</v>
      </c>
      <c r="F34" s="222">
        <f>$D$23</f>
        <v>20000</v>
      </c>
      <c r="G34" s="222">
        <f>$D$24</f>
        <v>10000</v>
      </c>
      <c r="H34" s="222">
        <f>$D$24</f>
        <v>10000</v>
      </c>
      <c r="I34" s="222">
        <f>$D$25</f>
        <v>5000</v>
      </c>
      <c r="J34" s="222">
        <f>$D$25</f>
        <v>5000</v>
      </c>
      <c r="K34" s="222">
        <f>$D$26</f>
        <v>25000</v>
      </c>
      <c r="L34" s="222">
        <f>$D$26</f>
        <v>25000</v>
      </c>
    </row>
    <row r="35" spans="3:18" x14ac:dyDescent="0.3">
      <c r="C35" s="663" t="s">
        <v>1602</v>
      </c>
      <c r="D35" s="664"/>
      <c r="E35" s="162" t="s">
        <v>1601</v>
      </c>
      <c r="F35" s="162" t="s">
        <v>1600</v>
      </c>
      <c r="G35" s="162" t="s">
        <v>1601</v>
      </c>
      <c r="H35" s="162" t="s">
        <v>1600</v>
      </c>
      <c r="I35" s="162" t="s">
        <v>1601</v>
      </c>
      <c r="J35" s="162" t="s">
        <v>1600</v>
      </c>
      <c r="K35" s="162" t="s">
        <v>1601</v>
      </c>
      <c r="L35" s="162" t="s">
        <v>1600</v>
      </c>
    </row>
    <row r="36" spans="3:18" x14ac:dyDescent="0.3">
      <c r="E36" s="221"/>
      <c r="F36" s="167"/>
      <c r="G36" s="221"/>
      <c r="H36" s="167"/>
      <c r="I36" s="221"/>
      <c r="J36" s="167"/>
      <c r="K36" s="221"/>
      <c r="L36" s="167"/>
    </row>
    <row r="37" spans="3:18" x14ac:dyDescent="0.3">
      <c r="C37" s="216" t="s">
        <v>1599</v>
      </c>
      <c r="D37" s="215"/>
      <c r="E37" s="214">
        <f>E34*$C$16/1000</f>
        <v>1000</v>
      </c>
      <c r="F37" s="213">
        <f>F34*$C$17/1000</f>
        <v>2000</v>
      </c>
      <c r="G37" s="214">
        <f>G34*$C$16/1000</f>
        <v>500</v>
      </c>
      <c r="H37" s="213">
        <f>H34*$C$17/1000</f>
        <v>1000</v>
      </c>
      <c r="I37" s="214">
        <f>I34*$C$16/1000</f>
        <v>250</v>
      </c>
      <c r="J37" s="213">
        <f>J34*$C$17/1000</f>
        <v>500</v>
      </c>
      <c r="K37" s="214">
        <f>K34*$C$16/1000</f>
        <v>1250</v>
      </c>
      <c r="L37" s="213">
        <f>L34*$C$17/1000</f>
        <v>2500</v>
      </c>
      <c r="M37" s="18" t="s">
        <v>1598</v>
      </c>
      <c r="N37" s="18"/>
      <c r="O37" s="18"/>
      <c r="P37" s="18"/>
    </row>
    <row r="38" spans="3:18" x14ac:dyDescent="0.3">
      <c r="E38" s="210"/>
      <c r="F38" s="209"/>
      <c r="G38" s="210"/>
      <c r="H38" s="209"/>
      <c r="I38" s="210"/>
      <c r="J38" s="209"/>
      <c r="K38" s="210"/>
      <c r="L38" s="209"/>
    </row>
    <row r="39" spans="3:18" x14ac:dyDescent="0.3">
      <c r="C39" s="207" t="s">
        <v>1597</v>
      </c>
      <c r="D39" s="206"/>
      <c r="E39" s="220">
        <f>E34*E23/1000</f>
        <v>1100</v>
      </c>
      <c r="F39" s="205">
        <f>F34*F23/1000</f>
        <v>2000</v>
      </c>
      <c r="G39" s="220">
        <f>G34*E24/1000</f>
        <v>450</v>
      </c>
      <c r="H39" s="205">
        <f>H34*F24/1000</f>
        <v>1100</v>
      </c>
      <c r="I39" s="220">
        <f>I34*E25/1000</f>
        <v>300</v>
      </c>
      <c r="J39" s="205">
        <f>J34*F25/1000</f>
        <v>450</v>
      </c>
      <c r="K39" s="220">
        <f>K34*E26/1000</f>
        <v>1250</v>
      </c>
      <c r="L39" s="205">
        <f>L34*F26/1000</f>
        <v>2000</v>
      </c>
      <c r="M39" s="18" t="s">
        <v>1596</v>
      </c>
      <c r="N39" s="18"/>
      <c r="O39" s="18"/>
      <c r="P39" s="18"/>
      <c r="Q39" s="18"/>
    </row>
    <row r="40" spans="3:18" x14ac:dyDescent="0.3">
      <c r="C40" s="219" t="s">
        <v>1574</v>
      </c>
      <c r="E40" s="210">
        <f>$C$11*E39</f>
        <v>110</v>
      </c>
      <c r="F40" s="209"/>
      <c r="G40" s="210">
        <f>$C$11*G39</f>
        <v>45</v>
      </c>
      <c r="H40" s="209"/>
      <c r="I40" s="210">
        <f>$C$11*I39</f>
        <v>30</v>
      </c>
      <c r="J40" s="209"/>
      <c r="K40" s="210">
        <f>$C$11*K39</f>
        <v>125</v>
      </c>
      <c r="L40" s="209"/>
      <c r="M40" s="18" t="str">
        <f>"&lt;---- by design "&amp;C11*100&amp;"% of claims are withheld"</f>
        <v>&lt;---- by design 10% of claims are withheld</v>
      </c>
      <c r="N40" s="18"/>
      <c r="O40" s="18"/>
      <c r="P40" s="18"/>
    </row>
    <row r="41" spans="3:18" x14ac:dyDescent="0.3">
      <c r="C41" s="218" t="s">
        <v>1577</v>
      </c>
      <c r="D41" s="7"/>
      <c r="E41" s="204">
        <f>E39-E40</f>
        <v>990</v>
      </c>
      <c r="F41" s="182"/>
      <c r="G41" s="204">
        <f>G39-G40</f>
        <v>405</v>
      </c>
      <c r="H41" s="182"/>
      <c r="I41" s="204">
        <f>I39-I40</f>
        <v>270</v>
      </c>
      <c r="J41" s="182"/>
      <c r="K41" s="204">
        <f>K39-K40</f>
        <v>1125</v>
      </c>
      <c r="L41" s="217"/>
      <c r="M41" s="18" t="s">
        <v>1595</v>
      </c>
      <c r="N41" s="18"/>
      <c r="O41" s="18"/>
      <c r="P41" s="18"/>
      <c r="Q41" s="18"/>
      <c r="R41" s="18"/>
    </row>
    <row r="42" spans="3:18" x14ac:dyDescent="0.3">
      <c r="E42" s="210"/>
      <c r="F42" s="209"/>
      <c r="G42" s="210"/>
      <c r="H42" s="209"/>
      <c r="I42" s="210"/>
      <c r="J42" s="209"/>
      <c r="K42" s="210"/>
      <c r="L42" s="209"/>
    </row>
    <row r="43" spans="3:18" x14ac:dyDescent="0.3">
      <c r="C43" s="216" t="s">
        <v>1594</v>
      </c>
      <c r="D43" s="215"/>
      <c r="E43" s="214">
        <f>E37-E41</f>
        <v>10</v>
      </c>
      <c r="F43" s="213">
        <f>F37-F39</f>
        <v>0</v>
      </c>
      <c r="G43" s="214">
        <f>G37-G41</f>
        <v>95</v>
      </c>
      <c r="H43" s="213">
        <f>H37-H39</f>
        <v>-100</v>
      </c>
      <c r="I43" s="214">
        <f>I37-I41</f>
        <v>-20</v>
      </c>
      <c r="J43" s="213">
        <f>J37-J39</f>
        <v>50</v>
      </c>
      <c r="K43" s="214">
        <f>K37-K41</f>
        <v>125</v>
      </c>
      <c r="L43" s="213">
        <f>L37-L39</f>
        <v>500</v>
      </c>
      <c r="M43" s="18" t="s">
        <v>1593</v>
      </c>
      <c r="N43" s="18"/>
      <c r="O43" s="18"/>
      <c r="P43" s="18"/>
      <c r="Q43" s="18"/>
    </row>
    <row r="44" spans="3:18" x14ac:dyDescent="0.3">
      <c r="E44" s="210"/>
      <c r="F44" s="209"/>
      <c r="G44" s="210"/>
      <c r="H44" s="209"/>
      <c r="I44" s="210"/>
      <c r="J44" s="209"/>
      <c r="K44" s="210"/>
      <c r="L44" s="209"/>
      <c r="M44" s="212" t="s">
        <v>1592</v>
      </c>
      <c r="N44" s="212"/>
      <c r="O44" s="212"/>
      <c r="P44" s="212"/>
      <c r="Q44" s="212"/>
      <c r="R44" s="18"/>
    </row>
    <row r="45" spans="3:18" x14ac:dyDescent="0.3">
      <c r="C45" s="211" t="s">
        <v>1591</v>
      </c>
      <c r="D45" s="211"/>
      <c r="E45" s="210"/>
      <c r="F45" s="209"/>
      <c r="G45" s="210"/>
      <c r="H45" s="209"/>
      <c r="I45" s="210"/>
      <c r="J45" s="209"/>
      <c r="K45" s="210"/>
      <c r="L45" s="209"/>
    </row>
    <row r="46" spans="3:18" x14ac:dyDescent="0.3">
      <c r="C46" t="s">
        <v>1590</v>
      </c>
      <c r="E46" s="210"/>
      <c r="F46" s="209">
        <f>MIN(F43,0)</f>
        <v>0</v>
      </c>
      <c r="G46" s="210"/>
      <c r="H46" s="209">
        <f>MIN(H43,0)</f>
        <v>-100</v>
      </c>
      <c r="I46" s="210"/>
      <c r="J46" s="209">
        <f>MIN(J43,0)</f>
        <v>0</v>
      </c>
      <c r="K46" s="210"/>
      <c r="L46" s="209">
        <f>MIN(L43,0)</f>
        <v>0</v>
      </c>
      <c r="M46" s="18" t="s">
        <v>1589</v>
      </c>
      <c r="N46" s="18"/>
      <c r="O46" s="18"/>
      <c r="P46" s="18"/>
      <c r="Q46" s="18"/>
    </row>
    <row r="47" spans="3:18" x14ac:dyDescent="0.3">
      <c r="C47" t="s">
        <v>1588</v>
      </c>
      <c r="E47" s="210">
        <f>MAX(F46+E40,0)</f>
        <v>110</v>
      </c>
      <c r="F47" s="209"/>
      <c r="G47" s="210">
        <f>MAX(H46+G40,0)</f>
        <v>0</v>
      </c>
      <c r="H47" s="209"/>
      <c r="I47" s="210">
        <f>MAX(J46+I40,0)</f>
        <v>30</v>
      </c>
      <c r="J47" s="209"/>
      <c r="K47" s="210">
        <f>MAX(L46+K40,0)</f>
        <v>125</v>
      </c>
      <c r="L47" s="209"/>
      <c r="M47" s="18" t="s">
        <v>1587</v>
      </c>
      <c r="N47" s="18"/>
      <c r="O47" s="18"/>
    </row>
    <row r="48" spans="3:18" x14ac:dyDescent="0.3">
      <c r="C48" t="s">
        <v>1586</v>
      </c>
      <c r="E48" s="210">
        <f>MIN(E47,E43)</f>
        <v>10</v>
      </c>
      <c r="F48" s="209"/>
      <c r="G48" s="210">
        <f>MIN(G47,G43)</f>
        <v>0</v>
      </c>
      <c r="H48" s="209"/>
      <c r="I48" s="210">
        <f>MIN(I47,I43)</f>
        <v>-20</v>
      </c>
      <c r="J48" s="209"/>
      <c r="K48" s="210">
        <f>MIN(K47,K43)</f>
        <v>125</v>
      </c>
      <c r="L48" s="209"/>
      <c r="M48" s="18" t="s">
        <v>1585</v>
      </c>
      <c r="N48" s="18"/>
      <c r="O48" s="18"/>
      <c r="P48" s="18"/>
    </row>
    <row r="49" spans="3:18" x14ac:dyDescent="0.3">
      <c r="C49" t="s">
        <v>1584</v>
      </c>
      <c r="E49" s="210">
        <f>MAX(E48,0)</f>
        <v>10</v>
      </c>
      <c r="F49" s="209"/>
      <c r="G49" s="210">
        <f>MAX(G48,0)</f>
        <v>0</v>
      </c>
      <c r="H49" s="209"/>
      <c r="I49" s="210">
        <f>MAX(I48,0)</f>
        <v>0</v>
      </c>
      <c r="J49" s="209"/>
      <c r="K49" s="210">
        <f>MAX(K48,0)</f>
        <v>125</v>
      </c>
      <c r="L49" s="209"/>
      <c r="M49" s="18" t="s">
        <v>1583</v>
      </c>
      <c r="N49" s="18"/>
      <c r="O49" s="18"/>
      <c r="P49" s="18"/>
      <c r="Q49" s="18"/>
      <c r="R49" s="18"/>
    </row>
    <row r="50" spans="3:18" x14ac:dyDescent="0.3">
      <c r="E50" s="210"/>
      <c r="F50" s="209"/>
      <c r="G50" s="210"/>
      <c r="H50" s="209"/>
      <c r="I50" s="210"/>
      <c r="J50" s="209"/>
      <c r="K50" s="210"/>
      <c r="L50" s="209"/>
      <c r="M50" s="208"/>
    </row>
    <row r="51" spans="3:18" x14ac:dyDescent="0.3">
      <c r="C51" s="207" t="s">
        <v>1582</v>
      </c>
      <c r="D51" s="206"/>
      <c r="E51" s="14">
        <f>E49</f>
        <v>10</v>
      </c>
      <c r="F51" s="205"/>
      <c r="G51" s="14">
        <f>G49</f>
        <v>0</v>
      </c>
      <c r="H51" s="205"/>
      <c r="I51" s="14">
        <f>I49</f>
        <v>0</v>
      </c>
      <c r="J51" s="205"/>
      <c r="K51" s="14">
        <f>K49</f>
        <v>125</v>
      </c>
      <c r="L51" s="205"/>
    </row>
    <row r="52" spans="3:18" x14ac:dyDescent="0.3">
      <c r="C52" s="166" t="s">
        <v>1581</v>
      </c>
      <c r="D52" s="7"/>
      <c r="E52" s="204"/>
      <c r="F52" s="14">
        <f>IF(F43&gt;0,$C$12*(F43),MAX(F43,0))</f>
        <v>0</v>
      </c>
      <c r="G52" s="204"/>
      <c r="H52" s="14">
        <f>IF(H43&gt;0,$C$12*(H43),MAX(H43,0))</f>
        <v>0</v>
      </c>
      <c r="I52" s="204"/>
      <c r="J52" s="14">
        <f>IF(J43&gt;0,$C$12*(J43),MAX(J43,0))</f>
        <v>20</v>
      </c>
      <c r="K52" s="204"/>
      <c r="L52" s="14">
        <f>IF(L43&gt;0,$C$12*(L43),MAX(L43,0))</f>
        <v>200</v>
      </c>
    </row>
    <row r="55" spans="3:18" x14ac:dyDescent="0.3">
      <c r="C55" s="203" t="s">
        <v>1580</v>
      </c>
      <c r="D55" s="23"/>
    </row>
    <row r="58" spans="3:18" x14ac:dyDescent="0.3">
      <c r="C58" t="s">
        <v>1579</v>
      </c>
      <c r="D58" t="s">
        <v>1575</v>
      </c>
      <c r="E58" t="s">
        <v>1578</v>
      </c>
      <c r="F58" t="s">
        <v>1571</v>
      </c>
      <c r="G58" t="s">
        <v>1569</v>
      </c>
    </row>
    <row r="59" spans="3:18" x14ac:dyDescent="0.3">
      <c r="C59" t="s">
        <v>1323</v>
      </c>
      <c r="D59" s="89">
        <f>F23*D23</f>
        <v>2000000</v>
      </c>
      <c r="E59" s="89">
        <f>$C$17*D23</f>
        <v>2000000</v>
      </c>
      <c r="F59" s="89">
        <f>E59-D59</f>
        <v>0</v>
      </c>
      <c r="G59" s="181">
        <f>MAX(F59*$C$12,0)</f>
        <v>0</v>
      </c>
    </row>
    <row r="60" spans="3:18" x14ac:dyDescent="0.3">
      <c r="C60" t="s">
        <v>1321</v>
      </c>
      <c r="D60" s="89">
        <f>F24*D24</f>
        <v>1100000</v>
      </c>
      <c r="E60" s="89">
        <f>$C$17*D24</f>
        <v>1000000</v>
      </c>
      <c r="F60" s="89">
        <f>E60-D60</f>
        <v>-100000</v>
      </c>
      <c r="G60" s="181">
        <f>MAX(F60*$C$12,0)</f>
        <v>0</v>
      </c>
    </row>
    <row r="61" spans="3:18" x14ac:dyDescent="0.3">
      <c r="C61" t="s">
        <v>1319</v>
      </c>
      <c r="D61" s="89">
        <f>F25*D25</f>
        <v>450000</v>
      </c>
      <c r="E61" s="89">
        <f>$C$17*D25</f>
        <v>500000</v>
      </c>
      <c r="F61" s="89">
        <f>E61-D61</f>
        <v>50000</v>
      </c>
      <c r="G61" s="181">
        <f>MAX(F61*$C$12,0)</f>
        <v>20000</v>
      </c>
    </row>
    <row r="62" spans="3:18" x14ac:dyDescent="0.3">
      <c r="C62" t="s">
        <v>1317</v>
      </c>
      <c r="D62" s="89">
        <f>F26*D26</f>
        <v>2000000</v>
      </c>
      <c r="E62" s="89">
        <f>$C$17*D26</f>
        <v>2500000</v>
      </c>
      <c r="F62" s="89">
        <f>E62-D62</f>
        <v>500000</v>
      </c>
      <c r="G62" s="181">
        <f>MAX(F62*$C$12,0)</f>
        <v>200000</v>
      </c>
    </row>
    <row r="64" spans="3:18" x14ac:dyDescent="0.3">
      <c r="F64" t="s">
        <v>1577</v>
      </c>
    </row>
    <row r="65" spans="1:15" x14ac:dyDescent="0.3">
      <c r="C65" t="s">
        <v>1576</v>
      </c>
      <c r="D65" t="s">
        <v>1575</v>
      </c>
      <c r="E65" t="s">
        <v>1574</v>
      </c>
      <c r="F65" t="s">
        <v>1573</v>
      </c>
      <c r="G65" t="s">
        <v>1572</v>
      </c>
      <c r="H65" t="s">
        <v>1571</v>
      </c>
      <c r="I65" t="s">
        <v>1570</v>
      </c>
      <c r="J65" t="s">
        <v>1569</v>
      </c>
    </row>
    <row r="66" spans="1:15" x14ac:dyDescent="0.3">
      <c r="C66" t="s">
        <v>1323</v>
      </c>
      <c r="D66" s="89">
        <f>E23*D23</f>
        <v>1100000</v>
      </c>
      <c r="E66" s="89">
        <f>D66*$C$11</f>
        <v>110000</v>
      </c>
      <c r="F66" s="89">
        <f>D66-E66</f>
        <v>990000</v>
      </c>
      <c r="G66" s="89">
        <f>$C$16*D23</f>
        <v>1000000</v>
      </c>
      <c r="H66" s="89">
        <f>G66-F66</f>
        <v>10000</v>
      </c>
      <c r="I66" s="89">
        <f>IF(F59&lt;0,F59,0)</f>
        <v>0</v>
      </c>
      <c r="J66" s="181">
        <f>MAX(H66+I66,0)</f>
        <v>10000</v>
      </c>
      <c r="M66" s="89"/>
      <c r="N66" s="89"/>
      <c r="O66" s="89"/>
    </row>
    <row r="67" spans="1:15" x14ac:dyDescent="0.3">
      <c r="C67" t="s">
        <v>1321</v>
      </c>
      <c r="D67" s="89">
        <f>E24*D24</f>
        <v>450000</v>
      </c>
      <c r="E67" s="89">
        <f>D67*$C$11</f>
        <v>45000</v>
      </c>
      <c r="F67" s="89">
        <f>D67-E67</f>
        <v>405000</v>
      </c>
      <c r="G67" s="89">
        <f>$C$16*D24</f>
        <v>500000</v>
      </c>
      <c r="H67" s="89">
        <f>G67-F67</f>
        <v>95000</v>
      </c>
      <c r="I67" s="89">
        <f>IF(F60&lt;0,F60,0)</f>
        <v>-100000</v>
      </c>
      <c r="J67" s="181">
        <f>MAX(H67+I67,0)</f>
        <v>0</v>
      </c>
      <c r="M67" s="89"/>
      <c r="N67" s="89"/>
      <c r="O67" s="89"/>
    </row>
    <row r="68" spans="1:15" x14ac:dyDescent="0.3">
      <c r="C68" t="s">
        <v>1319</v>
      </c>
      <c r="D68" s="89">
        <f>E25*D25</f>
        <v>300000</v>
      </c>
      <c r="E68" s="89">
        <f>D68*$C$11</f>
        <v>30000</v>
      </c>
      <c r="F68" s="89">
        <f>D68-E68</f>
        <v>270000</v>
      </c>
      <c r="G68" s="89">
        <f>$C$16*D25</f>
        <v>250000</v>
      </c>
      <c r="H68" s="89">
        <f>G68-F68</f>
        <v>-20000</v>
      </c>
      <c r="I68" s="89">
        <f>IF(F61&lt;0,F61,0)</f>
        <v>0</v>
      </c>
      <c r="J68" s="181">
        <f>MAX(H68+I68,0)</f>
        <v>0</v>
      </c>
      <c r="M68" s="89"/>
      <c r="N68" s="89"/>
      <c r="O68" s="89"/>
    </row>
    <row r="69" spans="1:15" x14ac:dyDescent="0.3">
      <c r="C69" t="s">
        <v>1317</v>
      </c>
      <c r="D69" s="89">
        <f>E26*D26</f>
        <v>1250000</v>
      </c>
      <c r="E69" s="89">
        <f>D69*$C$11</f>
        <v>125000</v>
      </c>
      <c r="F69" s="89">
        <f>D69-E69</f>
        <v>1125000</v>
      </c>
      <c r="G69" s="89">
        <f>$C$16*D26</f>
        <v>1250000</v>
      </c>
      <c r="H69" s="89">
        <f>G69-F69</f>
        <v>125000</v>
      </c>
      <c r="I69" s="89">
        <f>IF(F62&lt;0,F62,0)</f>
        <v>0</v>
      </c>
      <c r="J69" s="181">
        <f>MAX(H69+I69,0)</f>
        <v>125000</v>
      </c>
      <c r="M69" s="89"/>
      <c r="N69" s="89"/>
      <c r="O69" s="89"/>
    </row>
    <row r="70" spans="1:15" x14ac:dyDescent="0.3">
      <c r="D70" s="5"/>
      <c r="E70" s="5"/>
      <c r="F70" s="5"/>
      <c r="G70" s="5"/>
      <c r="H70" s="5"/>
      <c r="I70" s="5"/>
      <c r="J70" s="5"/>
      <c r="M70" s="5"/>
      <c r="N70" s="5"/>
      <c r="O70" s="5"/>
    </row>
    <row r="71" spans="1:15" s="7" customFormat="1" x14ac:dyDescent="0.3">
      <c r="A71" s="7" t="s">
        <v>1363</v>
      </c>
      <c r="M71" s="8"/>
    </row>
    <row r="72" spans="1:15" ht="15" thickBot="1" x14ac:dyDescent="0.35"/>
    <row r="73" spans="1:15" ht="15" thickBot="1" x14ac:dyDescent="0.35">
      <c r="C73" s="644" t="s">
        <v>1362</v>
      </c>
      <c r="D73" s="645"/>
      <c r="E73" s="645"/>
      <c r="F73" s="646"/>
    </row>
    <row r="74" spans="1:15" x14ac:dyDescent="0.3">
      <c r="C74" s="76"/>
    </row>
    <row r="75" spans="1:15" x14ac:dyDescent="0.3">
      <c r="C75">
        <v>0.05</v>
      </c>
      <c r="D75" t="s">
        <v>1361</v>
      </c>
    </row>
    <row r="76" spans="1:15" x14ac:dyDescent="0.3">
      <c r="C76">
        <v>0.02</v>
      </c>
      <c r="D76" t="s">
        <v>1360</v>
      </c>
    </row>
    <row r="77" spans="1:15" x14ac:dyDescent="0.3">
      <c r="C77">
        <v>0.05</v>
      </c>
      <c r="D77" t="s">
        <v>1359</v>
      </c>
    </row>
    <row r="78" spans="1:15" x14ac:dyDescent="0.3">
      <c r="D78" t="s">
        <v>1358</v>
      </c>
    </row>
    <row r="80" spans="1:15" x14ac:dyDescent="0.3">
      <c r="C80" s="93"/>
    </row>
    <row r="81" spans="3:14" x14ac:dyDescent="0.3">
      <c r="C81" s="93"/>
    </row>
    <row r="82" spans="3:14" ht="15" thickBot="1" x14ac:dyDescent="0.35"/>
    <row r="83" spans="3:14" ht="15" thickBot="1" x14ac:dyDescent="0.35">
      <c r="C83" s="644" t="s">
        <v>18</v>
      </c>
      <c r="D83" s="645"/>
      <c r="E83" s="645"/>
      <c r="F83" s="645"/>
      <c r="G83" s="646"/>
      <c r="J83" s="644" t="s">
        <v>17</v>
      </c>
      <c r="K83" s="645"/>
      <c r="L83" s="645"/>
      <c r="M83" s="645"/>
      <c r="N83" s="646"/>
    </row>
    <row r="86" spans="3:14" x14ac:dyDescent="0.3">
      <c r="D86" t="s">
        <v>1357</v>
      </c>
      <c r="E86" t="s">
        <v>1356</v>
      </c>
      <c r="F86" t="s">
        <v>1355</v>
      </c>
      <c r="G86" t="s">
        <v>1354</v>
      </c>
    </row>
    <row r="87" spans="3:14" x14ac:dyDescent="0.3">
      <c r="C87" t="s">
        <v>1353</v>
      </c>
      <c r="D87" s="89">
        <v>5000</v>
      </c>
      <c r="E87" s="89">
        <v>25000</v>
      </c>
      <c r="F87" s="89">
        <v>10000</v>
      </c>
      <c r="G87" s="89">
        <v>75000</v>
      </c>
    </row>
    <row r="88" spans="3:14" x14ac:dyDescent="0.3">
      <c r="C88" t="s">
        <v>1352</v>
      </c>
      <c r="D88" s="89">
        <v>100000</v>
      </c>
      <c r="E88" s="89">
        <v>200000</v>
      </c>
      <c r="F88" s="89">
        <v>210000</v>
      </c>
      <c r="G88" s="89">
        <v>350000</v>
      </c>
    </row>
    <row r="89" spans="3:14" x14ac:dyDescent="0.3">
      <c r="C89" t="s">
        <v>1351</v>
      </c>
      <c r="D89" s="89">
        <v>110000</v>
      </c>
      <c r="E89" s="89">
        <v>190000</v>
      </c>
      <c r="F89" s="89">
        <v>215000</v>
      </c>
      <c r="G89" s="89">
        <v>404250</v>
      </c>
    </row>
  </sheetData>
  <mergeCells count="13">
    <mergeCell ref="C9:F9"/>
    <mergeCell ref="C19:G19"/>
    <mergeCell ref="C29:P29"/>
    <mergeCell ref="C33:D33"/>
    <mergeCell ref="E33:F33"/>
    <mergeCell ref="G33:H33"/>
    <mergeCell ref="I33:J33"/>
    <mergeCell ref="K33:L33"/>
    <mergeCell ref="J83:N83"/>
    <mergeCell ref="C73:F73"/>
    <mergeCell ref="C83:G83"/>
    <mergeCell ref="C34:D34"/>
    <mergeCell ref="C35:D35"/>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DBE67-FC5D-42E1-AF28-FB64D66E7473}">
  <sheetPr>
    <tabColor theme="5" tint="0.39997558519241921"/>
  </sheetPr>
  <dimension ref="A1:AN89"/>
  <sheetViews>
    <sheetView zoomScaleNormal="100" workbookViewId="0">
      <selection activeCell="F57" sqref="F57"/>
    </sheetView>
  </sheetViews>
  <sheetFormatPr defaultRowHeight="14.4" x14ac:dyDescent="0.3"/>
  <cols>
    <col min="3" max="3" width="23.6640625" customWidth="1"/>
    <col min="4" max="4" width="15.6640625" customWidth="1"/>
    <col min="5" max="5" width="12.6640625" customWidth="1"/>
    <col min="6" max="6" width="12.44140625" customWidth="1"/>
    <col min="7" max="7" width="12.88671875" customWidth="1"/>
    <col min="8" max="9" width="12.109375" customWidth="1"/>
    <col min="10" max="10" width="14.109375" customWidth="1"/>
    <col min="11" max="11" width="12.33203125" customWidth="1"/>
    <col min="12" max="12" width="12" customWidth="1"/>
    <col min="13" max="13" width="12.88671875" customWidth="1"/>
    <col min="14" max="14" width="14" customWidth="1"/>
    <col min="15" max="15" width="13.88671875" customWidth="1"/>
    <col min="16" max="18" width="15.6640625" customWidth="1"/>
    <col min="19" max="19" width="12.21875" customWidth="1"/>
    <col min="20" max="20" width="12.109375" customWidth="1"/>
    <col min="21" max="21" width="12.88671875" customWidth="1"/>
    <col min="22" max="22" width="12.33203125" customWidth="1"/>
    <col min="23" max="23" width="12.88671875" customWidth="1"/>
    <col min="24" max="24" width="12.6640625" customWidth="1"/>
    <col min="25" max="25" width="12.5546875" customWidth="1"/>
    <col min="26" max="26" width="12.109375" customWidth="1"/>
    <col min="27" max="27" width="12.88671875" customWidth="1"/>
    <col min="28" max="28" width="12.21875" customWidth="1"/>
    <col min="29" max="29" width="13" customWidth="1"/>
    <col min="30" max="31" width="12.109375" customWidth="1"/>
    <col min="32" max="32" width="12.33203125" customWidth="1"/>
    <col min="33" max="33" width="12.5546875" customWidth="1"/>
    <col min="34" max="34" width="12" customWidth="1"/>
    <col min="35" max="35" width="12.109375" customWidth="1"/>
    <col min="36" max="36" width="12.5546875" customWidth="1"/>
    <col min="37" max="37" width="14.6640625" customWidth="1"/>
    <col min="38" max="39" width="12.109375" customWidth="1"/>
    <col min="40" max="40" width="15.21875" customWidth="1"/>
  </cols>
  <sheetData>
    <row r="1" spans="1:10" ht="15" thickBot="1" x14ac:dyDescent="0.35">
      <c r="A1" t="s">
        <v>1425</v>
      </c>
      <c r="B1" s="106"/>
      <c r="C1" s="106"/>
      <c r="I1" s="20" t="s">
        <v>42</v>
      </c>
      <c r="J1" s="19"/>
    </row>
    <row r="2" spans="1:10" x14ac:dyDescent="0.3">
      <c r="I2" s="18" t="s">
        <v>41</v>
      </c>
      <c r="J2" s="18"/>
    </row>
    <row r="3" spans="1:10" ht="15" thickBot="1" x14ac:dyDescent="0.35">
      <c r="I3" s="17" t="s">
        <v>40</v>
      </c>
      <c r="J3" s="17"/>
    </row>
    <row r="4" spans="1:10" ht="15.6" thickTop="1" thickBot="1" x14ac:dyDescent="0.35">
      <c r="I4" s="16" t="s">
        <v>39</v>
      </c>
      <c r="J4" s="16"/>
    </row>
    <row r="5" spans="1:10" ht="15" thickTop="1" x14ac:dyDescent="0.3">
      <c r="I5" s="15" t="s">
        <v>38</v>
      </c>
      <c r="J5" s="14"/>
    </row>
    <row r="9" spans="1:10" ht="15" thickBot="1" x14ac:dyDescent="0.35"/>
    <row r="10" spans="1:10" ht="15" thickBot="1" x14ac:dyDescent="0.35">
      <c r="C10" s="644" t="s">
        <v>37</v>
      </c>
      <c r="D10" s="645"/>
      <c r="E10" s="645"/>
      <c r="F10" s="645"/>
      <c r="G10" s="645"/>
      <c r="H10" s="646"/>
    </row>
    <row r="21" spans="1:36" ht="15" thickBot="1" x14ac:dyDescent="0.35"/>
    <row r="22" spans="1:36" ht="15" thickBot="1" x14ac:dyDescent="0.35">
      <c r="C22" s="644" t="s">
        <v>18</v>
      </c>
      <c r="D22" s="645"/>
      <c r="E22" s="645"/>
      <c r="F22" s="645"/>
      <c r="G22" s="645"/>
      <c r="H22" s="645"/>
      <c r="I22" s="645"/>
      <c r="J22" s="646"/>
      <c r="K22" s="105"/>
      <c r="L22" s="105"/>
      <c r="M22" s="644" t="s">
        <v>17</v>
      </c>
      <c r="N22" s="645"/>
      <c r="O22" s="645"/>
      <c r="P22" s="645"/>
      <c r="Q22" s="646"/>
      <c r="R22" s="105"/>
      <c r="S22" s="105"/>
      <c r="T22" s="105"/>
      <c r="U22" s="105"/>
      <c r="V22" s="105"/>
      <c r="W22" s="105"/>
      <c r="X22" s="105"/>
      <c r="Y22" s="105"/>
      <c r="Z22" s="105"/>
      <c r="AA22" s="105"/>
      <c r="AB22" s="105"/>
      <c r="AC22" s="105"/>
      <c r="AD22" s="105"/>
      <c r="AE22" s="105"/>
      <c r="AF22" s="105"/>
      <c r="AG22" s="105"/>
      <c r="AH22" s="105"/>
      <c r="AI22" s="105"/>
      <c r="AJ22" s="105"/>
    </row>
    <row r="23" spans="1:36" s="7" customFormat="1" x14ac:dyDescent="0.3">
      <c r="A23" s="7" t="s">
        <v>1424</v>
      </c>
    </row>
    <row r="24" spans="1:36" x14ac:dyDescent="0.3">
      <c r="C24" t="s">
        <v>1423</v>
      </c>
    </row>
    <row r="26" spans="1:36" x14ac:dyDescent="0.3">
      <c r="D26" t="s">
        <v>1386</v>
      </c>
      <c r="E26" t="s">
        <v>1385</v>
      </c>
      <c r="F26" t="s">
        <v>1384</v>
      </c>
      <c r="G26" t="s">
        <v>1383</v>
      </c>
      <c r="H26" t="s">
        <v>1382</v>
      </c>
      <c r="I26" t="s">
        <v>1381</v>
      </c>
      <c r="J26" t="s">
        <v>14</v>
      </c>
    </row>
    <row r="27" spans="1:36" x14ac:dyDescent="0.3">
      <c r="C27" t="s">
        <v>1259</v>
      </c>
      <c r="D27">
        <v>410</v>
      </c>
      <c r="E27">
        <v>430</v>
      </c>
      <c r="F27">
        <v>480</v>
      </c>
      <c r="G27">
        <v>600</v>
      </c>
      <c r="H27">
        <v>650</v>
      </c>
      <c r="I27">
        <v>675</v>
      </c>
      <c r="J27" s="102">
        <v>3245</v>
      </c>
    </row>
    <row r="28" spans="1:36" x14ac:dyDescent="0.3">
      <c r="C28" t="s">
        <v>1422</v>
      </c>
      <c r="D28">
        <v>2</v>
      </c>
      <c r="E28">
        <v>4</v>
      </c>
      <c r="F28">
        <v>5</v>
      </c>
      <c r="G28">
        <v>4</v>
      </c>
      <c r="H28">
        <v>7</v>
      </c>
      <c r="I28">
        <v>7</v>
      </c>
      <c r="J28">
        <v>29</v>
      </c>
    </row>
    <row r="29" spans="1:36" x14ac:dyDescent="0.3">
      <c r="C29" t="s">
        <v>1421</v>
      </c>
      <c r="D29" s="12">
        <v>328000</v>
      </c>
      <c r="E29" s="12">
        <v>346150</v>
      </c>
      <c r="F29" s="12">
        <v>388800</v>
      </c>
      <c r="G29" s="12">
        <v>489000</v>
      </c>
      <c r="H29" s="12">
        <v>529750</v>
      </c>
      <c r="I29" s="12">
        <v>573750</v>
      </c>
      <c r="J29" s="12">
        <v>2655450</v>
      </c>
    </row>
    <row r="30" spans="1:36" x14ac:dyDescent="0.3">
      <c r="C30" t="s">
        <v>1420</v>
      </c>
      <c r="D30" s="12">
        <v>104676</v>
      </c>
      <c r="E30" s="12">
        <v>124546</v>
      </c>
      <c r="F30" s="12">
        <v>186527</v>
      </c>
      <c r="G30" s="12">
        <v>235091</v>
      </c>
      <c r="H30" s="12">
        <v>284077</v>
      </c>
      <c r="I30" s="12">
        <v>190300</v>
      </c>
      <c r="J30" s="12">
        <v>1125217</v>
      </c>
    </row>
    <row r="31" spans="1:36" x14ac:dyDescent="0.3">
      <c r="C31" t="s">
        <v>1419</v>
      </c>
      <c r="D31" s="12">
        <v>64913</v>
      </c>
      <c r="E31" s="12">
        <v>129879</v>
      </c>
      <c r="F31" s="12">
        <v>161629</v>
      </c>
      <c r="G31" s="12">
        <v>128651</v>
      </c>
      <c r="H31" s="12">
        <v>220025</v>
      </c>
      <c r="I31" s="12">
        <v>208007</v>
      </c>
      <c r="J31" s="12">
        <v>913104</v>
      </c>
    </row>
    <row r="33" spans="1:40" x14ac:dyDescent="0.3">
      <c r="C33" t="s">
        <v>1418</v>
      </c>
      <c r="D33" s="12">
        <v>58000</v>
      </c>
    </row>
    <row r="34" spans="1:40" x14ac:dyDescent="0.3">
      <c r="C34" t="s">
        <v>1417</v>
      </c>
      <c r="D34">
        <f>AVERAGE(D27:I27)</f>
        <v>540.83333333333337</v>
      </c>
    </row>
    <row r="35" spans="1:40" x14ac:dyDescent="0.3">
      <c r="C35" t="s">
        <v>1416</v>
      </c>
      <c r="D35" s="104">
        <f>D33*D34</f>
        <v>31368333.333333336</v>
      </c>
    </row>
    <row r="36" spans="1:40" x14ac:dyDescent="0.3">
      <c r="C36" t="s">
        <v>1415</v>
      </c>
      <c r="D36" s="104">
        <f>SUM(J30:J31)</f>
        <v>2038321</v>
      </c>
    </row>
    <row r="37" spans="1:40" x14ac:dyDescent="0.3">
      <c r="C37" t="s">
        <v>1414</v>
      </c>
      <c r="D37" s="104">
        <f>D35-D36</f>
        <v>29330012.333333336</v>
      </c>
    </row>
    <row r="38" spans="1:40" x14ac:dyDescent="0.3">
      <c r="D38" s="104"/>
    </row>
    <row r="39" spans="1:40" x14ac:dyDescent="0.3">
      <c r="D39" s="104"/>
    </row>
    <row r="40" spans="1:40" x14ac:dyDescent="0.3">
      <c r="D40" s="104"/>
    </row>
    <row r="41" spans="1:40" x14ac:dyDescent="0.3">
      <c r="D41" s="104"/>
    </row>
    <row r="43" spans="1:40" x14ac:dyDescent="0.3">
      <c r="D43" s="104"/>
    </row>
    <row r="44" spans="1:40" x14ac:dyDescent="0.3">
      <c r="D44" s="104"/>
      <c r="E44" s="104"/>
      <c r="F44" s="104"/>
      <c r="G44" s="104"/>
      <c r="H44" s="104"/>
      <c r="I44" s="104"/>
      <c r="J44" s="104"/>
    </row>
    <row r="45" spans="1:40" x14ac:dyDescent="0.3">
      <c r="D45" s="104"/>
    </row>
    <row r="46" spans="1:40" ht="15" thickBot="1" x14ac:dyDescent="0.35">
      <c r="D46" s="104"/>
    </row>
    <row r="47" spans="1:40" ht="15" thickBot="1" x14ac:dyDescent="0.35">
      <c r="C47" s="644" t="s">
        <v>18</v>
      </c>
      <c r="D47" s="645"/>
      <c r="E47" s="645"/>
      <c r="F47" s="645"/>
      <c r="G47" s="645"/>
      <c r="H47" s="645"/>
      <c r="I47" s="645"/>
      <c r="J47" s="645"/>
      <c r="K47" s="645"/>
      <c r="L47" s="645"/>
      <c r="M47" s="645"/>
      <c r="N47" s="645"/>
      <c r="O47" s="645"/>
      <c r="P47" s="645"/>
      <c r="Q47" s="645"/>
      <c r="R47" s="645"/>
      <c r="S47" s="645"/>
      <c r="T47" s="645"/>
      <c r="U47" s="645"/>
      <c r="V47" s="645"/>
      <c r="W47" s="645"/>
      <c r="X47" s="645"/>
      <c r="Y47" s="645"/>
      <c r="Z47" s="645"/>
      <c r="AA47" s="645"/>
      <c r="AB47" s="645"/>
      <c r="AC47" s="645"/>
      <c r="AD47" s="645"/>
      <c r="AE47" s="645"/>
      <c r="AF47" s="645"/>
      <c r="AG47" s="645"/>
      <c r="AH47" s="645"/>
      <c r="AI47" s="645"/>
      <c r="AJ47" s="645"/>
      <c r="AK47" s="645"/>
      <c r="AL47" s="645"/>
      <c r="AM47" s="645"/>
      <c r="AN47" s="646"/>
    </row>
    <row r="48" spans="1:40" s="7" customFormat="1" x14ac:dyDescent="0.3">
      <c r="A48" s="7" t="s">
        <v>19</v>
      </c>
      <c r="J48" s="103"/>
    </row>
    <row r="50" spans="4:40" x14ac:dyDescent="0.3">
      <c r="D50" t="s">
        <v>1413</v>
      </c>
      <c r="G50" t="s">
        <v>1412</v>
      </c>
    </row>
    <row r="52" spans="4:40" x14ac:dyDescent="0.3">
      <c r="D52" t="s">
        <v>46</v>
      </c>
      <c r="E52" t="s">
        <v>1411</v>
      </c>
      <c r="G52" t="s">
        <v>46</v>
      </c>
      <c r="H52" t="s">
        <v>1410</v>
      </c>
      <c r="I52" t="s">
        <v>1409</v>
      </c>
      <c r="J52" t="s">
        <v>1408</v>
      </c>
      <c r="K52" t="s">
        <v>1407</v>
      </c>
      <c r="L52" t="s">
        <v>1406</v>
      </c>
      <c r="M52" t="s">
        <v>1405</v>
      </c>
      <c r="N52" t="s">
        <v>1404</v>
      </c>
      <c r="O52" t="s">
        <v>1403</v>
      </c>
      <c r="P52" t="s">
        <v>1402</v>
      </c>
      <c r="Q52" t="s">
        <v>1401</v>
      </c>
      <c r="R52" t="s">
        <v>1400</v>
      </c>
      <c r="S52" t="s">
        <v>1399</v>
      </c>
      <c r="T52" t="s">
        <v>1398</v>
      </c>
      <c r="U52" t="s">
        <v>1397</v>
      </c>
      <c r="V52" t="s">
        <v>1396</v>
      </c>
      <c r="W52" t="s">
        <v>1395</v>
      </c>
      <c r="X52" t="s">
        <v>1394</v>
      </c>
      <c r="Y52" t="s">
        <v>1393</v>
      </c>
      <c r="Z52" t="s">
        <v>1392</v>
      </c>
      <c r="AA52" t="s">
        <v>1391</v>
      </c>
      <c r="AB52" t="s">
        <v>1390</v>
      </c>
      <c r="AC52" t="s">
        <v>1389</v>
      </c>
      <c r="AD52" t="s">
        <v>1388</v>
      </c>
      <c r="AE52" t="s">
        <v>1387</v>
      </c>
      <c r="AF52" t="s">
        <v>1386</v>
      </c>
      <c r="AG52" t="s">
        <v>1385</v>
      </c>
      <c r="AH52" t="s">
        <v>1384</v>
      </c>
      <c r="AI52" t="s">
        <v>1383</v>
      </c>
      <c r="AJ52" t="s">
        <v>1382</v>
      </c>
      <c r="AK52" t="s">
        <v>1381</v>
      </c>
      <c r="AL52" t="s">
        <v>1380</v>
      </c>
      <c r="AM52" t="s">
        <v>1379</v>
      </c>
      <c r="AN52" t="s">
        <v>14</v>
      </c>
    </row>
    <row r="53" spans="4:40" x14ac:dyDescent="0.3">
      <c r="D53" t="s">
        <v>1410</v>
      </c>
      <c r="E53" s="102">
        <v>4022562</v>
      </c>
      <c r="G53" t="s">
        <v>1410</v>
      </c>
      <c r="H53" s="12">
        <v>113543425.02</v>
      </c>
      <c r="I53" s="12">
        <v>243842641.03</v>
      </c>
      <c r="J53" s="12">
        <v>117194648.17</v>
      </c>
      <c r="K53" s="12">
        <v>50620048.350000001</v>
      </c>
      <c r="L53" s="12">
        <v>26425911.710000001</v>
      </c>
      <c r="M53" s="12">
        <v>15661763.58</v>
      </c>
      <c r="N53" s="12">
        <v>10689051.75</v>
      </c>
      <c r="O53" s="12">
        <v>7920304.79</v>
      </c>
      <c r="P53" s="12">
        <v>5657484.3600000003</v>
      </c>
      <c r="Q53" s="12">
        <v>4540521.8600000003</v>
      </c>
      <c r="R53" s="12">
        <v>3329638.47</v>
      </c>
      <c r="S53" s="12">
        <v>2943599.96</v>
      </c>
      <c r="T53" s="12">
        <v>1592481.93</v>
      </c>
      <c r="U53" s="12">
        <v>347047.07</v>
      </c>
      <c r="V53" s="12">
        <v>141045.48000000001</v>
      </c>
      <c r="W53" s="12">
        <v>38247.379999999997</v>
      </c>
      <c r="X53" s="12">
        <v>6051.68</v>
      </c>
      <c r="Y53" s="12">
        <v>380.58</v>
      </c>
      <c r="Z53" s="12">
        <v>121.98</v>
      </c>
      <c r="AA53" s="12">
        <v>23</v>
      </c>
      <c r="AB53" s="12">
        <v>0</v>
      </c>
      <c r="AC53" s="12">
        <v>0</v>
      </c>
      <c r="AD53" s="12">
        <v>0</v>
      </c>
      <c r="AE53" s="12">
        <v>0</v>
      </c>
      <c r="AF53" s="12">
        <v>0</v>
      </c>
      <c r="AG53" s="12">
        <v>0</v>
      </c>
      <c r="AH53" s="12">
        <v>0</v>
      </c>
      <c r="AI53" s="12">
        <v>0</v>
      </c>
      <c r="AJ53" s="12">
        <v>0</v>
      </c>
      <c r="AK53" s="12">
        <v>0</v>
      </c>
      <c r="AL53" s="12">
        <v>0</v>
      </c>
      <c r="AM53" s="12">
        <v>0</v>
      </c>
      <c r="AN53" s="12">
        <f t="shared" ref="AN53:AN85" si="0">SUM(H53:AM53)</f>
        <v>604494438.15000021</v>
      </c>
    </row>
    <row r="54" spans="4:40" x14ac:dyDescent="0.3">
      <c r="D54" t="s">
        <v>1409</v>
      </c>
      <c r="E54" s="102">
        <v>3996174</v>
      </c>
      <c r="G54" t="s">
        <v>1409</v>
      </c>
      <c r="I54" s="12">
        <v>105413552.76000001</v>
      </c>
      <c r="J54" s="12">
        <v>261411698.56</v>
      </c>
      <c r="K54" s="12">
        <v>93402048.189999998</v>
      </c>
      <c r="L54" s="12">
        <v>43690676</v>
      </c>
      <c r="M54" s="12">
        <v>25270134.739999998</v>
      </c>
      <c r="N54" s="12">
        <v>19392192.469999999</v>
      </c>
      <c r="O54" s="12">
        <v>9042780.1300000008</v>
      </c>
      <c r="P54" s="12">
        <v>8256311.0599999996</v>
      </c>
      <c r="Q54" s="12">
        <v>5845842.2000000002</v>
      </c>
      <c r="R54" s="12">
        <v>2669921.4700000002</v>
      </c>
      <c r="S54" s="12">
        <v>4858867.6100000003</v>
      </c>
      <c r="T54" s="12">
        <v>3440513.74</v>
      </c>
      <c r="U54" s="12">
        <v>1263310.82</v>
      </c>
      <c r="V54" s="12">
        <v>648133.31000000006</v>
      </c>
      <c r="W54" s="12">
        <v>78613.02</v>
      </c>
      <c r="X54" s="12">
        <v>59967.71</v>
      </c>
      <c r="Y54" s="12">
        <v>770.26</v>
      </c>
      <c r="Z54" s="12">
        <v>356.93</v>
      </c>
      <c r="AA54" s="12">
        <v>229.44</v>
      </c>
      <c r="AB54" s="12">
        <v>0</v>
      </c>
      <c r="AC54" s="12">
        <v>0</v>
      </c>
      <c r="AD54" s="12">
        <v>0</v>
      </c>
      <c r="AE54" s="12">
        <v>0</v>
      </c>
      <c r="AF54" s="12">
        <v>0</v>
      </c>
      <c r="AG54" s="12">
        <v>0</v>
      </c>
      <c r="AH54" s="12">
        <v>0</v>
      </c>
      <c r="AI54" s="12">
        <v>0</v>
      </c>
      <c r="AJ54" s="12">
        <v>0</v>
      </c>
      <c r="AK54" s="12">
        <v>0</v>
      </c>
      <c r="AL54" s="12">
        <v>0</v>
      </c>
      <c r="AM54" s="12">
        <v>0</v>
      </c>
      <c r="AN54" s="12">
        <f t="shared" si="0"/>
        <v>584745920.42000008</v>
      </c>
    </row>
    <row r="55" spans="4:40" x14ac:dyDescent="0.3">
      <c r="D55" t="s">
        <v>1408</v>
      </c>
      <c r="E55" s="102">
        <v>3989428</v>
      </c>
      <c r="G55" t="s">
        <v>1408</v>
      </c>
      <c r="J55" s="12">
        <v>125076858.62</v>
      </c>
      <c r="K55" s="12">
        <v>200067909.97999999</v>
      </c>
      <c r="L55" s="12">
        <v>73218065.129999995</v>
      </c>
      <c r="M55" s="12">
        <v>39613383.039999999</v>
      </c>
      <c r="N55" s="12">
        <v>26107766.18</v>
      </c>
      <c r="O55" s="12">
        <v>13956575.380000001</v>
      </c>
      <c r="P55" s="12">
        <v>8930675.4800000004</v>
      </c>
      <c r="Q55" s="12">
        <v>7226636.7800000003</v>
      </c>
      <c r="R55" s="12">
        <v>4389489.05</v>
      </c>
      <c r="S55" s="12">
        <v>6424737.2699999996</v>
      </c>
      <c r="T55" s="12">
        <v>3297911.43</v>
      </c>
      <c r="U55" s="12">
        <v>2094734.07</v>
      </c>
      <c r="V55" s="12">
        <v>1300234.97</v>
      </c>
      <c r="W55" s="12">
        <v>549389.06000000006</v>
      </c>
      <c r="X55" s="12">
        <v>133802.56</v>
      </c>
      <c r="Y55" s="12">
        <v>18932.27</v>
      </c>
      <c r="Z55" s="12">
        <v>7488.34</v>
      </c>
      <c r="AA55" s="12">
        <v>190.93</v>
      </c>
      <c r="AB55" s="12">
        <v>57.11</v>
      </c>
      <c r="AC55" s="12">
        <v>0</v>
      </c>
      <c r="AD55" s="12">
        <v>0</v>
      </c>
      <c r="AE55" s="12">
        <v>0</v>
      </c>
      <c r="AF55" s="12">
        <v>0</v>
      </c>
      <c r="AG55" s="12">
        <v>0</v>
      </c>
      <c r="AH55" s="12">
        <v>0</v>
      </c>
      <c r="AI55" s="12">
        <v>0</v>
      </c>
      <c r="AJ55" s="12">
        <v>0</v>
      </c>
      <c r="AK55" s="12">
        <v>0</v>
      </c>
      <c r="AL55" s="12">
        <v>0</v>
      </c>
      <c r="AM55" s="12">
        <v>0</v>
      </c>
      <c r="AN55" s="12">
        <f t="shared" si="0"/>
        <v>512414837.65000004</v>
      </c>
    </row>
    <row r="56" spans="4:40" x14ac:dyDescent="0.3">
      <c r="D56" t="s">
        <v>1407</v>
      </c>
      <c r="E56" s="102">
        <v>3980783</v>
      </c>
      <c r="G56" t="s">
        <v>1407</v>
      </c>
      <c r="K56" s="12">
        <v>65620367.729999997</v>
      </c>
      <c r="L56" s="12">
        <v>145147762.93000001</v>
      </c>
      <c r="M56" s="12">
        <v>63627605.259999998</v>
      </c>
      <c r="N56" s="12">
        <v>31826810.34</v>
      </c>
      <c r="O56" s="12">
        <v>14196967.310000001</v>
      </c>
      <c r="P56" s="12">
        <v>8153911.8600000003</v>
      </c>
      <c r="Q56" s="12">
        <v>6109972.54</v>
      </c>
      <c r="R56" s="12">
        <v>3347650.55</v>
      </c>
      <c r="S56" s="12">
        <v>4219103.6500000004</v>
      </c>
      <c r="T56" s="12">
        <v>2358691.73</v>
      </c>
      <c r="U56" s="12">
        <v>1764616.1</v>
      </c>
      <c r="V56" s="12">
        <v>1447662.04</v>
      </c>
      <c r="W56" s="12">
        <v>529818.73</v>
      </c>
      <c r="X56" s="12">
        <v>366056.68</v>
      </c>
      <c r="Y56" s="12">
        <v>30360.5</v>
      </c>
      <c r="Z56" s="12">
        <v>34945.269999999997</v>
      </c>
      <c r="AA56" s="12">
        <v>5041.76</v>
      </c>
      <c r="AB56" s="12">
        <v>715.91</v>
      </c>
      <c r="AC56" s="12">
        <v>233.34</v>
      </c>
      <c r="AD56" s="12">
        <v>0</v>
      </c>
      <c r="AE56" s="12">
        <v>0</v>
      </c>
      <c r="AF56" s="12">
        <v>0</v>
      </c>
      <c r="AG56" s="12">
        <v>0</v>
      </c>
      <c r="AH56" s="12">
        <v>0</v>
      </c>
      <c r="AI56" s="12">
        <v>0</v>
      </c>
      <c r="AJ56" s="12">
        <v>0</v>
      </c>
      <c r="AK56" s="12">
        <v>0</v>
      </c>
      <c r="AL56" s="12">
        <v>0</v>
      </c>
      <c r="AM56" s="12">
        <v>0</v>
      </c>
      <c r="AN56" s="12">
        <f t="shared" si="0"/>
        <v>348788294.23000008</v>
      </c>
    </row>
    <row r="57" spans="4:40" x14ac:dyDescent="0.3">
      <c r="D57" t="s">
        <v>1406</v>
      </c>
      <c r="E57" s="102">
        <v>3957638</v>
      </c>
      <c r="G57" t="s">
        <v>1406</v>
      </c>
      <c r="L57" s="12">
        <v>71907133.430000007</v>
      </c>
      <c r="M57" s="12">
        <v>198052932.63999999</v>
      </c>
      <c r="N57" s="12">
        <v>84607663.640000001</v>
      </c>
      <c r="O57" s="12">
        <v>38254447.420000002</v>
      </c>
      <c r="P57" s="12">
        <v>21568557.800000001</v>
      </c>
      <c r="Q57" s="12">
        <v>13479766.869999999</v>
      </c>
      <c r="R57" s="12">
        <v>7752586.6399999997</v>
      </c>
      <c r="S57" s="12">
        <v>6137752.5300000003</v>
      </c>
      <c r="T57" s="12">
        <v>5493460.4299999997</v>
      </c>
      <c r="U57" s="12">
        <v>2955626.53</v>
      </c>
      <c r="V57" s="12">
        <v>2947997.14</v>
      </c>
      <c r="W57" s="12">
        <v>1463590.44</v>
      </c>
      <c r="X57" s="12">
        <v>1801818.06</v>
      </c>
      <c r="Y57" s="12">
        <v>316368.43</v>
      </c>
      <c r="Z57" s="12">
        <v>125683.8</v>
      </c>
      <c r="AA57" s="12">
        <v>31687.82</v>
      </c>
      <c r="AB57" s="12">
        <v>1907.43</v>
      </c>
      <c r="AC57" s="12">
        <v>512.79999999999995</v>
      </c>
      <c r="AD57" s="12">
        <v>124.25</v>
      </c>
      <c r="AE57" s="12">
        <v>0</v>
      </c>
      <c r="AF57" s="12">
        <v>0</v>
      </c>
      <c r="AG57" s="12">
        <v>0</v>
      </c>
      <c r="AH57" s="12">
        <v>0</v>
      </c>
      <c r="AI57" s="12">
        <v>0</v>
      </c>
      <c r="AJ57" s="12">
        <v>0</v>
      </c>
      <c r="AK57" s="12">
        <v>0</v>
      </c>
      <c r="AL57" s="12">
        <v>0</v>
      </c>
      <c r="AM57" s="12">
        <v>0</v>
      </c>
      <c r="AN57" s="12">
        <f t="shared" si="0"/>
        <v>456899618.09999996</v>
      </c>
    </row>
    <row r="58" spans="4:40" x14ac:dyDescent="0.3">
      <c r="D58" t="s">
        <v>1405</v>
      </c>
      <c r="E58" s="102">
        <v>3933019</v>
      </c>
      <c r="G58" t="s">
        <v>1405</v>
      </c>
      <c r="M58" s="12">
        <v>96126520.629999995</v>
      </c>
      <c r="N58" s="12">
        <v>241141796.71000001</v>
      </c>
      <c r="O58" s="12">
        <v>103792228.98999999</v>
      </c>
      <c r="P58" s="12">
        <v>52441829.759999998</v>
      </c>
      <c r="Q58" s="12">
        <v>28867282.550000001</v>
      </c>
      <c r="R58" s="12">
        <v>14065874.369999999</v>
      </c>
      <c r="S58" s="12">
        <v>12197214.18</v>
      </c>
      <c r="T58" s="12">
        <v>10034466.73</v>
      </c>
      <c r="U58" s="12">
        <v>5545170.7199999997</v>
      </c>
      <c r="V58" s="12">
        <v>4665146.62</v>
      </c>
      <c r="W58" s="12">
        <v>3032394.66</v>
      </c>
      <c r="X58" s="12">
        <v>2158227.41</v>
      </c>
      <c r="Y58" s="12">
        <v>1648371.18</v>
      </c>
      <c r="Z58" s="12">
        <v>419163.88</v>
      </c>
      <c r="AA58" s="12">
        <v>74375.05</v>
      </c>
      <c r="AB58" s="12">
        <v>72366.740000000005</v>
      </c>
      <c r="AC58" s="12">
        <v>5672.56</v>
      </c>
      <c r="AD58" s="12">
        <v>843.6</v>
      </c>
      <c r="AE58" s="12">
        <v>155.29</v>
      </c>
      <c r="AF58" s="12">
        <v>0</v>
      </c>
      <c r="AG58" s="12">
        <v>0</v>
      </c>
      <c r="AH58" s="12">
        <v>0</v>
      </c>
      <c r="AI58" s="12">
        <v>0</v>
      </c>
      <c r="AJ58" s="12">
        <v>0</v>
      </c>
      <c r="AK58" s="12">
        <v>0</v>
      </c>
      <c r="AL58" s="12">
        <v>0</v>
      </c>
      <c r="AM58" s="12">
        <v>0</v>
      </c>
      <c r="AN58" s="12">
        <f t="shared" si="0"/>
        <v>576289101.62999988</v>
      </c>
    </row>
    <row r="59" spans="4:40" x14ac:dyDescent="0.3">
      <c r="D59" t="s">
        <v>1404</v>
      </c>
      <c r="E59" s="102">
        <v>3901508</v>
      </c>
      <c r="G59" t="s">
        <v>1404</v>
      </c>
      <c r="N59" s="12">
        <v>96718737.189999998</v>
      </c>
      <c r="O59" s="12">
        <v>237990555.50999999</v>
      </c>
      <c r="P59" s="12">
        <v>114307373.92</v>
      </c>
      <c r="Q59" s="12">
        <v>59034848.829999998</v>
      </c>
      <c r="R59" s="12">
        <v>29532772.789999999</v>
      </c>
      <c r="S59" s="12">
        <v>19636654.789999999</v>
      </c>
      <c r="T59" s="12">
        <v>13896699.59</v>
      </c>
      <c r="U59" s="12">
        <v>9047432.0399999991</v>
      </c>
      <c r="V59" s="12">
        <v>7907114.4100000001</v>
      </c>
      <c r="W59" s="12">
        <v>5267976.41</v>
      </c>
      <c r="X59" s="12">
        <v>2818992.67</v>
      </c>
      <c r="Y59" s="12">
        <v>1794454.74</v>
      </c>
      <c r="Z59" s="12">
        <v>1867336.2</v>
      </c>
      <c r="AA59" s="12">
        <v>558966.81000000006</v>
      </c>
      <c r="AB59" s="12">
        <v>143138.79999999999</v>
      </c>
      <c r="AC59" s="12">
        <v>64574.63</v>
      </c>
      <c r="AD59" s="12">
        <v>11733.13</v>
      </c>
      <c r="AE59" s="12">
        <v>850.05</v>
      </c>
      <c r="AF59" s="12">
        <v>254.13</v>
      </c>
      <c r="AG59" s="12">
        <v>0</v>
      </c>
      <c r="AH59" s="12">
        <v>0</v>
      </c>
      <c r="AI59" s="12">
        <v>0</v>
      </c>
      <c r="AJ59" s="12">
        <v>0</v>
      </c>
      <c r="AK59" s="12">
        <v>0</v>
      </c>
      <c r="AL59" s="12">
        <v>0</v>
      </c>
      <c r="AM59" s="12">
        <v>0</v>
      </c>
      <c r="AN59" s="12">
        <f t="shared" si="0"/>
        <v>600600466.63999975</v>
      </c>
    </row>
    <row r="60" spans="4:40" x14ac:dyDescent="0.3">
      <c r="D60" t="s">
        <v>1403</v>
      </c>
      <c r="E60" s="102">
        <v>3871947</v>
      </c>
      <c r="G60" t="s">
        <v>1403</v>
      </c>
      <c r="O60" s="12">
        <v>93231693.060000002</v>
      </c>
      <c r="P60" s="12">
        <v>228720153.31999999</v>
      </c>
      <c r="Q60" s="12">
        <v>125774156.66</v>
      </c>
      <c r="R60" s="12">
        <v>50485342.759999998</v>
      </c>
      <c r="S60" s="12">
        <v>31159844.109999999</v>
      </c>
      <c r="T60" s="12">
        <v>18547856.620000001</v>
      </c>
      <c r="U60" s="12">
        <v>12798547.449999999</v>
      </c>
      <c r="V60" s="12">
        <v>10737004.34</v>
      </c>
      <c r="W60" s="12">
        <v>6445893.3099999996</v>
      </c>
      <c r="X60" s="12">
        <v>5930393.0499999998</v>
      </c>
      <c r="Y60" s="12">
        <v>5196020.0199999996</v>
      </c>
      <c r="Z60" s="12">
        <v>3212040.65</v>
      </c>
      <c r="AA60" s="12">
        <v>1864606.43</v>
      </c>
      <c r="AB60" s="12">
        <v>483756.24</v>
      </c>
      <c r="AC60" s="12">
        <v>195268.2</v>
      </c>
      <c r="AD60" s="12">
        <v>83161.25</v>
      </c>
      <c r="AE60" s="12">
        <v>23791.439999999999</v>
      </c>
      <c r="AF60" s="12">
        <v>1280.79</v>
      </c>
      <c r="AG60" s="12">
        <v>55.29</v>
      </c>
      <c r="AH60" s="12">
        <v>0</v>
      </c>
      <c r="AI60" s="12">
        <v>0</v>
      </c>
      <c r="AJ60" s="12">
        <v>0</v>
      </c>
      <c r="AK60" s="12">
        <v>0</v>
      </c>
      <c r="AL60" s="12">
        <v>0</v>
      </c>
      <c r="AM60" s="12">
        <v>0</v>
      </c>
      <c r="AN60" s="12">
        <f t="shared" si="0"/>
        <v>594890864.98999989</v>
      </c>
    </row>
    <row r="61" spans="4:40" x14ac:dyDescent="0.3">
      <c r="D61" t="s">
        <v>1402</v>
      </c>
      <c r="E61" s="102">
        <v>3856827</v>
      </c>
      <c r="G61" t="s">
        <v>1402</v>
      </c>
      <c r="P61" s="12">
        <v>88068092.290000007</v>
      </c>
      <c r="Q61" s="12">
        <v>242057145.47999999</v>
      </c>
      <c r="R61" s="12">
        <v>103071516.40000001</v>
      </c>
      <c r="S61" s="12">
        <v>62074393.310000002</v>
      </c>
      <c r="T61" s="12">
        <v>34081974.539999999</v>
      </c>
      <c r="U61" s="12">
        <v>19368469.109999999</v>
      </c>
      <c r="V61" s="12">
        <v>16234675.220000001</v>
      </c>
      <c r="W61" s="12">
        <v>9516382.2899999991</v>
      </c>
      <c r="X61" s="12">
        <v>7377122.0599999996</v>
      </c>
      <c r="Y61" s="12">
        <v>8244631.9000000004</v>
      </c>
      <c r="Z61" s="12">
        <v>7213019.8600000003</v>
      </c>
      <c r="AA61" s="12">
        <v>3139408.58</v>
      </c>
      <c r="AB61" s="12">
        <v>1663870.42</v>
      </c>
      <c r="AC61" s="12">
        <v>815783.31</v>
      </c>
      <c r="AD61" s="12">
        <v>187768.37</v>
      </c>
      <c r="AE61" s="12">
        <v>111508.75</v>
      </c>
      <c r="AF61" s="12">
        <v>8307.2800000000007</v>
      </c>
      <c r="AG61" s="12">
        <v>1511.93</v>
      </c>
      <c r="AH61" s="12">
        <v>0</v>
      </c>
      <c r="AI61" s="12">
        <v>0</v>
      </c>
      <c r="AJ61" s="12">
        <v>0</v>
      </c>
      <c r="AK61" s="12">
        <v>0</v>
      </c>
      <c r="AL61" s="12">
        <v>0</v>
      </c>
      <c r="AM61" s="12">
        <v>0</v>
      </c>
      <c r="AN61" s="12">
        <f t="shared" si="0"/>
        <v>603235581.09999979</v>
      </c>
    </row>
    <row r="62" spans="4:40" x14ac:dyDescent="0.3">
      <c r="D62" t="s">
        <v>1401</v>
      </c>
      <c r="E62" s="102">
        <v>3841287</v>
      </c>
      <c r="G62" t="s">
        <v>1401</v>
      </c>
      <c r="Q62" s="12">
        <v>93366393.650000006</v>
      </c>
      <c r="R62" s="12">
        <v>227767982.72999999</v>
      </c>
      <c r="S62" s="12">
        <v>126938461.36</v>
      </c>
      <c r="T62" s="12">
        <v>69840144.579999998</v>
      </c>
      <c r="U62" s="12">
        <v>37440868.920000002</v>
      </c>
      <c r="V62" s="12">
        <v>26881643.68</v>
      </c>
      <c r="W62" s="12">
        <v>14227493.810000001</v>
      </c>
      <c r="X62" s="12">
        <v>9620743.4100000001</v>
      </c>
      <c r="Y62" s="12">
        <v>9505781.5</v>
      </c>
      <c r="Z62" s="12">
        <v>6819215.2999999998</v>
      </c>
      <c r="AA62" s="12">
        <v>4813566.84</v>
      </c>
      <c r="AB62" s="12">
        <v>2897255.25</v>
      </c>
      <c r="AC62" s="12">
        <v>1599274.68</v>
      </c>
      <c r="AD62" s="12">
        <v>725880.73</v>
      </c>
      <c r="AE62" s="12">
        <v>272004.55</v>
      </c>
      <c r="AF62" s="12">
        <v>68122.27</v>
      </c>
      <c r="AG62" s="12">
        <v>17773.48</v>
      </c>
      <c r="AH62" s="12">
        <v>1064.49</v>
      </c>
      <c r="AI62" s="12">
        <v>215.55</v>
      </c>
      <c r="AJ62" s="12">
        <v>0</v>
      </c>
      <c r="AK62" s="12">
        <v>0</v>
      </c>
      <c r="AL62" s="12">
        <v>0</v>
      </c>
      <c r="AM62" s="12">
        <v>0</v>
      </c>
      <c r="AN62" s="12">
        <f t="shared" si="0"/>
        <v>632803886.77999973</v>
      </c>
    </row>
    <row r="63" spans="4:40" x14ac:dyDescent="0.3">
      <c r="D63" t="s">
        <v>1400</v>
      </c>
      <c r="E63" s="102">
        <v>3823972</v>
      </c>
      <c r="G63" t="s">
        <v>1400</v>
      </c>
      <c r="R63" s="12">
        <v>75201501.959999993</v>
      </c>
      <c r="S63" s="12">
        <v>238385921.34999999</v>
      </c>
      <c r="T63" s="12">
        <v>127683316.16</v>
      </c>
      <c r="U63" s="12">
        <v>62280295.890000001</v>
      </c>
      <c r="V63" s="12">
        <v>39184551.850000001</v>
      </c>
      <c r="W63" s="12">
        <v>25730509.109999999</v>
      </c>
      <c r="X63" s="12">
        <v>16886138.18</v>
      </c>
      <c r="Y63" s="12">
        <v>15229153.640000001</v>
      </c>
      <c r="Z63" s="12">
        <v>9765459.2799999993</v>
      </c>
      <c r="AA63" s="12">
        <v>7726041.2999999998</v>
      </c>
      <c r="AB63" s="12">
        <v>6361824.5499999998</v>
      </c>
      <c r="AC63" s="12">
        <v>3438214.99</v>
      </c>
      <c r="AD63" s="12">
        <v>2019089.41</v>
      </c>
      <c r="AE63" s="12">
        <v>830511.1</v>
      </c>
      <c r="AF63" s="12">
        <v>221068.66</v>
      </c>
      <c r="AG63" s="12">
        <v>108629.61</v>
      </c>
      <c r="AH63" s="12">
        <v>12943.7</v>
      </c>
      <c r="AI63" s="12">
        <v>969.46</v>
      </c>
      <c r="AJ63" s="12">
        <v>0</v>
      </c>
      <c r="AK63" s="12">
        <v>0</v>
      </c>
      <c r="AL63" s="12">
        <v>0</v>
      </c>
      <c r="AM63" s="12">
        <v>0</v>
      </c>
      <c r="AN63" s="12">
        <f t="shared" si="0"/>
        <v>631066140.19999993</v>
      </c>
    </row>
    <row r="64" spans="4:40" x14ac:dyDescent="0.3">
      <c r="D64" t="s">
        <v>1399</v>
      </c>
      <c r="E64" s="102">
        <v>3822502</v>
      </c>
      <c r="G64" t="s">
        <v>1399</v>
      </c>
      <c r="S64" s="12">
        <v>99775646.420000002</v>
      </c>
      <c r="T64" s="12">
        <v>274362121.82999998</v>
      </c>
      <c r="U64" s="12">
        <v>122470761.44</v>
      </c>
      <c r="V64" s="12">
        <v>78654013.469999999</v>
      </c>
      <c r="W64" s="12">
        <v>41569152.890000001</v>
      </c>
      <c r="X64" s="12">
        <v>28368163.390000001</v>
      </c>
      <c r="Y64" s="12">
        <v>22276808.32</v>
      </c>
      <c r="Z64" s="12">
        <v>13356410.890000001</v>
      </c>
      <c r="AA64" s="12">
        <v>13205171.199999999</v>
      </c>
      <c r="AB64" s="12">
        <v>7247179.25</v>
      </c>
      <c r="AC64" s="12">
        <v>6962421.54</v>
      </c>
      <c r="AD64" s="12">
        <v>5695518.5999999996</v>
      </c>
      <c r="AE64" s="12">
        <v>2792254.89</v>
      </c>
      <c r="AF64" s="12">
        <v>642679.41</v>
      </c>
      <c r="AG64" s="12">
        <v>291651.40999999997</v>
      </c>
      <c r="AH64" s="12">
        <v>131255.96</v>
      </c>
      <c r="AI64" s="12">
        <v>14256.43</v>
      </c>
      <c r="AJ64" s="12">
        <v>1881.04</v>
      </c>
      <c r="AK64" s="12">
        <v>0</v>
      </c>
      <c r="AL64" s="12">
        <v>0</v>
      </c>
      <c r="AM64" s="12">
        <v>0</v>
      </c>
      <c r="AN64" s="12">
        <f t="shared" si="0"/>
        <v>717817348.37999988</v>
      </c>
    </row>
    <row r="65" spans="4:40" x14ac:dyDescent="0.3">
      <c r="D65" t="s">
        <v>1398</v>
      </c>
      <c r="E65" s="102">
        <v>3895094</v>
      </c>
      <c r="G65" t="s">
        <v>1398</v>
      </c>
      <c r="T65" s="12">
        <v>77430688.870000005</v>
      </c>
      <c r="U65" s="12">
        <v>196438370.12</v>
      </c>
      <c r="V65" s="12">
        <v>134327779.74000001</v>
      </c>
      <c r="W65" s="12">
        <v>59386387.270000003</v>
      </c>
      <c r="X65" s="12">
        <v>29803158.010000002</v>
      </c>
      <c r="Y65" s="12">
        <v>23418669.760000002</v>
      </c>
      <c r="Z65" s="12">
        <v>13820975.060000001</v>
      </c>
      <c r="AA65" s="12">
        <v>17376552.649999999</v>
      </c>
      <c r="AB65" s="12">
        <v>9640386.9199999999</v>
      </c>
      <c r="AC65" s="12">
        <v>9238337.5299999993</v>
      </c>
      <c r="AD65" s="12">
        <v>6827063.5700000003</v>
      </c>
      <c r="AE65" s="12">
        <v>4367344.4400000004</v>
      </c>
      <c r="AF65" s="12">
        <v>1829160.77</v>
      </c>
      <c r="AG65" s="12">
        <v>876917.19</v>
      </c>
      <c r="AH65" s="12">
        <v>150026.29</v>
      </c>
      <c r="AI65" s="12">
        <v>91187.47</v>
      </c>
      <c r="AJ65" s="12">
        <v>12130.47</v>
      </c>
      <c r="AK65" s="12">
        <v>1516.95</v>
      </c>
      <c r="AL65" s="12">
        <v>324.60000000000002</v>
      </c>
      <c r="AM65" s="12">
        <v>0</v>
      </c>
      <c r="AN65" s="12">
        <f t="shared" si="0"/>
        <v>585036977.68000019</v>
      </c>
    </row>
    <row r="66" spans="4:40" x14ac:dyDescent="0.3">
      <c r="D66" t="s">
        <v>1397</v>
      </c>
      <c r="E66" s="102">
        <v>3874416</v>
      </c>
      <c r="G66" t="s">
        <v>1397</v>
      </c>
      <c r="U66" s="12">
        <v>71097410.879999995</v>
      </c>
      <c r="V66" s="12">
        <v>218524387.61000001</v>
      </c>
      <c r="W66" s="12">
        <v>98245268.109999999</v>
      </c>
      <c r="X66" s="12">
        <v>49009534.340000004</v>
      </c>
      <c r="Y66" s="12">
        <v>30182139.620000001</v>
      </c>
      <c r="Z66" s="12">
        <v>20107232.690000001</v>
      </c>
      <c r="AA66" s="12">
        <v>18676533.870000001</v>
      </c>
      <c r="AB66" s="12">
        <v>11039059.640000001</v>
      </c>
      <c r="AC66" s="12">
        <v>9779079.6799999997</v>
      </c>
      <c r="AD66" s="12">
        <v>7336432.0800000001</v>
      </c>
      <c r="AE66" s="12">
        <v>5128916.1900000004</v>
      </c>
      <c r="AF66" s="12">
        <v>3503424.99</v>
      </c>
      <c r="AG66" s="12">
        <v>2177608.62</v>
      </c>
      <c r="AH66" s="12">
        <v>824831.43</v>
      </c>
      <c r="AI66" s="12">
        <v>157153.04</v>
      </c>
      <c r="AJ66" s="12">
        <v>42234.75</v>
      </c>
      <c r="AK66" s="12">
        <v>8550.33</v>
      </c>
      <c r="AL66" s="12">
        <v>691.28</v>
      </c>
      <c r="AM66" s="12">
        <v>0</v>
      </c>
      <c r="AN66" s="12">
        <f t="shared" si="0"/>
        <v>545840489.14999998</v>
      </c>
    </row>
    <row r="67" spans="4:40" x14ac:dyDescent="0.3">
      <c r="D67" t="s">
        <v>1396</v>
      </c>
      <c r="E67" s="102">
        <v>3866938</v>
      </c>
      <c r="G67" t="s">
        <v>1396</v>
      </c>
      <c r="V67" s="12">
        <v>110006090.06999999</v>
      </c>
      <c r="W67" s="12">
        <v>257449970.69</v>
      </c>
      <c r="X67" s="12">
        <v>111190239.17</v>
      </c>
      <c r="Y67" s="12">
        <v>59561696.299999997</v>
      </c>
      <c r="Z67" s="12">
        <v>30956851.699999999</v>
      </c>
      <c r="AA67" s="12">
        <v>29817357.920000002</v>
      </c>
      <c r="AB67" s="12">
        <v>19130415.699999999</v>
      </c>
      <c r="AC67" s="12">
        <v>13445580.369999999</v>
      </c>
      <c r="AD67" s="12">
        <v>12127269.1</v>
      </c>
      <c r="AE67" s="12">
        <v>9976679.75</v>
      </c>
      <c r="AF67" s="12">
        <v>6194346.6200000001</v>
      </c>
      <c r="AG67" s="12">
        <v>4496843.57</v>
      </c>
      <c r="AH67" s="12">
        <v>3038770.61</v>
      </c>
      <c r="AI67" s="12">
        <v>546286.74</v>
      </c>
      <c r="AJ67" s="12">
        <v>229267.53</v>
      </c>
      <c r="AK67" s="12">
        <v>84826.84</v>
      </c>
      <c r="AL67" s="12">
        <v>10670.26</v>
      </c>
      <c r="AM67" s="12">
        <v>591.79</v>
      </c>
      <c r="AN67" s="12">
        <f t="shared" si="0"/>
        <v>668263754.73000014</v>
      </c>
    </row>
    <row r="68" spans="4:40" x14ac:dyDescent="0.3">
      <c r="D68" t="s">
        <v>1395</v>
      </c>
      <c r="E68" s="102">
        <v>3861213</v>
      </c>
      <c r="G68" t="s">
        <v>1395</v>
      </c>
      <c r="W68" s="12">
        <v>104760385.97</v>
      </c>
      <c r="X68" s="12">
        <v>252625139.47999999</v>
      </c>
      <c r="Y68" s="12">
        <v>110338923.78</v>
      </c>
      <c r="Z68" s="12">
        <v>53422469.079999998</v>
      </c>
      <c r="AA68" s="12">
        <v>35864598.82</v>
      </c>
      <c r="AB68" s="12">
        <v>25972376.550000001</v>
      </c>
      <c r="AC68" s="12">
        <v>17210993.390000001</v>
      </c>
      <c r="AD68" s="12">
        <v>15398156.51</v>
      </c>
      <c r="AE68" s="12">
        <v>13148792.18</v>
      </c>
      <c r="AF68" s="12">
        <v>7762904.6699999999</v>
      </c>
      <c r="AG68" s="12">
        <v>6074834.0300000003</v>
      </c>
      <c r="AH68" s="12">
        <v>5245508.38</v>
      </c>
      <c r="AI68" s="12">
        <v>2267586.17</v>
      </c>
      <c r="AJ68" s="12">
        <v>327980.63</v>
      </c>
      <c r="AK68" s="12">
        <v>122368.36</v>
      </c>
      <c r="AL68" s="12">
        <v>52081.49</v>
      </c>
      <c r="AM68" s="12">
        <v>8311.4500000000007</v>
      </c>
      <c r="AN68" s="12">
        <f t="shared" si="0"/>
        <v>650603410.93999982</v>
      </c>
    </row>
    <row r="69" spans="4:40" x14ac:dyDescent="0.3">
      <c r="D69" t="s">
        <v>1394</v>
      </c>
      <c r="E69" s="102">
        <v>3836568</v>
      </c>
      <c r="G69" t="s">
        <v>1394</v>
      </c>
      <c r="X69" s="12">
        <v>90104570.719999999</v>
      </c>
      <c r="Y69" s="12">
        <v>249237082.53</v>
      </c>
      <c r="Z69" s="12">
        <v>98817910.260000005</v>
      </c>
      <c r="AA69" s="12">
        <v>46171360.979999997</v>
      </c>
      <c r="AB69" s="12">
        <v>37021539.079999998</v>
      </c>
      <c r="AC69" s="12">
        <v>21878669.420000002</v>
      </c>
      <c r="AD69" s="12">
        <v>18664825.059999999</v>
      </c>
      <c r="AE69" s="12">
        <v>14146602.140000001</v>
      </c>
      <c r="AF69" s="12">
        <v>8976252.9700000007</v>
      </c>
      <c r="AG69" s="12">
        <v>8409730.9900000002</v>
      </c>
      <c r="AH69" s="12">
        <v>6645304.8499999996</v>
      </c>
      <c r="AI69" s="12">
        <v>4455693.34</v>
      </c>
      <c r="AJ69" s="12">
        <v>1482735.29</v>
      </c>
      <c r="AK69" s="12">
        <v>623698.11</v>
      </c>
      <c r="AL69" s="12">
        <v>134617.51999999999</v>
      </c>
      <c r="AM69" s="12">
        <v>21237.200000000001</v>
      </c>
      <c r="AN69" s="12">
        <f t="shared" si="0"/>
        <v>606791830.46000004</v>
      </c>
    </row>
    <row r="70" spans="4:40" x14ac:dyDescent="0.3">
      <c r="D70" t="s">
        <v>1393</v>
      </c>
      <c r="E70" s="102">
        <v>3825850</v>
      </c>
      <c r="G70" t="s">
        <v>1393</v>
      </c>
      <c r="Y70" s="12">
        <v>98808409.319999993</v>
      </c>
      <c r="Z70" s="12">
        <v>241337197.34</v>
      </c>
      <c r="AA70" s="12">
        <v>100944946.48</v>
      </c>
      <c r="AB70" s="12">
        <v>51812959.579999998</v>
      </c>
      <c r="AC70" s="12">
        <v>37614255.189999998</v>
      </c>
      <c r="AD70" s="12">
        <v>27584021.579999998</v>
      </c>
      <c r="AE70" s="12">
        <v>22107472.079999998</v>
      </c>
      <c r="AF70" s="12">
        <v>12417981.91</v>
      </c>
      <c r="AG70" s="12">
        <v>11041189.789999999</v>
      </c>
      <c r="AH70" s="12">
        <v>7703432.3099999996</v>
      </c>
      <c r="AI70" s="12">
        <v>6301702.96</v>
      </c>
      <c r="AJ70" s="12">
        <v>2849260.48</v>
      </c>
      <c r="AK70" s="12">
        <v>1755854.39</v>
      </c>
      <c r="AL70" s="12">
        <v>579630.79</v>
      </c>
      <c r="AM70" s="12">
        <v>88060.5</v>
      </c>
      <c r="AN70" s="12">
        <f t="shared" si="0"/>
        <v>622946374.69999993</v>
      </c>
    </row>
    <row r="71" spans="4:40" x14ac:dyDescent="0.3">
      <c r="D71" t="s">
        <v>1392</v>
      </c>
      <c r="E71" s="102">
        <v>3810668</v>
      </c>
      <c r="G71" t="s">
        <v>1392</v>
      </c>
      <c r="Z71" s="12">
        <v>87906786.530000001</v>
      </c>
      <c r="AA71" s="12">
        <v>242429195.00999999</v>
      </c>
      <c r="AB71" s="12">
        <v>92294704.659999996</v>
      </c>
      <c r="AC71" s="12">
        <v>55000063.93</v>
      </c>
      <c r="AD71" s="12">
        <v>37032744.590000004</v>
      </c>
      <c r="AE71" s="12">
        <v>31471713.84</v>
      </c>
      <c r="AF71" s="12">
        <v>17859479.440000001</v>
      </c>
      <c r="AG71" s="12">
        <v>14346198.24</v>
      </c>
      <c r="AH71" s="12">
        <v>11532165.550000001</v>
      </c>
      <c r="AI71" s="12">
        <v>7298959.7800000003</v>
      </c>
      <c r="AJ71" s="12">
        <v>4250578.97</v>
      </c>
      <c r="AK71" s="12">
        <v>3712090.12</v>
      </c>
      <c r="AL71" s="12">
        <v>1965642.71</v>
      </c>
      <c r="AM71" s="12">
        <v>276603.06</v>
      </c>
      <c r="AN71" s="12">
        <f t="shared" si="0"/>
        <v>607376926.42999995</v>
      </c>
    </row>
    <row r="72" spans="4:40" x14ac:dyDescent="0.3">
      <c r="D72" t="s">
        <v>1391</v>
      </c>
      <c r="E72" s="102">
        <v>3797329</v>
      </c>
      <c r="G72" t="s">
        <v>1391</v>
      </c>
      <c r="AA72" s="12">
        <v>105240732.73999999</v>
      </c>
      <c r="AB72" s="12">
        <v>248358579.78999999</v>
      </c>
      <c r="AC72" s="12">
        <v>110692347.42</v>
      </c>
      <c r="AD72" s="12">
        <v>61998549.43</v>
      </c>
      <c r="AE72" s="12">
        <v>46230771.079999998</v>
      </c>
      <c r="AF72" s="12">
        <v>24980674.98</v>
      </c>
      <c r="AG72" s="12">
        <v>20014045.93</v>
      </c>
      <c r="AH72" s="12">
        <v>15320250.07</v>
      </c>
      <c r="AI72" s="12">
        <v>10600935.199999999</v>
      </c>
      <c r="AJ72" s="12">
        <v>7704955.46</v>
      </c>
      <c r="AK72" s="12">
        <v>4908830.75</v>
      </c>
      <c r="AL72" s="12">
        <v>2775547.64</v>
      </c>
      <c r="AM72" s="12">
        <v>918210.57</v>
      </c>
      <c r="AN72" s="12">
        <f t="shared" si="0"/>
        <v>659744431.06000018</v>
      </c>
    </row>
    <row r="73" spans="4:40" x14ac:dyDescent="0.3">
      <c r="D73" t="s">
        <v>1390</v>
      </c>
      <c r="E73" s="102">
        <v>3799900</v>
      </c>
      <c r="G73" t="s">
        <v>1390</v>
      </c>
      <c r="AB73" s="12">
        <v>97091652.290000007</v>
      </c>
      <c r="AC73" s="12">
        <v>242299915.56999999</v>
      </c>
      <c r="AD73" s="12">
        <v>109319880.59</v>
      </c>
      <c r="AE73" s="12">
        <v>64267220.850000001</v>
      </c>
      <c r="AF73" s="12">
        <v>39780219.140000001</v>
      </c>
      <c r="AG73" s="12">
        <v>30138196.719999999</v>
      </c>
      <c r="AH73" s="12">
        <v>21633674.449999999</v>
      </c>
      <c r="AI73" s="12">
        <v>11352009.43</v>
      </c>
      <c r="AJ73" s="12">
        <v>7504940.9000000004</v>
      </c>
      <c r="AK73" s="12">
        <v>5017964.88</v>
      </c>
      <c r="AL73" s="12">
        <v>3791194.61</v>
      </c>
      <c r="AM73" s="12">
        <v>2216568.44</v>
      </c>
      <c r="AN73" s="12">
        <f t="shared" si="0"/>
        <v>634413437.87000012</v>
      </c>
    </row>
    <row r="74" spans="4:40" x14ac:dyDescent="0.3">
      <c r="D74" t="s">
        <v>1389</v>
      </c>
      <c r="E74" s="102">
        <v>3796860</v>
      </c>
      <c r="G74" t="s">
        <v>1389</v>
      </c>
      <c r="AC74" s="12">
        <v>97225545.049999997</v>
      </c>
      <c r="AD74" s="12">
        <v>231263365.66</v>
      </c>
      <c r="AE74" s="12">
        <v>119352419.38</v>
      </c>
      <c r="AF74" s="12">
        <v>60004319.670000002</v>
      </c>
      <c r="AG74" s="12">
        <v>48885733.340000004</v>
      </c>
      <c r="AH74" s="12">
        <v>31999848.260000002</v>
      </c>
      <c r="AI74" s="12">
        <v>17202231.149999999</v>
      </c>
      <c r="AJ74" s="12">
        <v>10419492.83</v>
      </c>
      <c r="AK74" s="12">
        <v>5241427.33</v>
      </c>
      <c r="AL74" s="12">
        <v>4032928.98</v>
      </c>
      <c r="AM74" s="12">
        <v>3186257.03</v>
      </c>
      <c r="AN74" s="12">
        <f t="shared" si="0"/>
        <v>628813568.68000007</v>
      </c>
    </row>
    <row r="75" spans="4:40" x14ac:dyDescent="0.3">
      <c r="D75" t="s">
        <v>1388</v>
      </c>
      <c r="E75" s="102">
        <v>3795321</v>
      </c>
      <c r="G75" t="s">
        <v>1388</v>
      </c>
      <c r="AD75" s="12">
        <v>93497058.590000004</v>
      </c>
      <c r="AE75" s="12">
        <v>243532588.46000001</v>
      </c>
      <c r="AF75" s="12">
        <v>109782793.27</v>
      </c>
      <c r="AG75" s="12">
        <v>68607869.319999993</v>
      </c>
      <c r="AH75" s="12">
        <v>54661697.890000001</v>
      </c>
      <c r="AI75" s="12">
        <v>25922421.719999999</v>
      </c>
      <c r="AJ75" s="12">
        <v>16030345.16</v>
      </c>
      <c r="AK75" s="12">
        <v>8420922.3800000008</v>
      </c>
      <c r="AL75" s="12">
        <v>5605253.7400000002</v>
      </c>
      <c r="AM75" s="12">
        <v>4047121.87</v>
      </c>
      <c r="AN75" s="12">
        <f t="shared" si="0"/>
        <v>630108072.39999998</v>
      </c>
    </row>
    <row r="76" spans="4:40" x14ac:dyDescent="0.3">
      <c r="D76" t="s">
        <v>1387</v>
      </c>
      <c r="E76" s="102">
        <v>3800988</v>
      </c>
      <c r="G76" t="s">
        <v>1387</v>
      </c>
      <c r="AE76" s="12">
        <v>105916698.64</v>
      </c>
      <c r="AF76" s="12">
        <v>252913819.87</v>
      </c>
      <c r="AG76" s="12">
        <v>139590443.47</v>
      </c>
      <c r="AH76" s="12">
        <v>87428045.129999995</v>
      </c>
      <c r="AI76" s="12">
        <v>50750024.200000003</v>
      </c>
      <c r="AJ76" s="12">
        <v>25948423.449999999</v>
      </c>
      <c r="AK76" s="12">
        <v>14317609.59</v>
      </c>
      <c r="AL76" s="12">
        <v>9748620.4399999995</v>
      </c>
      <c r="AM76" s="12">
        <v>8574657.0199999996</v>
      </c>
      <c r="AN76" s="12">
        <f t="shared" si="0"/>
        <v>695188341.81000018</v>
      </c>
    </row>
    <row r="77" spans="4:40" x14ac:dyDescent="0.3">
      <c r="D77" t="s">
        <v>1386</v>
      </c>
      <c r="E77" s="102">
        <v>3697596</v>
      </c>
      <c r="G77" t="s">
        <v>1386</v>
      </c>
      <c r="AF77" s="12">
        <v>91912139.980000004</v>
      </c>
      <c r="AG77" s="12">
        <v>238945979.25</v>
      </c>
      <c r="AH77" s="12">
        <v>130485457.84999999</v>
      </c>
      <c r="AI77" s="12">
        <v>70099254.189999998</v>
      </c>
      <c r="AJ77" s="12">
        <v>36324331.890000001</v>
      </c>
      <c r="AK77" s="12">
        <v>23668146.48</v>
      </c>
      <c r="AL77" s="12">
        <v>14775693.18</v>
      </c>
      <c r="AM77" s="12">
        <v>9210883.1400000006</v>
      </c>
      <c r="AN77" s="12">
        <f t="shared" si="0"/>
        <v>615421885.96000004</v>
      </c>
    </row>
    <row r="78" spans="4:40" x14ac:dyDescent="0.3">
      <c r="D78" t="s">
        <v>1385</v>
      </c>
      <c r="E78" s="102">
        <v>3686785</v>
      </c>
      <c r="G78" t="s">
        <v>1385</v>
      </c>
      <c r="AG78" s="12">
        <v>78182752.799999997</v>
      </c>
      <c r="AH78" s="12">
        <v>215524939.84</v>
      </c>
      <c r="AI78" s="12">
        <v>103952041.68000001</v>
      </c>
      <c r="AJ78" s="12">
        <v>51677842.399999999</v>
      </c>
      <c r="AK78" s="12">
        <v>32226550.780000001</v>
      </c>
      <c r="AL78" s="12">
        <v>15965592.130000001</v>
      </c>
      <c r="AM78" s="12">
        <v>13788977.75</v>
      </c>
      <c r="AN78" s="12">
        <f t="shared" si="0"/>
        <v>511318697.38</v>
      </c>
    </row>
    <row r="79" spans="4:40" x14ac:dyDescent="0.3">
      <c r="D79" t="s">
        <v>1384</v>
      </c>
      <c r="E79" s="102">
        <v>3686904</v>
      </c>
      <c r="G79" t="s">
        <v>1384</v>
      </c>
      <c r="AH79" s="12">
        <v>105256327.20999999</v>
      </c>
      <c r="AI79" s="12">
        <v>234311295.06</v>
      </c>
      <c r="AJ79" s="12">
        <v>110632978.93000001</v>
      </c>
      <c r="AK79" s="12">
        <v>56077436.399999999</v>
      </c>
      <c r="AL79" s="12">
        <v>31239516.34</v>
      </c>
      <c r="AM79" s="12">
        <v>22799856.68</v>
      </c>
      <c r="AN79" s="12">
        <f t="shared" si="0"/>
        <v>560317410.61999989</v>
      </c>
    </row>
    <row r="80" spans="4:40" x14ac:dyDescent="0.3">
      <c r="D80" t="s">
        <v>1383</v>
      </c>
      <c r="E80" s="102">
        <v>3699255</v>
      </c>
      <c r="G80" t="s">
        <v>1383</v>
      </c>
      <c r="AI80" s="12">
        <v>92737725.390000001</v>
      </c>
      <c r="AJ80" s="12">
        <v>230255406.61000001</v>
      </c>
      <c r="AK80" s="12">
        <v>96427275.879999995</v>
      </c>
      <c r="AL80" s="12">
        <v>54224534.560000002</v>
      </c>
      <c r="AM80" s="12">
        <v>33455711.789999999</v>
      </c>
      <c r="AN80" s="12">
        <f t="shared" si="0"/>
        <v>507100654.23000002</v>
      </c>
    </row>
    <row r="81" spans="3:40" x14ac:dyDescent="0.3">
      <c r="D81" t="s">
        <v>1382</v>
      </c>
      <c r="E81" s="102">
        <v>3686935</v>
      </c>
      <c r="G81" t="s">
        <v>1382</v>
      </c>
      <c r="AJ81" s="12">
        <v>105431750.51000001</v>
      </c>
      <c r="AK81" s="12">
        <v>228817912.34</v>
      </c>
      <c r="AL81" s="12">
        <v>97712823.620000005</v>
      </c>
      <c r="AM81" s="12">
        <v>64069121.700000003</v>
      </c>
      <c r="AN81" s="12">
        <f t="shared" si="0"/>
        <v>496031608.17000002</v>
      </c>
    </row>
    <row r="82" spans="3:40" x14ac:dyDescent="0.3">
      <c r="D82" t="s">
        <v>1381</v>
      </c>
      <c r="E82" s="102">
        <v>3692581</v>
      </c>
      <c r="G82" t="s">
        <v>1381</v>
      </c>
      <c r="AK82" s="12">
        <v>99297446.109999999</v>
      </c>
      <c r="AL82" s="12">
        <v>218370309.50999999</v>
      </c>
      <c r="AM82" s="12">
        <v>107101649.38</v>
      </c>
      <c r="AN82" s="12">
        <f t="shared" si="0"/>
        <v>424769405</v>
      </c>
    </row>
    <row r="83" spans="3:40" x14ac:dyDescent="0.3">
      <c r="D83" t="s">
        <v>1380</v>
      </c>
      <c r="E83" s="102">
        <v>3688179</v>
      </c>
      <c r="G83" t="s">
        <v>1380</v>
      </c>
      <c r="AL83" s="12">
        <v>86850842.209999993</v>
      </c>
      <c r="AM83" s="12">
        <v>221335774.75</v>
      </c>
      <c r="AN83" s="12">
        <f t="shared" si="0"/>
        <v>308186616.95999998</v>
      </c>
    </row>
    <row r="84" spans="3:40" x14ac:dyDescent="0.3">
      <c r="D84" t="s">
        <v>1379</v>
      </c>
      <c r="E84" s="102">
        <v>3678321</v>
      </c>
      <c r="G84" t="s">
        <v>1379</v>
      </c>
      <c r="AM84" s="12">
        <v>98806347.290000007</v>
      </c>
      <c r="AN84" s="12">
        <f t="shared" si="0"/>
        <v>98806347.290000007</v>
      </c>
    </row>
    <row r="85" spans="3:40" x14ac:dyDescent="0.3">
      <c r="G85" t="s">
        <v>14</v>
      </c>
      <c r="H85" s="12">
        <f t="shared" ref="H85:AM85" si="1">SUM(H53:H84)</f>
        <v>113543425.02</v>
      </c>
      <c r="I85" s="12">
        <f t="shared" si="1"/>
        <v>349256193.79000002</v>
      </c>
      <c r="J85" s="12">
        <f t="shared" si="1"/>
        <v>503683205.35000002</v>
      </c>
      <c r="K85" s="12">
        <f t="shared" si="1"/>
        <v>409710374.25</v>
      </c>
      <c r="L85" s="12">
        <f t="shared" si="1"/>
        <v>360389549.19999999</v>
      </c>
      <c r="M85" s="12">
        <f t="shared" si="1"/>
        <v>438352339.88999999</v>
      </c>
      <c r="N85" s="12">
        <f t="shared" si="1"/>
        <v>510484018.28000003</v>
      </c>
      <c r="O85" s="12">
        <f t="shared" si="1"/>
        <v>518385552.58999997</v>
      </c>
      <c r="P85" s="12">
        <f t="shared" si="1"/>
        <v>536104389.85000002</v>
      </c>
      <c r="Q85" s="12">
        <f t="shared" si="1"/>
        <v>586302567.41999996</v>
      </c>
      <c r="R85" s="12">
        <f t="shared" si="1"/>
        <v>521614277.19</v>
      </c>
      <c r="S85" s="12">
        <f t="shared" si="1"/>
        <v>614752196.53999996</v>
      </c>
      <c r="T85" s="12">
        <f t="shared" si="1"/>
        <v>642060328.17999995</v>
      </c>
      <c r="U85" s="12">
        <f t="shared" si="1"/>
        <v>544912661.15999997</v>
      </c>
      <c r="V85" s="12">
        <f t="shared" si="1"/>
        <v>653607479.95000005</v>
      </c>
      <c r="W85" s="12">
        <f t="shared" si="1"/>
        <v>628291473.14999998</v>
      </c>
      <c r="X85" s="12">
        <f t="shared" si="1"/>
        <v>608260118.58000004</v>
      </c>
      <c r="Y85" s="12">
        <f t="shared" si="1"/>
        <v>635808954.6500001</v>
      </c>
      <c r="Z85" s="12">
        <f t="shared" si="1"/>
        <v>589190665.03999996</v>
      </c>
      <c r="AA85" s="12">
        <f t="shared" si="1"/>
        <v>627940587.63</v>
      </c>
      <c r="AB85" s="12">
        <f t="shared" si="1"/>
        <v>611233745.90999997</v>
      </c>
      <c r="AC85" s="12">
        <f t="shared" si="1"/>
        <v>627466743.60000002</v>
      </c>
      <c r="AD85" s="12">
        <f t="shared" si="1"/>
        <v>629773486.10000002</v>
      </c>
      <c r="AE85" s="12">
        <f t="shared" si="1"/>
        <v>683678295.10000002</v>
      </c>
      <c r="AF85" s="12">
        <f t="shared" si="1"/>
        <v>638859230.81999993</v>
      </c>
      <c r="AG85" s="12">
        <f t="shared" si="1"/>
        <v>672207964.9799999</v>
      </c>
      <c r="AH85" s="12">
        <f t="shared" si="1"/>
        <v>697595544.2700001</v>
      </c>
      <c r="AI85" s="12">
        <f t="shared" si="1"/>
        <v>638061948.95999992</v>
      </c>
      <c r="AJ85" s="12">
        <f t="shared" si="1"/>
        <v>611126537.30000007</v>
      </c>
      <c r="AK85" s="12">
        <f t="shared" si="1"/>
        <v>580730428.01999998</v>
      </c>
      <c r="AL85" s="12">
        <f t="shared" si="1"/>
        <v>547836515.61000001</v>
      </c>
      <c r="AM85" s="12">
        <f t="shared" si="1"/>
        <v>589905941.40999997</v>
      </c>
      <c r="AN85" s="12">
        <f t="shared" si="0"/>
        <v>17921126739.789997</v>
      </c>
    </row>
    <row r="88" spans="3:40" ht="15" thickBot="1" x14ac:dyDescent="0.35"/>
    <row r="89" spans="3:40" ht="15" thickBot="1" x14ac:dyDescent="0.35">
      <c r="C89" s="644" t="s">
        <v>17</v>
      </c>
      <c r="D89" s="645"/>
      <c r="E89" s="645"/>
      <c r="F89" s="645"/>
      <c r="G89" s="645"/>
      <c r="H89" s="645"/>
      <c r="I89" s="645"/>
      <c r="J89" s="645"/>
      <c r="K89" s="645"/>
      <c r="L89" s="645"/>
      <c r="M89" s="645"/>
      <c r="N89" s="645"/>
      <c r="O89" s="645"/>
      <c r="P89" s="645"/>
      <c r="Q89" s="645"/>
      <c r="R89" s="645"/>
      <c r="S89" s="645"/>
      <c r="T89" s="645"/>
      <c r="U89" s="645"/>
      <c r="V89" s="645"/>
      <c r="W89" s="645"/>
      <c r="X89" s="645"/>
      <c r="Y89" s="645"/>
      <c r="Z89" s="645"/>
      <c r="AA89" s="645"/>
      <c r="AB89" s="645"/>
      <c r="AC89" s="645"/>
      <c r="AD89" s="645"/>
      <c r="AE89" s="645"/>
      <c r="AF89" s="645"/>
      <c r="AG89" s="645"/>
      <c r="AH89" s="645"/>
      <c r="AI89" s="645"/>
      <c r="AJ89" s="645"/>
      <c r="AK89" s="645"/>
      <c r="AL89" s="645"/>
      <c r="AM89" s="645"/>
      <c r="AN89" s="646"/>
    </row>
  </sheetData>
  <mergeCells count="5">
    <mergeCell ref="C10:H10"/>
    <mergeCell ref="C22:J22"/>
    <mergeCell ref="M22:Q22"/>
    <mergeCell ref="C47:AN47"/>
    <mergeCell ref="C89:AN89"/>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62B67-2851-4A94-85BC-F71765AE5F7B}">
  <sheetPr>
    <tabColor theme="9" tint="0.59999389629810485"/>
  </sheetPr>
  <dimension ref="A1:AN234"/>
  <sheetViews>
    <sheetView zoomScale="85" zoomScaleNormal="85" workbookViewId="0">
      <selection activeCell="L51" sqref="L51"/>
    </sheetView>
  </sheetViews>
  <sheetFormatPr defaultRowHeight="14.4" x14ac:dyDescent="0.3"/>
  <cols>
    <col min="3" max="3" width="23.6640625" customWidth="1"/>
    <col min="4" max="4" width="15.6640625" customWidth="1"/>
    <col min="5" max="5" width="12.6640625" customWidth="1"/>
    <col min="6" max="6" width="12.44140625" customWidth="1"/>
    <col min="7" max="7" width="12.88671875" customWidth="1"/>
    <col min="8" max="9" width="12.109375" customWidth="1"/>
    <col min="10" max="10" width="14.109375" customWidth="1"/>
    <col min="11" max="11" width="12.33203125" customWidth="1"/>
    <col min="12" max="12" width="12" customWidth="1"/>
    <col min="13" max="13" width="12.88671875" customWidth="1"/>
    <col min="14" max="14" width="14" customWidth="1"/>
    <col min="15" max="15" width="13.88671875" customWidth="1"/>
    <col min="16" max="18" width="15.6640625" customWidth="1"/>
    <col min="19" max="19" width="12.21875" customWidth="1"/>
    <col min="20" max="20" width="12.109375" customWidth="1"/>
    <col min="21" max="21" width="12.88671875" customWidth="1"/>
    <col min="22" max="22" width="12.33203125" customWidth="1"/>
    <col min="23" max="23" width="12.88671875" customWidth="1"/>
    <col min="24" max="24" width="12.6640625" customWidth="1"/>
    <col min="25" max="25" width="12.5546875" customWidth="1"/>
    <col min="26" max="26" width="12.109375" customWidth="1"/>
    <col min="27" max="27" width="12.88671875" customWidth="1"/>
    <col min="28" max="28" width="12.21875" customWidth="1"/>
    <col min="29" max="29" width="13" customWidth="1"/>
    <col min="30" max="31" width="12.109375" customWidth="1"/>
    <col min="32" max="32" width="12.33203125" customWidth="1"/>
    <col min="33" max="33" width="12.5546875" customWidth="1"/>
    <col min="34" max="34" width="12" customWidth="1"/>
    <col min="35" max="35" width="12.109375" customWidth="1"/>
    <col min="36" max="36" width="12.5546875" customWidth="1"/>
    <col min="37" max="37" width="14.6640625" customWidth="1"/>
    <col min="38" max="39" width="12.109375" customWidth="1"/>
    <col min="40" max="40" width="15.21875" customWidth="1"/>
  </cols>
  <sheetData>
    <row r="1" spans="1:10" ht="15" thickBot="1" x14ac:dyDescent="0.35">
      <c r="A1" t="s">
        <v>1425</v>
      </c>
      <c r="B1" s="106"/>
      <c r="C1" s="106"/>
      <c r="I1" s="20" t="s">
        <v>42</v>
      </c>
      <c r="J1" s="19"/>
    </row>
    <row r="2" spans="1:10" x14ac:dyDescent="0.3">
      <c r="I2" s="18" t="s">
        <v>41</v>
      </c>
      <c r="J2" s="18"/>
    </row>
    <row r="3" spans="1:10" ht="15" thickBot="1" x14ac:dyDescent="0.35">
      <c r="I3" s="17" t="s">
        <v>40</v>
      </c>
      <c r="J3" s="17"/>
    </row>
    <row r="4" spans="1:10" ht="15.6" thickTop="1" thickBot="1" x14ac:dyDescent="0.35">
      <c r="I4" s="16" t="s">
        <v>39</v>
      </c>
      <c r="J4" s="16"/>
    </row>
    <row r="5" spans="1:10" ht="15" thickTop="1" x14ac:dyDescent="0.3">
      <c r="I5" s="15" t="s">
        <v>38</v>
      </c>
      <c r="J5" s="14"/>
    </row>
    <row r="9" spans="1:10" ht="15" thickBot="1" x14ac:dyDescent="0.35"/>
    <row r="10" spans="1:10" ht="15" thickBot="1" x14ac:dyDescent="0.35">
      <c r="C10" s="644" t="s">
        <v>37</v>
      </c>
      <c r="D10" s="645"/>
      <c r="E10" s="645"/>
      <c r="F10" s="645"/>
      <c r="G10" s="645"/>
      <c r="H10" s="646"/>
    </row>
    <row r="21" spans="1:36" ht="15" thickBot="1" x14ac:dyDescent="0.35"/>
    <row r="22" spans="1:36" ht="15" thickBot="1" x14ac:dyDescent="0.35">
      <c r="C22" s="644" t="s">
        <v>18</v>
      </c>
      <c r="D22" s="645"/>
      <c r="E22" s="645"/>
      <c r="F22" s="645"/>
      <c r="G22" s="645"/>
      <c r="H22" s="645"/>
      <c r="I22" s="645"/>
      <c r="J22" s="646"/>
      <c r="K22" s="105"/>
      <c r="L22" s="105"/>
      <c r="M22" s="644" t="s">
        <v>17</v>
      </c>
      <c r="N22" s="645"/>
      <c r="O22" s="645"/>
      <c r="P22" s="645"/>
      <c r="Q22" s="646"/>
      <c r="R22" s="105"/>
      <c r="S22" s="105"/>
      <c r="T22" s="105"/>
      <c r="U22" s="105"/>
      <c r="V22" s="105"/>
      <c r="W22" s="105"/>
      <c r="X22" s="105"/>
      <c r="Y22" s="105"/>
      <c r="Z22" s="105"/>
      <c r="AA22" s="105"/>
      <c r="AB22" s="105"/>
      <c r="AC22" s="105"/>
      <c r="AD22" s="105"/>
      <c r="AE22" s="105"/>
      <c r="AF22" s="105"/>
      <c r="AG22" s="105"/>
      <c r="AH22" s="105"/>
      <c r="AI22" s="105"/>
      <c r="AJ22" s="105"/>
    </row>
    <row r="23" spans="1:36" s="7" customFormat="1" x14ac:dyDescent="0.3">
      <c r="A23" s="7" t="s">
        <v>1424</v>
      </c>
    </row>
    <row r="24" spans="1:36" x14ac:dyDescent="0.3">
      <c r="C24" t="s">
        <v>1423</v>
      </c>
    </row>
    <row r="25" spans="1:36" x14ac:dyDescent="0.3">
      <c r="M25" t="s">
        <v>1629</v>
      </c>
    </row>
    <row r="26" spans="1:36" x14ac:dyDescent="0.3">
      <c r="D26" t="s">
        <v>1386</v>
      </c>
      <c r="E26" t="s">
        <v>1385</v>
      </c>
      <c r="F26" t="s">
        <v>1384</v>
      </c>
      <c r="G26" t="s">
        <v>1383</v>
      </c>
      <c r="H26" t="s">
        <v>1382</v>
      </c>
      <c r="I26" t="s">
        <v>1381</v>
      </c>
      <c r="J26" t="s">
        <v>14</v>
      </c>
      <c r="M26" t="s">
        <v>1628</v>
      </c>
    </row>
    <row r="27" spans="1:36" x14ac:dyDescent="0.3">
      <c r="C27" t="s">
        <v>1259</v>
      </c>
      <c r="D27">
        <v>410</v>
      </c>
      <c r="E27">
        <v>430</v>
      </c>
      <c r="F27">
        <v>480</v>
      </c>
      <c r="G27">
        <v>600</v>
      </c>
      <c r="H27">
        <v>650</v>
      </c>
      <c r="I27">
        <v>675</v>
      </c>
      <c r="J27" s="102">
        <v>3245</v>
      </c>
      <c r="M27" t="s">
        <v>1627</v>
      </c>
    </row>
    <row r="28" spans="1:36" x14ac:dyDescent="0.3">
      <c r="C28" t="s">
        <v>1422</v>
      </c>
      <c r="D28">
        <v>2</v>
      </c>
      <c r="E28">
        <v>4</v>
      </c>
      <c r="F28">
        <v>5</v>
      </c>
      <c r="G28">
        <v>4</v>
      </c>
      <c r="H28">
        <v>7</v>
      </c>
      <c r="I28">
        <v>7</v>
      </c>
      <c r="J28">
        <v>29</v>
      </c>
      <c r="M28" t="s">
        <v>1626</v>
      </c>
    </row>
    <row r="29" spans="1:36" x14ac:dyDescent="0.3">
      <c r="C29" t="s">
        <v>1421</v>
      </c>
      <c r="D29" s="12">
        <v>328000</v>
      </c>
      <c r="E29" s="12">
        <v>346150</v>
      </c>
      <c r="F29" s="12">
        <v>388800</v>
      </c>
      <c r="G29" s="12">
        <v>489000</v>
      </c>
      <c r="H29" s="12">
        <v>529750</v>
      </c>
      <c r="I29" s="12">
        <v>573750</v>
      </c>
      <c r="J29" s="12">
        <v>2655450</v>
      </c>
    </row>
    <row r="30" spans="1:36" x14ac:dyDescent="0.3">
      <c r="C30" t="s">
        <v>1420</v>
      </c>
      <c r="D30" s="12">
        <v>104676</v>
      </c>
      <c r="E30" s="12">
        <v>124546</v>
      </c>
      <c r="F30" s="12">
        <v>186527</v>
      </c>
      <c r="G30" s="12">
        <v>235091</v>
      </c>
      <c r="H30" s="12">
        <v>284077</v>
      </c>
      <c r="I30" s="12">
        <v>190300</v>
      </c>
      <c r="J30" s="12">
        <v>1125217</v>
      </c>
      <c r="M30" t="s">
        <v>1253</v>
      </c>
      <c r="N30" t="s">
        <v>1625</v>
      </c>
    </row>
    <row r="31" spans="1:36" x14ac:dyDescent="0.3">
      <c r="C31" t="s">
        <v>1419</v>
      </c>
      <c r="D31" s="12">
        <v>64913</v>
      </c>
      <c r="E31" s="12">
        <v>129879</v>
      </c>
      <c r="F31" s="12">
        <v>161629</v>
      </c>
      <c r="G31" s="12">
        <v>128651</v>
      </c>
      <c r="H31" s="12">
        <v>220025</v>
      </c>
      <c r="I31" s="12">
        <v>208007</v>
      </c>
      <c r="J31" s="12">
        <v>913104</v>
      </c>
      <c r="M31" t="str">
        <f>D26</f>
        <v>1/1/20X2</v>
      </c>
      <c r="N31" s="104">
        <f>D31/D28</f>
        <v>32456.5</v>
      </c>
    </row>
    <row r="32" spans="1:36" x14ac:dyDescent="0.3">
      <c r="M32" t="str">
        <f>E26</f>
        <v>2/1/20X2</v>
      </c>
      <c r="N32" s="104">
        <f>E31/E28</f>
        <v>32469.75</v>
      </c>
    </row>
    <row r="33" spans="1:40" x14ac:dyDescent="0.3">
      <c r="C33" t="s">
        <v>1418</v>
      </c>
      <c r="D33" s="12">
        <v>58000</v>
      </c>
    </row>
    <row r="34" spans="1:40" x14ac:dyDescent="0.3">
      <c r="C34" t="s">
        <v>1417</v>
      </c>
      <c r="D34">
        <f>AVERAGE(D27:I27)</f>
        <v>540.83333333333337</v>
      </c>
      <c r="M34" s="12">
        <v>33000</v>
      </c>
      <c r="N34" s="18" t="s">
        <v>1624</v>
      </c>
      <c r="O34" s="18"/>
      <c r="P34" s="18"/>
      <c r="Q34" s="18"/>
    </row>
    <row r="35" spans="1:40" x14ac:dyDescent="0.3">
      <c r="C35" t="s">
        <v>1416</v>
      </c>
      <c r="D35" s="104">
        <f>D33*D34</f>
        <v>31368333.333333336</v>
      </c>
    </row>
    <row r="36" spans="1:40" x14ac:dyDescent="0.3">
      <c r="C36" t="s">
        <v>1415</v>
      </c>
      <c r="D36" s="104">
        <f>SUM(J30:J31)</f>
        <v>2038321</v>
      </c>
      <c r="M36" s="12">
        <f>J31</f>
        <v>913104</v>
      </c>
      <c r="N36" t="s">
        <v>1623</v>
      </c>
    </row>
    <row r="37" spans="1:40" x14ac:dyDescent="0.3">
      <c r="C37" t="s">
        <v>1414</v>
      </c>
      <c r="D37" s="104">
        <f>D35-D36</f>
        <v>29330012.333333336</v>
      </c>
    </row>
    <row r="38" spans="1:40" x14ac:dyDescent="0.3">
      <c r="D38" s="104"/>
      <c r="M38" s="12">
        <f>M34*J28</f>
        <v>957000</v>
      </c>
      <c r="N38" t="s">
        <v>1622</v>
      </c>
    </row>
    <row r="39" spans="1:40" x14ac:dyDescent="0.3">
      <c r="D39" s="104"/>
      <c r="M39" s="12"/>
      <c r="O39" s="104"/>
      <c r="P39" s="104"/>
      <c r="Q39" s="104"/>
      <c r="R39" s="104"/>
    </row>
    <row r="40" spans="1:40" x14ac:dyDescent="0.3">
      <c r="D40" s="104"/>
      <c r="M40" s="93">
        <f>M38-M36</f>
        <v>43896</v>
      </c>
      <c r="N40" t="s">
        <v>1621</v>
      </c>
    </row>
    <row r="41" spans="1:40" x14ac:dyDescent="0.3">
      <c r="D41" s="104"/>
      <c r="M41" s="100">
        <v>0.1</v>
      </c>
      <c r="N41" s="18" t="s">
        <v>1620</v>
      </c>
      <c r="O41" s="18"/>
      <c r="P41" s="18"/>
      <c r="Q41" s="18"/>
      <c r="R41" s="18"/>
      <c r="S41" s="18"/>
    </row>
    <row r="42" spans="1:40" x14ac:dyDescent="0.3">
      <c r="M42" s="93">
        <f>M40*M41</f>
        <v>4389.6000000000004</v>
      </c>
      <c r="N42" t="s">
        <v>1619</v>
      </c>
    </row>
    <row r="43" spans="1:40" x14ac:dyDescent="0.3">
      <c r="D43" s="104"/>
      <c r="M43" s="14">
        <f>M42+M40</f>
        <v>48285.599999999999</v>
      </c>
      <c r="N43" t="s">
        <v>1618</v>
      </c>
    </row>
    <row r="44" spans="1:40" x14ac:dyDescent="0.3">
      <c r="D44" s="104"/>
      <c r="E44" s="104"/>
      <c r="F44" s="104"/>
      <c r="G44" s="104"/>
      <c r="H44" s="104"/>
      <c r="I44" s="104"/>
      <c r="J44" s="104"/>
    </row>
    <row r="45" spans="1:40" x14ac:dyDescent="0.3">
      <c r="D45" s="104"/>
    </row>
    <row r="46" spans="1:40" ht="15" thickBot="1" x14ac:dyDescent="0.35">
      <c r="D46" s="104"/>
    </row>
    <row r="47" spans="1:40" ht="15" thickBot="1" x14ac:dyDescent="0.35">
      <c r="C47" s="644" t="s">
        <v>18</v>
      </c>
      <c r="D47" s="645"/>
      <c r="E47" s="645"/>
      <c r="F47" s="645"/>
      <c r="G47" s="645"/>
      <c r="H47" s="645"/>
      <c r="I47" s="645"/>
      <c r="J47" s="645"/>
      <c r="K47" s="645"/>
      <c r="L47" s="645"/>
      <c r="M47" s="645"/>
      <c r="N47" s="645"/>
      <c r="O47" s="645"/>
      <c r="P47" s="645"/>
      <c r="Q47" s="645"/>
      <c r="R47" s="645"/>
      <c r="S47" s="645"/>
      <c r="T47" s="645"/>
      <c r="U47" s="645"/>
      <c r="V47" s="645"/>
      <c r="W47" s="645"/>
      <c r="X47" s="645"/>
      <c r="Y47" s="645"/>
      <c r="Z47" s="645"/>
      <c r="AA47" s="645"/>
      <c r="AB47" s="645"/>
      <c r="AC47" s="645"/>
      <c r="AD47" s="645"/>
      <c r="AE47" s="645"/>
      <c r="AF47" s="645"/>
      <c r="AG47" s="645"/>
      <c r="AH47" s="645"/>
      <c r="AI47" s="645"/>
      <c r="AJ47" s="645"/>
      <c r="AK47" s="645"/>
      <c r="AL47" s="645"/>
      <c r="AM47" s="645"/>
      <c r="AN47" s="646"/>
    </row>
    <row r="48" spans="1:40" s="7" customFormat="1" x14ac:dyDescent="0.3">
      <c r="A48" s="7" t="s">
        <v>19</v>
      </c>
      <c r="J48" s="103"/>
    </row>
    <row r="50" spans="4:40" x14ac:dyDescent="0.3">
      <c r="D50" t="s">
        <v>1413</v>
      </c>
      <c r="G50" t="s">
        <v>1412</v>
      </c>
    </row>
    <row r="52" spans="4:40" x14ac:dyDescent="0.3">
      <c r="D52" t="s">
        <v>46</v>
      </c>
      <c r="E52" t="s">
        <v>1411</v>
      </c>
      <c r="G52" t="s">
        <v>46</v>
      </c>
      <c r="H52" t="s">
        <v>1410</v>
      </c>
      <c r="I52" t="s">
        <v>1409</v>
      </c>
      <c r="J52" t="s">
        <v>1408</v>
      </c>
      <c r="K52" t="s">
        <v>1407</v>
      </c>
      <c r="L52" t="s">
        <v>1406</v>
      </c>
      <c r="M52" t="s">
        <v>1405</v>
      </c>
      <c r="N52" t="s">
        <v>1404</v>
      </c>
      <c r="O52" t="s">
        <v>1403</v>
      </c>
      <c r="P52" t="s">
        <v>1402</v>
      </c>
      <c r="Q52" t="s">
        <v>1401</v>
      </c>
      <c r="R52" t="s">
        <v>1400</v>
      </c>
      <c r="S52" t="s">
        <v>1399</v>
      </c>
      <c r="T52" t="s">
        <v>1398</v>
      </c>
      <c r="U52" t="s">
        <v>1397</v>
      </c>
      <c r="V52" t="s">
        <v>1396</v>
      </c>
      <c r="W52" t="s">
        <v>1395</v>
      </c>
      <c r="X52" t="s">
        <v>1394</v>
      </c>
      <c r="Y52" t="s">
        <v>1393</v>
      </c>
      <c r="Z52" t="s">
        <v>1392</v>
      </c>
      <c r="AA52" t="s">
        <v>1391</v>
      </c>
      <c r="AB52" t="s">
        <v>1390</v>
      </c>
      <c r="AC52" t="s">
        <v>1389</v>
      </c>
      <c r="AD52" t="s">
        <v>1388</v>
      </c>
      <c r="AE52" t="s">
        <v>1387</v>
      </c>
      <c r="AF52" t="s">
        <v>1386</v>
      </c>
      <c r="AG52" t="s">
        <v>1385</v>
      </c>
      <c r="AH52" t="s">
        <v>1384</v>
      </c>
      <c r="AI52" t="s">
        <v>1383</v>
      </c>
      <c r="AJ52" t="s">
        <v>1382</v>
      </c>
      <c r="AK52" t="s">
        <v>1381</v>
      </c>
      <c r="AL52" t="s">
        <v>1380</v>
      </c>
      <c r="AM52" t="s">
        <v>1379</v>
      </c>
      <c r="AN52" t="s">
        <v>14</v>
      </c>
    </row>
    <row r="53" spans="4:40" x14ac:dyDescent="0.3">
      <c r="D53" t="s">
        <v>1410</v>
      </c>
      <c r="E53" s="102">
        <v>4022562</v>
      </c>
      <c r="G53" t="s">
        <v>1410</v>
      </c>
      <c r="H53" s="12">
        <v>113543425.02</v>
      </c>
      <c r="I53" s="12">
        <v>243842641.03</v>
      </c>
      <c r="J53" s="12">
        <v>117194648.17</v>
      </c>
      <c r="K53" s="12">
        <v>50620048.350000001</v>
      </c>
      <c r="L53" s="12">
        <v>26425911.710000001</v>
      </c>
      <c r="M53" s="12">
        <v>15661763.58</v>
      </c>
      <c r="N53" s="12">
        <v>10689051.75</v>
      </c>
      <c r="O53" s="12">
        <v>7920304.79</v>
      </c>
      <c r="P53" s="12">
        <v>5657484.3600000003</v>
      </c>
      <c r="Q53" s="12">
        <v>4540521.8600000003</v>
      </c>
      <c r="R53" s="12">
        <v>3329638.47</v>
      </c>
      <c r="S53" s="12">
        <v>2943599.96</v>
      </c>
      <c r="T53" s="12">
        <v>1592481.93</v>
      </c>
      <c r="U53" s="12">
        <v>347047.07</v>
      </c>
      <c r="V53" s="12">
        <v>141045.48000000001</v>
      </c>
      <c r="W53" s="12">
        <v>38247.379999999997</v>
      </c>
      <c r="X53" s="12">
        <v>6051.68</v>
      </c>
      <c r="Y53" s="12">
        <v>380.58</v>
      </c>
      <c r="Z53" s="12">
        <v>121.98</v>
      </c>
      <c r="AA53" s="12">
        <v>23</v>
      </c>
      <c r="AB53" s="12">
        <v>0</v>
      </c>
      <c r="AC53" s="12">
        <v>0</v>
      </c>
      <c r="AD53" s="12">
        <v>0</v>
      </c>
      <c r="AE53" s="12">
        <v>0</v>
      </c>
      <c r="AF53" s="12">
        <v>0</v>
      </c>
      <c r="AG53" s="12">
        <v>0</v>
      </c>
      <c r="AH53" s="12">
        <v>0</v>
      </c>
      <c r="AI53" s="12">
        <v>0</v>
      </c>
      <c r="AJ53" s="12">
        <v>0</v>
      </c>
      <c r="AK53" s="12">
        <v>0</v>
      </c>
      <c r="AL53" s="12">
        <v>0</v>
      </c>
      <c r="AM53" s="12">
        <v>0</v>
      </c>
      <c r="AN53" s="12">
        <f t="shared" ref="AN53:AN85" si="0">SUM(H53:AM53)</f>
        <v>604494438.15000021</v>
      </c>
    </row>
    <row r="54" spans="4:40" x14ac:dyDescent="0.3">
      <c r="D54" t="s">
        <v>1409</v>
      </c>
      <c r="E54" s="102">
        <v>3996174</v>
      </c>
      <c r="G54" t="s">
        <v>1409</v>
      </c>
      <c r="I54" s="12">
        <v>105413552.76000001</v>
      </c>
      <c r="J54" s="12">
        <v>261411698.56</v>
      </c>
      <c r="K54" s="12">
        <v>93402048.189999998</v>
      </c>
      <c r="L54" s="12">
        <v>43690676</v>
      </c>
      <c r="M54" s="12">
        <v>25270134.739999998</v>
      </c>
      <c r="N54" s="12">
        <v>19392192.469999999</v>
      </c>
      <c r="O54" s="12">
        <v>9042780.1300000008</v>
      </c>
      <c r="P54" s="12">
        <v>8256311.0599999996</v>
      </c>
      <c r="Q54" s="12">
        <v>5845842.2000000002</v>
      </c>
      <c r="R54" s="12">
        <v>2669921.4700000002</v>
      </c>
      <c r="S54" s="12">
        <v>4858867.6100000003</v>
      </c>
      <c r="T54" s="12">
        <v>3440513.74</v>
      </c>
      <c r="U54" s="12">
        <v>1263310.82</v>
      </c>
      <c r="V54" s="12">
        <v>648133.31000000006</v>
      </c>
      <c r="W54" s="12">
        <v>78613.02</v>
      </c>
      <c r="X54" s="12">
        <v>59967.71</v>
      </c>
      <c r="Y54" s="12">
        <v>770.26</v>
      </c>
      <c r="Z54" s="12">
        <v>356.93</v>
      </c>
      <c r="AA54" s="12">
        <v>229.44</v>
      </c>
      <c r="AB54" s="12">
        <v>0</v>
      </c>
      <c r="AC54" s="12">
        <v>0</v>
      </c>
      <c r="AD54" s="12">
        <v>0</v>
      </c>
      <c r="AE54" s="12">
        <v>0</v>
      </c>
      <c r="AF54" s="12">
        <v>0</v>
      </c>
      <c r="AG54" s="12">
        <v>0</v>
      </c>
      <c r="AH54" s="12">
        <v>0</v>
      </c>
      <c r="AI54" s="12">
        <v>0</v>
      </c>
      <c r="AJ54" s="12">
        <v>0</v>
      </c>
      <c r="AK54" s="12">
        <v>0</v>
      </c>
      <c r="AL54" s="12">
        <v>0</v>
      </c>
      <c r="AM54" s="12">
        <v>0</v>
      </c>
      <c r="AN54" s="12">
        <f t="shared" si="0"/>
        <v>584745920.42000008</v>
      </c>
    </row>
    <row r="55" spans="4:40" x14ac:dyDescent="0.3">
      <c r="D55" t="s">
        <v>1408</v>
      </c>
      <c r="E55" s="102">
        <v>3989428</v>
      </c>
      <c r="G55" t="s">
        <v>1408</v>
      </c>
      <c r="J55" s="12">
        <v>125076858.62</v>
      </c>
      <c r="K55" s="12">
        <v>200067909.97999999</v>
      </c>
      <c r="L55" s="12">
        <v>73218065.129999995</v>
      </c>
      <c r="M55" s="12">
        <v>39613383.039999999</v>
      </c>
      <c r="N55" s="12">
        <v>26107766.18</v>
      </c>
      <c r="O55" s="12">
        <v>13956575.380000001</v>
      </c>
      <c r="P55" s="12">
        <v>8930675.4800000004</v>
      </c>
      <c r="Q55" s="12">
        <v>7226636.7800000003</v>
      </c>
      <c r="R55" s="12">
        <v>4389489.05</v>
      </c>
      <c r="S55" s="12">
        <v>6424737.2699999996</v>
      </c>
      <c r="T55" s="12">
        <v>3297911.43</v>
      </c>
      <c r="U55" s="12">
        <v>2094734.07</v>
      </c>
      <c r="V55" s="12">
        <v>1300234.97</v>
      </c>
      <c r="W55" s="12">
        <v>549389.06000000006</v>
      </c>
      <c r="X55" s="12">
        <v>133802.56</v>
      </c>
      <c r="Y55" s="12">
        <v>18932.27</v>
      </c>
      <c r="Z55" s="12">
        <v>7488.34</v>
      </c>
      <c r="AA55" s="12">
        <v>190.93</v>
      </c>
      <c r="AB55" s="12">
        <v>57.11</v>
      </c>
      <c r="AC55" s="12">
        <v>0</v>
      </c>
      <c r="AD55" s="12">
        <v>0</v>
      </c>
      <c r="AE55" s="12">
        <v>0</v>
      </c>
      <c r="AF55" s="12">
        <v>0</v>
      </c>
      <c r="AG55" s="12">
        <v>0</v>
      </c>
      <c r="AH55" s="12">
        <v>0</v>
      </c>
      <c r="AI55" s="12">
        <v>0</v>
      </c>
      <c r="AJ55" s="12">
        <v>0</v>
      </c>
      <c r="AK55" s="12">
        <v>0</v>
      </c>
      <c r="AL55" s="12">
        <v>0</v>
      </c>
      <c r="AM55" s="12">
        <v>0</v>
      </c>
      <c r="AN55" s="12">
        <f t="shared" si="0"/>
        <v>512414837.65000004</v>
      </c>
    </row>
    <row r="56" spans="4:40" x14ac:dyDescent="0.3">
      <c r="D56" t="s">
        <v>1407</v>
      </c>
      <c r="E56" s="102">
        <v>3980783</v>
      </c>
      <c r="G56" t="s">
        <v>1407</v>
      </c>
      <c r="K56" s="12">
        <v>65620367.729999997</v>
      </c>
      <c r="L56" s="12">
        <v>145147762.93000001</v>
      </c>
      <c r="M56" s="12">
        <v>63627605.259999998</v>
      </c>
      <c r="N56" s="12">
        <v>31826810.34</v>
      </c>
      <c r="O56" s="12">
        <v>14196967.310000001</v>
      </c>
      <c r="P56" s="12">
        <v>8153911.8600000003</v>
      </c>
      <c r="Q56" s="12">
        <v>6109972.54</v>
      </c>
      <c r="R56" s="12">
        <v>3347650.55</v>
      </c>
      <c r="S56" s="12">
        <v>4219103.6500000004</v>
      </c>
      <c r="T56" s="12">
        <v>2358691.73</v>
      </c>
      <c r="U56" s="12">
        <v>1764616.1</v>
      </c>
      <c r="V56" s="12">
        <v>1447662.04</v>
      </c>
      <c r="W56" s="12">
        <v>529818.73</v>
      </c>
      <c r="X56" s="12">
        <v>366056.68</v>
      </c>
      <c r="Y56" s="12">
        <v>30360.5</v>
      </c>
      <c r="Z56" s="12">
        <v>34945.269999999997</v>
      </c>
      <c r="AA56" s="12">
        <v>5041.76</v>
      </c>
      <c r="AB56" s="12">
        <v>715.91</v>
      </c>
      <c r="AC56" s="12">
        <v>233.34</v>
      </c>
      <c r="AD56" s="12">
        <v>0</v>
      </c>
      <c r="AE56" s="12">
        <v>0</v>
      </c>
      <c r="AF56" s="12">
        <v>0</v>
      </c>
      <c r="AG56" s="12">
        <v>0</v>
      </c>
      <c r="AH56" s="12">
        <v>0</v>
      </c>
      <c r="AI56" s="12">
        <v>0</v>
      </c>
      <c r="AJ56" s="12">
        <v>0</v>
      </c>
      <c r="AK56" s="12">
        <v>0</v>
      </c>
      <c r="AL56" s="12">
        <v>0</v>
      </c>
      <c r="AM56" s="12">
        <v>0</v>
      </c>
      <c r="AN56" s="12">
        <f t="shared" si="0"/>
        <v>348788294.23000008</v>
      </c>
    </row>
    <row r="57" spans="4:40" x14ac:dyDescent="0.3">
      <c r="D57" t="s">
        <v>1406</v>
      </c>
      <c r="E57" s="102">
        <v>3957638</v>
      </c>
      <c r="G57" t="s">
        <v>1406</v>
      </c>
      <c r="L57" s="12">
        <v>71907133.430000007</v>
      </c>
      <c r="M57" s="12">
        <v>198052932.63999999</v>
      </c>
      <c r="N57" s="12">
        <v>84607663.640000001</v>
      </c>
      <c r="O57" s="12">
        <v>38254447.420000002</v>
      </c>
      <c r="P57" s="12">
        <v>21568557.800000001</v>
      </c>
      <c r="Q57" s="12">
        <v>13479766.869999999</v>
      </c>
      <c r="R57" s="12">
        <v>7752586.6399999997</v>
      </c>
      <c r="S57" s="12">
        <v>6137752.5300000003</v>
      </c>
      <c r="T57" s="12">
        <v>5493460.4299999997</v>
      </c>
      <c r="U57" s="12">
        <v>2955626.53</v>
      </c>
      <c r="V57" s="12">
        <v>2947997.14</v>
      </c>
      <c r="W57" s="12">
        <v>1463590.44</v>
      </c>
      <c r="X57" s="12">
        <v>1801818.06</v>
      </c>
      <c r="Y57" s="12">
        <v>316368.43</v>
      </c>
      <c r="Z57" s="12">
        <v>125683.8</v>
      </c>
      <c r="AA57" s="12">
        <v>31687.82</v>
      </c>
      <c r="AB57" s="12">
        <v>1907.43</v>
      </c>
      <c r="AC57" s="12">
        <v>512.79999999999995</v>
      </c>
      <c r="AD57" s="12">
        <v>124.25</v>
      </c>
      <c r="AE57" s="12">
        <v>0</v>
      </c>
      <c r="AF57" s="12">
        <v>0</v>
      </c>
      <c r="AG57" s="12">
        <v>0</v>
      </c>
      <c r="AH57" s="12">
        <v>0</v>
      </c>
      <c r="AI57" s="12">
        <v>0</v>
      </c>
      <c r="AJ57" s="12">
        <v>0</v>
      </c>
      <c r="AK57" s="12">
        <v>0</v>
      </c>
      <c r="AL57" s="12">
        <v>0</v>
      </c>
      <c r="AM57" s="12">
        <v>0</v>
      </c>
      <c r="AN57" s="12">
        <f t="shared" si="0"/>
        <v>456899618.09999996</v>
      </c>
    </row>
    <row r="58" spans="4:40" x14ac:dyDescent="0.3">
      <c r="D58" t="s">
        <v>1405</v>
      </c>
      <c r="E58" s="102">
        <v>3933019</v>
      </c>
      <c r="G58" t="s">
        <v>1405</v>
      </c>
      <c r="M58" s="12">
        <v>96126520.629999995</v>
      </c>
      <c r="N58" s="12">
        <v>241141796.71000001</v>
      </c>
      <c r="O58" s="12">
        <v>103792228.98999999</v>
      </c>
      <c r="P58" s="12">
        <v>52441829.759999998</v>
      </c>
      <c r="Q58" s="12">
        <v>28867282.550000001</v>
      </c>
      <c r="R58" s="12">
        <v>14065874.369999999</v>
      </c>
      <c r="S58" s="12">
        <v>12197214.18</v>
      </c>
      <c r="T58" s="12">
        <v>10034466.73</v>
      </c>
      <c r="U58" s="12">
        <v>5545170.7199999997</v>
      </c>
      <c r="V58" s="12">
        <v>4665146.62</v>
      </c>
      <c r="W58" s="12">
        <v>3032394.66</v>
      </c>
      <c r="X58" s="12">
        <v>2158227.41</v>
      </c>
      <c r="Y58" s="12">
        <v>1648371.18</v>
      </c>
      <c r="Z58" s="12">
        <v>419163.88</v>
      </c>
      <c r="AA58" s="12">
        <v>74375.05</v>
      </c>
      <c r="AB58" s="12">
        <v>72366.740000000005</v>
      </c>
      <c r="AC58" s="12">
        <v>5672.56</v>
      </c>
      <c r="AD58" s="12">
        <v>843.6</v>
      </c>
      <c r="AE58" s="12">
        <v>155.29</v>
      </c>
      <c r="AF58" s="12">
        <v>0</v>
      </c>
      <c r="AG58" s="12">
        <v>0</v>
      </c>
      <c r="AH58" s="12">
        <v>0</v>
      </c>
      <c r="AI58" s="12">
        <v>0</v>
      </c>
      <c r="AJ58" s="12">
        <v>0</v>
      </c>
      <c r="AK58" s="12">
        <v>0</v>
      </c>
      <c r="AL58" s="12">
        <v>0</v>
      </c>
      <c r="AM58" s="12">
        <v>0</v>
      </c>
      <c r="AN58" s="12">
        <f t="shared" si="0"/>
        <v>576289101.62999988</v>
      </c>
    </row>
    <row r="59" spans="4:40" x14ac:dyDescent="0.3">
      <c r="D59" t="s">
        <v>1404</v>
      </c>
      <c r="E59" s="102">
        <v>3901508</v>
      </c>
      <c r="G59" t="s">
        <v>1404</v>
      </c>
      <c r="N59" s="12">
        <v>96718737.189999998</v>
      </c>
      <c r="O59" s="12">
        <v>237990555.50999999</v>
      </c>
      <c r="P59" s="12">
        <v>114307373.92</v>
      </c>
      <c r="Q59" s="12">
        <v>59034848.829999998</v>
      </c>
      <c r="R59" s="12">
        <v>29532772.789999999</v>
      </c>
      <c r="S59" s="12">
        <v>19636654.789999999</v>
      </c>
      <c r="T59" s="12">
        <v>13896699.59</v>
      </c>
      <c r="U59" s="12">
        <v>9047432.0399999991</v>
      </c>
      <c r="V59" s="12">
        <v>7907114.4100000001</v>
      </c>
      <c r="W59" s="12">
        <v>5267976.41</v>
      </c>
      <c r="X59" s="12">
        <v>2818992.67</v>
      </c>
      <c r="Y59" s="12">
        <v>1794454.74</v>
      </c>
      <c r="Z59" s="12">
        <v>1867336.2</v>
      </c>
      <c r="AA59" s="12">
        <v>558966.81000000006</v>
      </c>
      <c r="AB59" s="12">
        <v>143138.79999999999</v>
      </c>
      <c r="AC59" s="12">
        <v>64574.63</v>
      </c>
      <c r="AD59" s="12">
        <v>11733.13</v>
      </c>
      <c r="AE59" s="12">
        <v>850.05</v>
      </c>
      <c r="AF59" s="12">
        <v>254.13</v>
      </c>
      <c r="AG59" s="12">
        <v>0</v>
      </c>
      <c r="AH59" s="12">
        <v>0</v>
      </c>
      <c r="AI59" s="12">
        <v>0</v>
      </c>
      <c r="AJ59" s="12">
        <v>0</v>
      </c>
      <c r="AK59" s="12">
        <v>0</v>
      </c>
      <c r="AL59" s="12">
        <v>0</v>
      </c>
      <c r="AM59" s="12">
        <v>0</v>
      </c>
      <c r="AN59" s="12">
        <f t="shared" si="0"/>
        <v>600600466.63999975</v>
      </c>
    </row>
    <row r="60" spans="4:40" x14ac:dyDescent="0.3">
      <c r="D60" t="s">
        <v>1403</v>
      </c>
      <c r="E60" s="102">
        <v>3871947</v>
      </c>
      <c r="G60" t="s">
        <v>1403</v>
      </c>
      <c r="O60" s="12">
        <v>93231693.060000002</v>
      </c>
      <c r="P60" s="12">
        <v>228720153.31999999</v>
      </c>
      <c r="Q60" s="12">
        <v>125774156.66</v>
      </c>
      <c r="R60" s="12">
        <v>50485342.759999998</v>
      </c>
      <c r="S60" s="12">
        <v>31159844.109999999</v>
      </c>
      <c r="T60" s="12">
        <v>18547856.620000001</v>
      </c>
      <c r="U60" s="12">
        <v>12798547.449999999</v>
      </c>
      <c r="V60" s="12">
        <v>10737004.34</v>
      </c>
      <c r="W60" s="12">
        <v>6445893.3099999996</v>
      </c>
      <c r="X60" s="12">
        <v>5930393.0499999998</v>
      </c>
      <c r="Y60" s="12">
        <v>5196020.0199999996</v>
      </c>
      <c r="Z60" s="12">
        <v>3212040.65</v>
      </c>
      <c r="AA60" s="12">
        <v>1864606.43</v>
      </c>
      <c r="AB60" s="12">
        <v>483756.24</v>
      </c>
      <c r="AC60" s="12">
        <v>195268.2</v>
      </c>
      <c r="AD60" s="12">
        <v>83161.25</v>
      </c>
      <c r="AE60" s="12">
        <v>23791.439999999999</v>
      </c>
      <c r="AF60" s="12">
        <v>1280.79</v>
      </c>
      <c r="AG60" s="12">
        <v>55.29</v>
      </c>
      <c r="AH60" s="12">
        <v>0</v>
      </c>
      <c r="AI60" s="12">
        <v>0</v>
      </c>
      <c r="AJ60" s="12">
        <v>0</v>
      </c>
      <c r="AK60" s="12">
        <v>0</v>
      </c>
      <c r="AL60" s="12">
        <v>0</v>
      </c>
      <c r="AM60" s="12">
        <v>0</v>
      </c>
      <c r="AN60" s="12">
        <f t="shared" si="0"/>
        <v>594890864.98999989</v>
      </c>
    </row>
    <row r="61" spans="4:40" x14ac:dyDescent="0.3">
      <c r="D61" t="s">
        <v>1402</v>
      </c>
      <c r="E61" s="102">
        <v>3856827</v>
      </c>
      <c r="G61" t="s">
        <v>1402</v>
      </c>
      <c r="P61" s="12">
        <v>88068092.290000007</v>
      </c>
      <c r="Q61" s="12">
        <v>242057145.47999999</v>
      </c>
      <c r="R61" s="12">
        <v>103071516.40000001</v>
      </c>
      <c r="S61" s="12">
        <v>62074393.310000002</v>
      </c>
      <c r="T61" s="12">
        <v>34081974.539999999</v>
      </c>
      <c r="U61" s="12">
        <v>19368469.109999999</v>
      </c>
      <c r="V61" s="12">
        <v>16234675.220000001</v>
      </c>
      <c r="W61" s="12">
        <v>9516382.2899999991</v>
      </c>
      <c r="X61" s="12">
        <v>7377122.0599999996</v>
      </c>
      <c r="Y61" s="12">
        <v>8244631.9000000004</v>
      </c>
      <c r="Z61" s="12">
        <v>7213019.8600000003</v>
      </c>
      <c r="AA61" s="12">
        <v>3139408.58</v>
      </c>
      <c r="AB61" s="12">
        <v>1663870.42</v>
      </c>
      <c r="AC61" s="12">
        <v>815783.31</v>
      </c>
      <c r="AD61" s="12">
        <v>187768.37</v>
      </c>
      <c r="AE61" s="12">
        <v>111508.75</v>
      </c>
      <c r="AF61" s="12">
        <v>8307.2800000000007</v>
      </c>
      <c r="AG61" s="12">
        <v>1511.93</v>
      </c>
      <c r="AH61" s="12">
        <v>0</v>
      </c>
      <c r="AI61" s="12">
        <v>0</v>
      </c>
      <c r="AJ61" s="12">
        <v>0</v>
      </c>
      <c r="AK61" s="12">
        <v>0</v>
      </c>
      <c r="AL61" s="12">
        <v>0</v>
      </c>
      <c r="AM61" s="12">
        <v>0</v>
      </c>
      <c r="AN61" s="12">
        <f t="shared" si="0"/>
        <v>603235581.09999979</v>
      </c>
    </row>
    <row r="62" spans="4:40" x14ac:dyDescent="0.3">
      <c r="D62" t="s">
        <v>1401</v>
      </c>
      <c r="E62" s="102">
        <v>3841287</v>
      </c>
      <c r="G62" t="s">
        <v>1401</v>
      </c>
      <c r="Q62" s="12">
        <v>93366393.650000006</v>
      </c>
      <c r="R62" s="12">
        <v>227767982.72999999</v>
      </c>
      <c r="S62" s="12">
        <v>126938461.36</v>
      </c>
      <c r="T62" s="12">
        <v>69840144.579999998</v>
      </c>
      <c r="U62" s="12">
        <v>37440868.920000002</v>
      </c>
      <c r="V62" s="12">
        <v>26881643.68</v>
      </c>
      <c r="W62" s="12">
        <v>14227493.810000001</v>
      </c>
      <c r="X62" s="12">
        <v>9620743.4100000001</v>
      </c>
      <c r="Y62" s="12">
        <v>9505781.5</v>
      </c>
      <c r="Z62" s="12">
        <v>6819215.2999999998</v>
      </c>
      <c r="AA62" s="12">
        <v>4813566.84</v>
      </c>
      <c r="AB62" s="12">
        <v>2897255.25</v>
      </c>
      <c r="AC62" s="12">
        <v>1599274.68</v>
      </c>
      <c r="AD62" s="12">
        <v>725880.73</v>
      </c>
      <c r="AE62" s="12">
        <v>272004.55</v>
      </c>
      <c r="AF62" s="12">
        <v>68122.27</v>
      </c>
      <c r="AG62" s="12">
        <v>17773.48</v>
      </c>
      <c r="AH62" s="12">
        <v>1064.49</v>
      </c>
      <c r="AI62" s="12">
        <v>215.55</v>
      </c>
      <c r="AJ62" s="12">
        <v>0</v>
      </c>
      <c r="AK62" s="12">
        <v>0</v>
      </c>
      <c r="AL62" s="12">
        <v>0</v>
      </c>
      <c r="AM62" s="12">
        <v>0</v>
      </c>
      <c r="AN62" s="12">
        <f t="shared" si="0"/>
        <v>632803886.77999973</v>
      </c>
    </row>
    <row r="63" spans="4:40" x14ac:dyDescent="0.3">
      <c r="D63" t="s">
        <v>1400</v>
      </c>
      <c r="E63" s="102">
        <v>3823972</v>
      </c>
      <c r="G63" t="s">
        <v>1400</v>
      </c>
      <c r="R63" s="12">
        <v>75201501.959999993</v>
      </c>
      <c r="S63" s="12">
        <v>238385921.34999999</v>
      </c>
      <c r="T63" s="12">
        <v>127683316.16</v>
      </c>
      <c r="U63" s="12">
        <v>62280295.890000001</v>
      </c>
      <c r="V63" s="12">
        <v>39184551.850000001</v>
      </c>
      <c r="W63" s="12">
        <v>25730509.109999999</v>
      </c>
      <c r="X63" s="12">
        <v>16886138.18</v>
      </c>
      <c r="Y63" s="12">
        <v>15229153.640000001</v>
      </c>
      <c r="Z63" s="12">
        <v>9765459.2799999993</v>
      </c>
      <c r="AA63" s="12">
        <v>7726041.2999999998</v>
      </c>
      <c r="AB63" s="12">
        <v>6361824.5499999998</v>
      </c>
      <c r="AC63" s="12">
        <v>3438214.99</v>
      </c>
      <c r="AD63" s="12">
        <v>2019089.41</v>
      </c>
      <c r="AE63" s="12">
        <v>830511.1</v>
      </c>
      <c r="AF63" s="12">
        <v>221068.66</v>
      </c>
      <c r="AG63" s="12">
        <v>108629.61</v>
      </c>
      <c r="AH63" s="12">
        <v>12943.7</v>
      </c>
      <c r="AI63" s="12">
        <v>969.46</v>
      </c>
      <c r="AJ63" s="12">
        <v>0</v>
      </c>
      <c r="AK63" s="12">
        <v>0</v>
      </c>
      <c r="AL63" s="12">
        <v>0</v>
      </c>
      <c r="AM63" s="12">
        <v>0</v>
      </c>
      <c r="AN63" s="12">
        <f t="shared" si="0"/>
        <v>631066140.19999993</v>
      </c>
    </row>
    <row r="64" spans="4:40" x14ac:dyDescent="0.3">
      <c r="D64" t="s">
        <v>1399</v>
      </c>
      <c r="E64" s="102">
        <v>3822502</v>
      </c>
      <c r="G64" t="s">
        <v>1399</v>
      </c>
      <c r="S64" s="12">
        <v>99775646.420000002</v>
      </c>
      <c r="T64" s="12">
        <v>274362121.82999998</v>
      </c>
      <c r="U64" s="12">
        <v>122470761.44</v>
      </c>
      <c r="V64" s="12">
        <v>78654013.469999999</v>
      </c>
      <c r="W64" s="12">
        <v>41569152.890000001</v>
      </c>
      <c r="X64" s="12">
        <v>28368163.390000001</v>
      </c>
      <c r="Y64" s="12">
        <v>22276808.32</v>
      </c>
      <c r="Z64" s="12">
        <v>13356410.890000001</v>
      </c>
      <c r="AA64" s="12">
        <v>13205171.199999999</v>
      </c>
      <c r="AB64" s="12">
        <v>7247179.25</v>
      </c>
      <c r="AC64" s="12">
        <v>6962421.54</v>
      </c>
      <c r="AD64" s="12">
        <v>5695518.5999999996</v>
      </c>
      <c r="AE64" s="12">
        <v>2792254.89</v>
      </c>
      <c r="AF64" s="12">
        <v>642679.41</v>
      </c>
      <c r="AG64" s="12">
        <v>291651.40999999997</v>
      </c>
      <c r="AH64" s="12">
        <v>131255.96</v>
      </c>
      <c r="AI64" s="12">
        <v>14256.43</v>
      </c>
      <c r="AJ64" s="12">
        <v>1881.04</v>
      </c>
      <c r="AK64" s="12">
        <v>0</v>
      </c>
      <c r="AL64" s="12">
        <v>0</v>
      </c>
      <c r="AM64" s="12">
        <v>0</v>
      </c>
      <c r="AN64" s="12">
        <f t="shared" si="0"/>
        <v>717817348.37999988</v>
      </c>
    </row>
    <row r="65" spans="4:40" x14ac:dyDescent="0.3">
      <c r="D65" t="s">
        <v>1398</v>
      </c>
      <c r="E65" s="102">
        <v>3895094</v>
      </c>
      <c r="G65" t="s">
        <v>1398</v>
      </c>
      <c r="T65" s="12">
        <v>77430688.870000005</v>
      </c>
      <c r="U65" s="12">
        <v>196438370.12</v>
      </c>
      <c r="V65" s="12">
        <v>134327779.74000001</v>
      </c>
      <c r="W65" s="12">
        <v>59386387.270000003</v>
      </c>
      <c r="X65" s="12">
        <v>29803158.010000002</v>
      </c>
      <c r="Y65" s="12">
        <v>23418669.760000002</v>
      </c>
      <c r="Z65" s="12">
        <v>13820975.060000001</v>
      </c>
      <c r="AA65" s="12">
        <v>17376552.649999999</v>
      </c>
      <c r="AB65" s="12">
        <v>9640386.9199999999</v>
      </c>
      <c r="AC65" s="12">
        <v>9238337.5299999993</v>
      </c>
      <c r="AD65" s="12">
        <v>6827063.5700000003</v>
      </c>
      <c r="AE65" s="12">
        <v>4367344.4400000004</v>
      </c>
      <c r="AF65" s="12">
        <v>1829160.77</v>
      </c>
      <c r="AG65" s="12">
        <v>876917.19</v>
      </c>
      <c r="AH65" s="12">
        <v>150026.29</v>
      </c>
      <c r="AI65" s="12">
        <v>91187.47</v>
      </c>
      <c r="AJ65" s="12">
        <v>12130.47</v>
      </c>
      <c r="AK65" s="12">
        <v>1516.95</v>
      </c>
      <c r="AL65" s="12">
        <v>324.60000000000002</v>
      </c>
      <c r="AM65" s="12">
        <v>0</v>
      </c>
      <c r="AN65" s="12">
        <f t="shared" si="0"/>
        <v>585036977.68000019</v>
      </c>
    </row>
    <row r="66" spans="4:40" x14ac:dyDescent="0.3">
      <c r="D66" t="s">
        <v>1397</v>
      </c>
      <c r="E66" s="102">
        <v>3874416</v>
      </c>
      <c r="G66" t="s">
        <v>1397</v>
      </c>
      <c r="U66" s="12">
        <v>71097410.879999995</v>
      </c>
      <c r="V66" s="12">
        <v>218524387.61000001</v>
      </c>
      <c r="W66" s="12">
        <v>98245268.109999999</v>
      </c>
      <c r="X66" s="12">
        <v>49009534.340000004</v>
      </c>
      <c r="Y66" s="12">
        <v>30182139.620000001</v>
      </c>
      <c r="Z66" s="12">
        <v>20107232.690000001</v>
      </c>
      <c r="AA66" s="12">
        <v>18676533.870000001</v>
      </c>
      <c r="AB66" s="12">
        <v>11039059.640000001</v>
      </c>
      <c r="AC66" s="12">
        <v>9779079.6799999997</v>
      </c>
      <c r="AD66" s="12">
        <v>7336432.0800000001</v>
      </c>
      <c r="AE66" s="12">
        <v>5128916.1900000004</v>
      </c>
      <c r="AF66" s="12">
        <v>3503424.99</v>
      </c>
      <c r="AG66" s="12">
        <v>2177608.62</v>
      </c>
      <c r="AH66" s="12">
        <v>824831.43</v>
      </c>
      <c r="AI66" s="12">
        <v>157153.04</v>
      </c>
      <c r="AJ66" s="12">
        <v>42234.75</v>
      </c>
      <c r="AK66" s="12">
        <v>8550.33</v>
      </c>
      <c r="AL66" s="12">
        <v>691.28</v>
      </c>
      <c r="AM66" s="12">
        <v>0</v>
      </c>
      <c r="AN66" s="12">
        <f t="shared" si="0"/>
        <v>545840489.14999998</v>
      </c>
    </row>
    <row r="67" spans="4:40" x14ac:dyDescent="0.3">
      <c r="D67" t="s">
        <v>1396</v>
      </c>
      <c r="E67" s="102">
        <v>3866938</v>
      </c>
      <c r="G67" t="s">
        <v>1396</v>
      </c>
      <c r="V67" s="12">
        <v>110006090.06999999</v>
      </c>
      <c r="W67" s="12">
        <v>257449970.69</v>
      </c>
      <c r="X67" s="12">
        <v>111190239.17</v>
      </c>
      <c r="Y67" s="12">
        <v>59561696.299999997</v>
      </c>
      <c r="Z67" s="12">
        <v>30956851.699999999</v>
      </c>
      <c r="AA67" s="12">
        <v>29817357.920000002</v>
      </c>
      <c r="AB67" s="12">
        <v>19130415.699999999</v>
      </c>
      <c r="AC67" s="12">
        <v>13445580.369999999</v>
      </c>
      <c r="AD67" s="12">
        <v>12127269.1</v>
      </c>
      <c r="AE67" s="12">
        <v>9976679.75</v>
      </c>
      <c r="AF67" s="12">
        <v>6194346.6200000001</v>
      </c>
      <c r="AG67" s="12">
        <v>4496843.57</v>
      </c>
      <c r="AH67" s="12">
        <v>3038770.61</v>
      </c>
      <c r="AI67" s="12">
        <v>546286.74</v>
      </c>
      <c r="AJ67" s="12">
        <v>229267.53</v>
      </c>
      <c r="AK67" s="12">
        <v>84826.84</v>
      </c>
      <c r="AL67" s="12">
        <v>10670.26</v>
      </c>
      <c r="AM67" s="12">
        <v>591.79</v>
      </c>
      <c r="AN67" s="12">
        <f t="shared" si="0"/>
        <v>668263754.73000014</v>
      </c>
    </row>
    <row r="68" spans="4:40" x14ac:dyDescent="0.3">
      <c r="D68" t="s">
        <v>1395</v>
      </c>
      <c r="E68" s="102">
        <v>3861213</v>
      </c>
      <c r="G68" t="s">
        <v>1395</v>
      </c>
      <c r="W68" s="12">
        <v>104760385.97</v>
      </c>
      <c r="X68" s="12">
        <v>252625139.47999999</v>
      </c>
      <c r="Y68" s="12">
        <v>110338923.78</v>
      </c>
      <c r="Z68" s="12">
        <v>53422469.079999998</v>
      </c>
      <c r="AA68" s="12">
        <v>35864598.82</v>
      </c>
      <c r="AB68" s="12">
        <v>25972376.550000001</v>
      </c>
      <c r="AC68" s="12">
        <v>17210993.390000001</v>
      </c>
      <c r="AD68" s="12">
        <v>15398156.51</v>
      </c>
      <c r="AE68" s="12">
        <v>13148792.18</v>
      </c>
      <c r="AF68" s="12">
        <v>7762904.6699999999</v>
      </c>
      <c r="AG68" s="12">
        <v>6074834.0300000003</v>
      </c>
      <c r="AH68" s="12">
        <v>5245508.38</v>
      </c>
      <c r="AI68" s="12">
        <v>2267586.17</v>
      </c>
      <c r="AJ68" s="12">
        <v>327980.63</v>
      </c>
      <c r="AK68" s="12">
        <v>122368.36</v>
      </c>
      <c r="AL68" s="12">
        <v>52081.49</v>
      </c>
      <c r="AM68" s="12">
        <v>8311.4500000000007</v>
      </c>
      <c r="AN68" s="12">
        <f t="shared" si="0"/>
        <v>650603410.93999982</v>
      </c>
    </row>
    <row r="69" spans="4:40" x14ac:dyDescent="0.3">
      <c r="D69" t="s">
        <v>1394</v>
      </c>
      <c r="E69" s="102">
        <v>3836568</v>
      </c>
      <c r="G69" t="s">
        <v>1394</v>
      </c>
      <c r="X69" s="12">
        <v>90104570.719999999</v>
      </c>
      <c r="Y69" s="12">
        <v>249237082.53</v>
      </c>
      <c r="Z69" s="12">
        <v>98817910.260000005</v>
      </c>
      <c r="AA69" s="12">
        <v>46171360.979999997</v>
      </c>
      <c r="AB69" s="12">
        <v>37021539.079999998</v>
      </c>
      <c r="AC69" s="12">
        <v>21878669.420000002</v>
      </c>
      <c r="AD69" s="12">
        <v>18664825.059999999</v>
      </c>
      <c r="AE69" s="12">
        <v>14146602.140000001</v>
      </c>
      <c r="AF69" s="12">
        <v>8976252.9700000007</v>
      </c>
      <c r="AG69" s="12">
        <v>8409730.9900000002</v>
      </c>
      <c r="AH69" s="12">
        <v>6645304.8499999996</v>
      </c>
      <c r="AI69" s="12">
        <v>4455693.34</v>
      </c>
      <c r="AJ69" s="12">
        <v>1482735.29</v>
      </c>
      <c r="AK69" s="12">
        <v>623698.11</v>
      </c>
      <c r="AL69" s="12">
        <v>134617.51999999999</v>
      </c>
      <c r="AM69" s="12">
        <v>21237.200000000001</v>
      </c>
      <c r="AN69" s="12">
        <f t="shared" si="0"/>
        <v>606791830.46000004</v>
      </c>
    </row>
    <row r="70" spans="4:40" x14ac:dyDescent="0.3">
      <c r="D70" t="s">
        <v>1393</v>
      </c>
      <c r="E70" s="102">
        <v>3825850</v>
      </c>
      <c r="G70" t="s">
        <v>1393</v>
      </c>
      <c r="Y70" s="12">
        <v>98808409.319999993</v>
      </c>
      <c r="Z70" s="12">
        <v>241337197.34</v>
      </c>
      <c r="AA70" s="12">
        <v>100944946.48</v>
      </c>
      <c r="AB70" s="12">
        <v>51812959.579999998</v>
      </c>
      <c r="AC70" s="12">
        <v>37614255.189999998</v>
      </c>
      <c r="AD70" s="12">
        <v>27584021.579999998</v>
      </c>
      <c r="AE70" s="12">
        <v>22107472.079999998</v>
      </c>
      <c r="AF70" s="12">
        <v>12417981.91</v>
      </c>
      <c r="AG70" s="12">
        <v>11041189.789999999</v>
      </c>
      <c r="AH70" s="12">
        <v>7703432.3099999996</v>
      </c>
      <c r="AI70" s="12">
        <v>6301702.96</v>
      </c>
      <c r="AJ70" s="12">
        <v>2849260.48</v>
      </c>
      <c r="AK70" s="12">
        <v>1755854.39</v>
      </c>
      <c r="AL70" s="12">
        <v>579630.79</v>
      </c>
      <c r="AM70" s="12">
        <v>88060.5</v>
      </c>
      <c r="AN70" s="12">
        <f t="shared" si="0"/>
        <v>622946374.69999993</v>
      </c>
    </row>
    <row r="71" spans="4:40" x14ac:dyDescent="0.3">
      <c r="D71" t="s">
        <v>1392</v>
      </c>
      <c r="E71" s="102">
        <v>3810668</v>
      </c>
      <c r="G71" t="s">
        <v>1392</v>
      </c>
      <c r="Z71" s="12">
        <v>87906786.530000001</v>
      </c>
      <c r="AA71" s="12">
        <v>242429195.00999999</v>
      </c>
      <c r="AB71" s="12">
        <v>92294704.659999996</v>
      </c>
      <c r="AC71" s="12">
        <v>55000063.93</v>
      </c>
      <c r="AD71" s="12">
        <v>37032744.590000004</v>
      </c>
      <c r="AE71" s="12">
        <v>31471713.84</v>
      </c>
      <c r="AF71" s="12">
        <v>17859479.440000001</v>
      </c>
      <c r="AG71" s="12">
        <v>14346198.24</v>
      </c>
      <c r="AH71" s="12">
        <v>11532165.550000001</v>
      </c>
      <c r="AI71" s="12">
        <v>7298959.7800000003</v>
      </c>
      <c r="AJ71" s="12">
        <v>4250578.97</v>
      </c>
      <c r="AK71" s="12">
        <v>3712090.12</v>
      </c>
      <c r="AL71" s="12">
        <v>1965642.71</v>
      </c>
      <c r="AM71" s="12">
        <v>276603.06</v>
      </c>
      <c r="AN71" s="12">
        <f t="shared" si="0"/>
        <v>607376926.42999995</v>
      </c>
    </row>
    <row r="72" spans="4:40" x14ac:dyDescent="0.3">
      <c r="D72" t="s">
        <v>1391</v>
      </c>
      <c r="E72" s="102">
        <v>3797329</v>
      </c>
      <c r="G72" t="s">
        <v>1391</v>
      </c>
      <c r="AA72" s="12">
        <v>105240732.73999999</v>
      </c>
      <c r="AB72" s="12">
        <v>248358579.78999999</v>
      </c>
      <c r="AC72" s="12">
        <v>110692347.42</v>
      </c>
      <c r="AD72" s="12">
        <v>61998549.43</v>
      </c>
      <c r="AE72" s="12">
        <v>46230771.079999998</v>
      </c>
      <c r="AF72" s="12">
        <v>24980674.98</v>
      </c>
      <c r="AG72" s="12">
        <v>20014045.93</v>
      </c>
      <c r="AH72" s="12">
        <v>15320250.07</v>
      </c>
      <c r="AI72" s="12">
        <v>10600935.199999999</v>
      </c>
      <c r="AJ72" s="12">
        <v>7704955.46</v>
      </c>
      <c r="AK72" s="12">
        <v>4908830.75</v>
      </c>
      <c r="AL72" s="12">
        <v>2775547.64</v>
      </c>
      <c r="AM72" s="12">
        <v>918210.57</v>
      </c>
      <c r="AN72" s="12">
        <f t="shared" si="0"/>
        <v>659744431.06000018</v>
      </c>
    </row>
    <row r="73" spans="4:40" x14ac:dyDescent="0.3">
      <c r="D73" t="s">
        <v>1390</v>
      </c>
      <c r="E73" s="102">
        <v>3799900</v>
      </c>
      <c r="G73" t="s">
        <v>1390</v>
      </c>
      <c r="AB73" s="12">
        <v>97091652.290000007</v>
      </c>
      <c r="AC73" s="12">
        <v>242299915.56999999</v>
      </c>
      <c r="AD73" s="12">
        <v>109319880.59</v>
      </c>
      <c r="AE73" s="12">
        <v>64267220.850000001</v>
      </c>
      <c r="AF73" s="12">
        <v>39780219.140000001</v>
      </c>
      <c r="AG73" s="12">
        <v>30138196.719999999</v>
      </c>
      <c r="AH73" s="12">
        <v>21633674.449999999</v>
      </c>
      <c r="AI73" s="12">
        <v>11352009.43</v>
      </c>
      <c r="AJ73" s="12">
        <v>7504940.9000000004</v>
      </c>
      <c r="AK73" s="12">
        <v>5017964.88</v>
      </c>
      <c r="AL73" s="12">
        <v>3791194.61</v>
      </c>
      <c r="AM73" s="12">
        <v>2216568.44</v>
      </c>
      <c r="AN73" s="12">
        <f t="shared" si="0"/>
        <v>634413437.87000012</v>
      </c>
    </row>
    <row r="74" spans="4:40" x14ac:dyDescent="0.3">
      <c r="D74" t="s">
        <v>1389</v>
      </c>
      <c r="E74" s="102">
        <v>3796860</v>
      </c>
      <c r="G74" t="s">
        <v>1389</v>
      </c>
      <c r="AC74" s="12">
        <v>97225545.049999997</v>
      </c>
      <c r="AD74" s="12">
        <v>231263365.66</v>
      </c>
      <c r="AE74" s="12">
        <v>119352419.38</v>
      </c>
      <c r="AF74" s="12">
        <v>60004319.670000002</v>
      </c>
      <c r="AG74" s="12">
        <v>48885733.340000004</v>
      </c>
      <c r="AH74" s="12">
        <v>31999848.260000002</v>
      </c>
      <c r="AI74" s="12">
        <v>17202231.149999999</v>
      </c>
      <c r="AJ74" s="12">
        <v>10419492.83</v>
      </c>
      <c r="AK74" s="12">
        <v>5241427.33</v>
      </c>
      <c r="AL74" s="12">
        <v>4032928.98</v>
      </c>
      <c r="AM74" s="12">
        <v>3186257.03</v>
      </c>
      <c r="AN74" s="12">
        <f t="shared" si="0"/>
        <v>628813568.68000007</v>
      </c>
    </row>
    <row r="75" spans="4:40" x14ac:dyDescent="0.3">
      <c r="D75" t="s">
        <v>1388</v>
      </c>
      <c r="E75" s="102">
        <v>3795321</v>
      </c>
      <c r="G75" t="s">
        <v>1388</v>
      </c>
      <c r="AD75" s="12">
        <v>93497058.590000004</v>
      </c>
      <c r="AE75" s="12">
        <v>243532588.46000001</v>
      </c>
      <c r="AF75" s="12">
        <v>109782793.27</v>
      </c>
      <c r="AG75" s="12">
        <v>68607869.319999993</v>
      </c>
      <c r="AH75" s="12">
        <v>54661697.890000001</v>
      </c>
      <c r="AI75" s="12">
        <v>25922421.719999999</v>
      </c>
      <c r="AJ75" s="12">
        <v>16030345.16</v>
      </c>
      <c r="AK75" s="12">
        <v>8420922.3800000008</v>
      </c>
      <c r="AL75" s="12">
        <v>5605253.7400000002</v>
      </c>
      <c r="AM75" s="12">
        <v>4047121.87</v>
      </c>
      <c r="AN75" s="12">
        <f t="shared" si="0"/>
        <v>630108072.39999998</v>
      </c>
    </row>
    <row r="76" spans="4:40" x14ac:dyDescent="0.3">
      <c r="D76" t="s">
        <v>1387</v>
      </c>
      <c r="E76" s="102">
        <v>3800988</v>
      </c>
      <c r="G76" t="s">
        <v>1387</v>
      </c>
      <c r="AE76" s="12">
        <v>105916698.64</v>
      </c>
      <c r="AF76" s="12">
        <v>252913819.87</v>
      </c>
      <c r="AG76" s="12">
        <v>139590443.47</v>
      </c>
      <c r="AH76" s="12">
        <v>87428045.129999995</v>
      </c>
      <c r="AI76" s="12">
        <v>50750024.200000003</v>
      </c>
      <c r="AJ76" s="12">
        <v>25948423.449999999</v>
      </c>
      <c r="AK76" s="12">
        <v>14317609.59</v>
      </c>
      <c r="AL76" s="12">
        <v>9748620.4399999995</v>
      </c>
      <c r="AM76" s="12">
        <v>8574657.0199999996</v>
      </c>
      <c r="AN76" s="12">
        <f t="shared" si="0"/>
        <v>695188341.81000018</v>
      </c>
    </row>
    <row r="77" spans="4:40" x14ac:dyDescent="0.3">
      <c r="D77" t="s">
        <v>1386</v>
      </c>
      <c r="E77" s="102">
        <v>3697596</v>
      </c>
      <c r="G77" t="s">
        <v>1386</v>
      </c>
      <c r="AF77" s="12">
        <v>91912139.980000004</v>
      </c>
      <c r="AG77" s="12">
        <v>238945979.25</v>
      </c>
      <c r="AH77" s="12">
        <v>130485457.84999999</v>
      </c>
      <c r="AI77" s="12">
        <v>70099254.189999998</v>
      </c>
      <c r="AJ77" s="12">
        <v>36324331.890000001</v>
      </c>
      <c r="AK77" s="12">
        <v>23668146.48</v>
      </c>
      <c r="AL77" s="12">
        <v>14775693.18</v>
      </c>
      <c r="AM77" s="12">
        <v>9210883.1400000006</v>
      </c>
      <c r="AN77" s="12">
        <f t="shared" si="0"/>
        <v>615421885.96000004</v>
      </c>
    </row>
    <row r="78" spans="4:40" x14ac:dyDescent="0.3">
      <c r="D78" t="s">
        <v>1385</v>
      </c>
      <c r="E78" s="102">
        <v>3686785</v>
      </c>
      <c r="G78" t="s">
        <v>1385</v>
      </c>
      <c r="AG78" s="12">
        <v>78182752.799999997</v>
      </c>
      <c r="AH78" s="12">
        <v>215524939.84</v>
      </c>
      <c r="AI78" s="12">
        <v>103952041.68000001</v>
      </c>
      <c r="AJ78" s="12">
        <v>51677842.399999999</v>
      </c>
      <c r="AK78" s="12">
        <v>32226550.780000001</v>
      </c>
      <c r="AL78" s="12">
        <v>15965592.130000001</v>
      </c>
      <c r="AM78" s="12">
        <v>13788977.75</v>
      </c>
      <c r="AN78" s="12">
        <f t="shared" si="0"/>
        <v>511318697.38</v>
      </c>
    </row>
    <row r="79" spans="4:40" x14ac:dyDescent="0.3">
      <c r="D79" t="s">
        <v>1384</v>
      </c>
      <c r="E79" s="102">
        <v>3686904</v>
      </c>
      <c r="G79" t="s">
        <v>1384</v>
      </c>
      <c r="AH79" s="12">
        <v>105256327.20999999</v>
      </c>
      <c r="AI79" s="12">
        <v>234311295.06</v>
      </c>
      <c r="AJ79" s="12">
        <v>110632978.93000001</v>
      </c>
      <c r="AK79" s="12">
        <v>56077436.399999999</v>
      </c>
      <c r="AL79" s="12">
        <v>31239516.34</v>
      </c>
      <c r="AM79" s="12">
        <v>22799856.68</v>
      </c>
      <c r="AN79" s="12">
        <f t="shared" si="0"/>
        <v>560317410.61999989</v>
      </c>
    </row>
    <row r="80" spans="4:40" x14ac:dyDescent="0.3">
      <c r="D80" t="s">
        <v>1383</v>
      </c>
      <c r="E80" s="102">
        <v>3699255</v>
      </c>
      <c r="G80" t="s">
        <v>1383</v>
      </c>
      <c r="AI80" s="12">
        <v>92737725.390000001</v>
      </c>
      <c r="AJ80" s="12">
        <v>230255406.61000001</v>
      </c>
      <c r="AK80" s="12">
        <v>96427275.879999995</v>
      </c>
      <c r="AL80" s="12">
        <v>54224534.560000002</v>
      </c>
      <c r="AM80" s="12">
        <v>33455711.789999999</v>
      </c>
      <c r="AN80" s="12">
        <f t="shared" si="0"/>
        <v>507100654.23000002</v>
      </c>
    </row>
    <row r="81" spans="3:40" x14ac:dyDescent="0.3">
      <c r="D81" t="s">
        <v>1382</v>
      </c>
      <c r="E81" s="102">
        <v>3686935</v>
      </c>
      <c r="G81" t="s">
        <v>1382</v>
      </c>
      <c r="AJ81" s="12">
        <v>105431750.51000001</v>
      </c>
      <c r="AK81" s="12">
        <v>228817912.34</v>
      </c>
      <c r="AL81" s="12">
        <v>97712823.620000005</v>
      </c>
      <c r="AM81" s="12">
        <v>64069121.700000003</v>
      </c>
      <c r="AN81" s="12">
        <f t="shared" si="0"/>
        <v>496031608.17000002</v>
      </c>
    </row>
    <row r="82" spans="3:40" x14ac:dyDescent="0.3">
      <c r="D82" t="s">
        <v>1381</v>
      </c>
      <c r="E82" s="102">
        <v>3692581</v>
      </c>
      <c r="G82" t="s">
        <v>1381</v>
      </c>
      <c r="AK82" s="12">
        <v>99297446.109999999</v>
      </c>
      <c r="AL82" s="12">
        <v>218370309.50999999</v>
      </c>
      <c r="AM82" s="12">
        <v>107101649.38</v>
      </c>
      <c r="AN82" s="12">
        <f t="shared" si="0"/>
        <v>424769405</v>
      </c>
    </row>
    <row r="83" spans="3:40" x14ac:dyDescent="0.3">
      <c r="D83" t="s">
        <v>1380</v>
      </c>
      <c r="E83" s="102">
        <v>3688179</v>
      </c>
      <c r="G83" t="s">
        <v>1380</v>
      </c>
      <c r="AL83" s="12">
        <v>86850842.209999993</v>
      </c>
      <c r="AM83" s="12">
        <v>221335774.75</v>
      </c>
      <c r="AN83" s="12">
        <f t="shared" si="0"/>
        <v>308186616.95999998</v>
      </c>
    </row>
    <row r="84" spans="3:40" x14ac:dyDescent="0.3">
      <c r="D84" t="s">
        <v>1379</v>
      </c>
      <c r="E84" s="102">
        <v>3678321</v>
      </c>
      <c r="G84" t="s">
        <v>1379</v>
      </c>
      <c r="AM84" s="12">
        <v>98806347.290000007</v>
      </c>
      <c r="AN84" s="12">
        <f t="shared" si="0"/>
        <v>98806347.290000007</v>
      </c>
    </row>
    <row r="85" spans="3:40" x14ac:dyDescent="0.3">
      <c r="G85" t="s">
        <v>14</v>
      </c>
      <c r="H85" s="12">
        <f t="shared" ref="H85:AM85" si="1">SUM(H53:H84)</f>
        <v>113543425.02</v>
      </c>
      <c r="I85" s="12">
        <f t="shared" si="1"/>
        <v>349256193.79000002</v>
      </c>
      <c r="J85" s="12">
        <f t="shared" si="1"/>
        <v>503683205.35000002</v>
      </c>
      <c r="K85" s="12">
        <f t="shared" si="1"/>
        <v>409710374.25</v>
      </c>
      <c r="L85" s="12">
        <f t="shared" si="1"/>
        <v>360389549.19999999</v>
      </c>
      <c r="M85" s="12">
        <f t="shared" si="1"/>
        <v>438352339.88999999</v>
      </c>
      <c r="N85" s="12">
        <f t="shared" si="1"/>
        <v>510484018.28000003</v>
      </c>
      <c r="O85" s="12">
        <f t="shared" si="1"/>
        <v>518385552.58999997</v>
      </c>
      <c r="P85" s="12">
        <f t="shared" si="1"/>
        <v>536104389.85000002</v>
      </c>
      <c r="Q85" s="12">
        <f t="shared" si="1"/>
        <v>586302567.41999996</v>
      </c>
      <c r="R85" s="12">
        <f t="shared" si="1"/>
        <v>521614277.19</v>
      </c>
      <c r="S85" s="12">
        <f t="shared" si="1"/>
        <v>614752196.53999996</v>
      </c>
      <c r="T85" s="12">
        <f t="shared" si="1"/>
        <v>642060328.17999995</v>
      </c>
      <c r="U85" s="12">
        <f t="shared" si="1"/>
        <v>544912661.15999997</v>
      </c>
      <c r="V85" s="12">
        <f t="shared" si="1"/>
        <v>653607479.95000005</v>
      </c>
      <c r="W85" s="12">
        <f t="shared" si="1"/>
        <v>628291473.14999998</v>
      </c>
      <c r="X85" s="12">
        <f t="shared" si="1"/>
        <v>608260118.58000004</v>
      </c>
      <c r="Y85" s="12">
        <f t="shared" si="1"/>
        <v>635808954.6500001</v>
      </c>
      <c r="Z85" s="12">
        <f t="shared" si="1"/>
        <v>589190665.03999996</v>
      </c>
      <c r="AA85" s="12">
        <f t="shared" si="1"/>
        <v>627940587.63</v>
      </c>
      <c r="AB85" s="12">
        <f t="shared" si="1"/>
        <v>611233745.90999997</v>
      </c>
      <c r="AC85" s="12">
        <f t="shared" si="1"/>
        <v>627466743.60000002</v>
      </c>
      <c r="AD85" s="12">
        <f t="shared" si="1"/>
        <v>629773486.10000002</v>
      </c>
      <c r="AE85" s="12">
        <f t="shared" si="1"/>
        <v>683678295.10000002</v>
      </c>
      <c r="AF85" s="12">
        <f t="shared" si="1"/>
        <v>638859230.81999993</v>
      </c>
      <c r="AG85" s="12">
        <f t="shared" si="1"/>
        <v>672207964.9799999</v>
      </c>
      <c r="AH85" s="12">
        <f t="shared" si="1"/>
        <v>697595544.2700001</v>
      </c>
      <c r="AI85" s="12">
        <f t="shared" si="1"/>
        <v>638061948.95999992</v>
      </c>
      <c r="AJ85" s="12">
        <f t="shared" si="1"/>
        <v>611126537.30000007</v>
      </c>
      <c r="AK85" s="12">
        <f t="shared" si="1"/>
        <v>580730428.01999998</v>
      </c>
      <c r="AL85" s="12">
        <f t="shared" si="1"/>
        <v>547836515.61000001</v>
      </c>
      <c r="AM85" s="12">
        <f t="shared" si="1"/>
        <v>589905941.40999997</v>
      </c>
      <c r="AN85" s="12">
        <f t="shared" si="0"/>
        <v>17921126739.789997</v>
      </c>
    </row>
    <row r="88" spans="3:40" ht="15" thickBot="1" x14ac:dyDescent="0.35"/>
    <row r="89" spans="3:40" ht="15" thickBot="1" x14ac:dyDescent="0.35">
      <c r="C89" s="644" t="s">
        <v>17</v>
      </c>
      <c r="D89" s="645"/>
      <c r="E89" s="645"/>
      <c r="F89" s="645"/>
      <c r="G89" s="645"/>
      <c r="H89" s="645"/>
      <c r="I89" s="645"/>
      <c r="J89" s="645"/>
      <c r="K89" s="645"/>
      <c r="L89" s="645"/>
      <c r="M89" s="645"/>
      <c r="N89" s="645"/>
      <c r="O89" s="645"/>
      <c r="P89" s="645"/>
      <c r="Q89" s="645"/>
      <c r="R89" s="645"/>
      <c r="S89" s="645"/>
      <c r="T89" s="645"/>
      <c r="U89" s="645"/>
      <c r="V89" s="645"/>
      <c r="W89" s="645"/>
      <c r="X89" s="645"/>
      <c r="Y89" s="645"/>
      <c r="Z89" s="645"/>
      <c r="AA89" s="645"/>
      <c r="AB89" s="645"/>
      <c r="AC89" s="645"/>
      <c r="AD89" s="645"/>
      <c r="AE89" s="645"/>
      <c r="AF89" s="645"/>
      <c r="AG89" s="645"/>
      <c r="AH89" s="645"/>
      <c r="AI89" s="645"/>
      <c r="AJ89" s="645"/>
      <c r="AK89" s="645"/>
      <c r="AL89" s="645"/>
      <c r="AM89" s="645"/>
      <c r="AN89" s="646"/>
    </row>
    <row r="92" spans="3:40" x14ac:dyDescent="0.3">
      <c r="H92" t="s">
        <v>1617</v>
      </c>
    </row>
    <row r="93" spans="3:40" x14ac:dyDescent="0.3">
      <c r="H93" t="s">
        <v>1410</v>
      </c>
      <c r="I93" t="s">
        <v>1409</v>
      </c>
      <c r="J93" t="s">
        <v>1408</v>
      </c>
      <c r="K93" t="s">
        <v>1407</v>
      </c>
      <c r="L93" t="s">
        <v>1406</v>
      </c>
      <c r="M93" t="s">
        <v>1405</v>
      </c>
      <c r="N93" t="s">
        <v>1404</v>
      </c>
      <c r="O93" t="s">
        <v>1403</v>
      </c>
      <c r="P93" t="s">
        <v>1402</v>
      </c>
      <c r="Q93" t="s">
        <v>1401</v>
      </c>
      <c r="R93" t="s">
        <v>1400</v>
      </c>
      <c r="S93" t="s">
        <v>1399</v>
      </c>
      <c r="T93" t="s">
        <v>1398</v>
      </c>
      <c r="U93" t="s">
        <v>1397</v>
      </c>
      <c r="V93" t="s">
        <v>1396</v>
      </c>
      <c r="W93" t="s">
        <v>1395</v>
      </c>
      <c r="X93" t="s">
        <v>1394</v>
      </c>
      <c r="Y93" t="s">
        <v>1393</v>
      </c>
      <c r="Z93" t="s">
        <v>1392</v>
      </c>
      <c r="AA93" t="s">
        <v>1391</v>
      </c>
      <c r="AB93" t="s">
        <v>1390</v>
      </c>
      <c r="AC93" t="s">
        <v>1389</v>
      </c>
      <c r="AD93" t="s">
        <v>1388</v>
      </c>
      <c r="AE93" t="s">
        <v>1387</v>
      </c>
      <c r="AF93" t="s">
        <v>1386</v>
      </c>
      <c r="AG93" t="s">
        <v>1385</v>
      </c>
      <c r="AH93" t="s">
        <v>1384</v>
      </c>
      <c r="AI93" t="s">
        <v>1383</v>
      </c>
      <c r="AJ93" t="s">
        <v>1382</v>
      </c>
      <c r="AK93" t="s">
        <v>1381</v>
      </c>
      <c r="AL93" t="s">
        <v>1380</v>
      </c>
      <c r="AM93" t="s">
        <v>1379</v>
      </c>
    </row>
    <row r="94" spans="3:40" x14ac:dyDescent="0.3">
      <c r="G94" t="s">
        <v>1410</v>
      </c>
      <c r="H94" s="12">
        <f>SUM($H53:H53)/$E53</f>
        <v>28.226643870249855</v>
      </c>
      <c r="I94" s="12">
        <f>SUM($H53:I53)/$E53</f>
        <v>88.845384123352233</v>
      </c>
      <c r="J94" s="12">
        <f>SUM($H53:J53)/$E53</f>
        <v>117.97971397830537</v>
      </c>
      <c r="K94" s="12">
        <f>SUM($H53:K53)/$E53</f>
        <v>130.56374583412264</v>
      </c>
      <c r="L94" s="12">
        <f>SUM($H53:L53)/$E53</f>
        <v>137.13316893064672</v>
      </c>
      <c r="M94" s="12">
        <f>SUM($H53:M53)/$E53</f>
        <v>141.02664865327125</v>
      </c>
      <c r="N94" s="12">
        <f>SUM($H53:N53)/$E53</f>
        <v>143.68392323350147</v>
      </c>
      <c r="O94" s="12">
        <f>SUM($H53:O53)/$E53</f>
        <v>145.65289345447007</v>
      </c>
      <c r="P94" s="12">
        <f>SUM($H53:P53)/$E53</f>
        <v>147.05933153050222</v>
      </c>
      <c r="Q94" s="12">
        <f>SUM($H53:Q53)/$E53</f>
        <v>148.18809520400185</v>
      </c>
      <c r="R94" s="12">
        <f>SUM($H53:R53)/$E53</f>
        <v>149.01583594982506</v>
      </c>
      <c r="S94" s="12">
        <f>SUM($H53:S53)/$E53</f>
        <v>149.74760837744705</v>
      </c>
      <c r="T94" s="12">
        <f>SUM($H53:T53)/$E53</f>
        <v>150.14349585662077</v>
      </c>
      <c r="U94" s="12">
        <f>SUM($H53:U53)/$E53</f>
        <v>150.22977098923528</v>
      </c>
      <c r="V94" s="12">
        <f>SUM($H53:V53)/$E53</f>
        <v>150.26483458303446</v>
      </c>
      <c r="W94" s="12">
        <f>SUM($H53:W53)/$E53</f>
        <v>150.27434279695385</v>
      </c>
      <c r="X94" s="12">
        <f>SUM($H53:X53)/$E53</f>
        <v>150.2758472311925</v>
      </c>
      <c r="Y94" s="12">
        <f>SUM($H53:Y53)/$E53</f>
        <v>150.27594184253721</v>
      </c>
      <c r="Z94" s="12">
        <f>SUM($H53:Z53)/$E53</f>
        <v>150.27597216649494</v>
      </c>
      <c r="AA94" s="12">
        <f>SUM($H53:AA53)/$E53</f>
        <v>150.27597788424399</v>
      </c>
      <c r="AB94" s="12">
        <f>SUM($H53:AB53)/$E53</f>
        <v>150.27597788424399</v>
      </c>
      <c r="AC94" s="12">
        <f>SUM($H53:AC53)/$E53</f>
        <v>150.27597788424399</v>
      </c>
      <c r="AD94" s="12">
        <f>SUM($H53:AD53)/$E53</f>
        <v>150.27597788424399</v>
      </c>
      <c r="AE94" s="12">
        <f>SUM($H53:AE53)/$E53</f>
        <v>150.27597788424399</v>
      </c>
      <c r="AF94" s="12">
        <f>SUM($H53:AF53)/$E53</f>
        <v>150.27597788424399</v>
      </c>
      <c r="AG94" s="12">
        <f>SUM($H53:AG53)/$E53</f>
        <v>150.27597788424399</v>
      </c>
      <c r="AH94" s="12">
        <f>SUM($H53:AH53)/$E53</f>
        <v>150.27597788424399</v>
      </c>
      <c r="AI94" s="12">
        <f>SUM($H53:AI53)/$E53</f>
        <v>150.27597788424399</v>
      </c>
      <c r="AJ94" s="12">
        <f>SUM($H53:AJ53)/$E53</f>
        <v>150.27597788424399</v>
      </c>
      <c r="AK94" s="12">
        <f>SUM($H53:AK53)/$E53</f>
        <v>150.27597788424399</v>
      </c>
      <c r="AL94" s="12">
        <f>SUM($H53:AL53)/$E53</f>
        <v>150.27597788424399</v>
      </c>
      <c r="AM94" s="12">
        <f>SUM($H53:AM53)/$E53</f>
        <v>150.27597788424399</v>
      </c>
    </row>
    <row r="95" spans="3:40" x14ac:dyDescent="0.3">
      <c r="G95" t="s">
        <v>1409</v>
      </c>
      <c r="I95" s="12">
        <f>SUM($H54:I54)/$E54</f>
        <v>26.378619339398135</v>
      </c>
      <c r="J95" s="12">
        <f>SUM($H54:J54)/$E54</f>
        <v>91.794113899945302</v>
      </c>
      <c r="K95" s="12">
        <f>SUM($H54:K54)/$E54</f>
        <v>115.1669820958747</v>
      </c>
      <c r="L95" s="12">
        <f>SUM($H54:L54)/$E54</f>
        <v>126.10010863140593</v>
      </c>
      <c r="M95" s="12">
        <f>SUM($H54:M54)/$E54</f>
        <v>132.42369082277199</v>
      </c>
      <c r="N95" s="12">
        <f>SUM($H54:N54)/$E54</f>
        <v>137.27638053798458</v>
      </c>
      <c r="O95" s="12">
        <f>SUM($H54:O54)/$E54</f>
        <v>139.53923999555576</v>
      </c>
      <c r="P95" s="12">
        <f>SUM($H54:P54)/$E54</f>
        <v>141.60529394115471</v>
      </c>
      <c r="Q95" s="12">
        <f>SUM($H54:Q54)/$E54</f>
        <v>143.06815371652988</v>
      </c>
      <c r="R95" s="12">
        <f>SUM($H54:R54)/$E54</f>
        <v>143.73627314025867</v>
      </c>
      <c r="S95" s="12">
        <f>SUM($H54:S54)/$E54</f>
        <v>144.95215303187501</v>
      </c>
      <c r="T95" s="12">
        <f>SUM($H54:T54)/$E54</f>
        <v>145.81310496740133</v>
      </c>
      <c r="U95" s="12">
        <f>SUM($H54:U54)/$E54</f>
        <v>146.12923505082614</v>
      </c>
      <c r="V95" s="12">
        <f>SUM($H54:V54)/$E54</f>
        <v>146.29142351158885</v>
      </c>
      <c r="W95" s="12">
        <f>SUM($H54:W54)/$E54</f>
        <v>146.31109558292508</v>
      </c>
      <c r="X95" s="12">
        <f>SUM($H54:X54)/$E54</f>
        <v>146.32610186393288</v>
      </c>
      <c r="Y95" s="12">
        <f>SUM($H54:Y54)/$E54</f>
        <v>146.32629461329765</v>
      </c>
      <c r="Z95" s="12">
        <f>SUM($H54:Z54)/$E54</f>
        <v>146.32638393123023</v>
      </c>
      <c r="AA95" s="12">
        <f>SUM($H54:AA54)/$E54</f>
        <v>146.32644134614762</v>
      </c>
      <c r="AB95" s="12">
        <f>SUM($H54:AB54)/$E54</f>
        <v>146.32644134614762</v>
      </c>
      <c r="AC95" s="12">
        <f>SUM($H54:AC54)/$E54</f>
        <v>146.32644134614762</v>
      </c>
      <c r="AD95" s="12">
        <f>SUM($H54:AD54)/$E54</f>
        <v>146.32644134614762</v>
      </c>
      <c r="AE95" s="12">
        <f>SUM($H54:AE54)/$E54</f>
        <v>146.32644134614762</v>
      </c>
      <c r="AF95" s="12">
        <f>SUM($H54:AF54)/$E54</f>
        <v>146.32644134614762</v>
      </c>
      <c r="AG95" s="12">
        <f>SUM($H54:AG54)/$E54</f>
        <v>146.32644134614762</v>
      </c>
      <c r="AH95" s="12">
        <f>SUM($H54:AH54)/$E54</f>
        <v>146.32644134614762</v>
      </c>
      <c r="AI95" s="12">
        <f>SUM($H54:AI54)/$E54</f>
        <v>146.32644134614762</v>
      </c>
      <c r="AJ95" s="12">
        <f>SUM($H54:AJ54)/$E54</f>
        <v>146.32644134614762</v>
      </c>
      <c r="AK95" s="12">
        <f>SUM($H54:AK54)/$E54</f>
        <v>146.32644134614762</v>
      </c>
      <c r="AL95" s="12">
        <f>SUM($H54:AL54)/$E54</f>
        <v>146.32644134614762</v>
      </c>
      <c r="AM95" s="12">
        <f>SUM($H54:AM54)/$E54</f>
        <v>146.32644134614762</v>
      </c>
    </row>
    <row r="96" spans="3:40" x14ac:dyDescent="0.3">
      <c r="G96" t="s">
        <v>1408</v>
      </c>
      <c r="I96" s="12">
        <f>SUM($H55:I55)/$E55</f>
        <v>0</v>
      </c>
      <c r="J96" s="12">
        <f>SUM($H55:J55)/$E55</f>
        <v>31.352078197676459</v>
      </c>
      <c r="K96" s="12">
        <f>SUM($H55:K55)/$E55</f>
        <v>81.501600881128823</v>
      </c>
      <c r="L96" s="12">
        <f>SUM($H55:L55)/$E55</f>
        <v>99.8546242042719</v>
      </c>
      <c r="M96" s="12">
        <f>SUM($H55:M55)/$E55</f>
        <v>109.78421386975778</v>
      </c>
      <c r="N96" s="12">
        <f>SUM($H55:N55)/$E55</f>
        <v>116.32845183570177</v>
      </c>
      <c r="O96" s="12">
        <f>SUM($H55:O55)/$E55</f>
        <v>119.82684192570966</v>
      </c>
      <c r="P96" s="12">
        <f>SUM($H55:P55)/$E55</f>
        <v>122.06542737705757</v>
      </c>
      <c r="Q96" s="12">
        <f>SUM($H55:Q55)/$E55</f>
        <v>123.87687422607954</v>
      </c>
      <c r="R96" s="12">
        <f>SUM($H55:R55)/$E55</f>
        <v>124.97715452942127</v>
      </c>
      <c r="S96" s="12">
        <f>SUM($H55:S55)/$E55</f>
        <v>126.58759524172389</v>
      </c>
      <c r="T96" s="12">
        <f>SUM($H55:T55)/$E55</f>
        <v>127.41425796881158</v>
      </c>
      <c r="U96" s="12">
        <f>SUM($H55:U55)/$E55</f>
        <v>127.93932924970699</v>
      </c>
      <c r="V96" s="12">
        <f>SUM($H55:V55)/$E55</f>
        <v>128.265249399162</v>
      </c>
      <c r="W96" s="12">
        <f>SUM($H55:W55)/$E55</f>
        <v>128.40296063495822</v>
      </c>
      <c r="X96" s="12">
        <f>SUM($H55:X55)/$E55</f>
        <v>128.43649991928669</v>
      </c>
      <c r="Y96" s="12">
        <f>SUM($H55:Y55)/$E55</f>
        <v>128.4412455294343</v>
      </c>
      <c r="Z96" s="12">
        <f>SUM($H55:Z55)/$E55</f>
        <v>128.44312257546696</v>
      </c>
      <c r="AA96" s="12">
        <f>SUM($H55:AA55)/$E55</f>
        <v>128.44317043445827</v>
      </c>
      <c r="AB96" s="12">
        <f>SUM($H55:AB55)/$E55</f>
        <v>128.44318474979372</v>
      </c>
      <c r="AC96" s="12">
        <f>SUM($H55:AC55)/$E55</f>
        <v>128.44318474979372</v>
      </c>
      <c r="AD96" s="12">
        <f>SUM($H55:AD55)/$E55</f>
        <v>128.44318474979372</v>
      </c>
      <c r="AE96" s="12">
        <f>SUM($H55:AE55)/$E55</f>
        <v>128.44318474979372</v>
      </c>
      <c r="AF96" s="12">
        <f>SUM($H55:AF55)/$E55</f>
        <v>128.44318474979372</v>
      </c>
      <c r="AG96" s="12">
        <f>SUM($H55:AG55)/$E55</f>
        <v>128.44318474979372</v>
      </c>
      <c r="AH96" s="12">
        <f>SUM($H55:AH55)/$E55</f>
        <v>128.44318474979372</v>
      </c>
      <c r="AI96" s="12">
        <f>SUM($H55:AI55)/$E55</f>
        <v>128.44318474979372</v>
      </c>
      <c r="AJ96" s="12">
        <f>SUM($H55:AJ55)/$E55</f>
        <v>128.44318474979372</v>
      </c>
      <c r="AK96" s="12">
        <f>SUM($H55:AK55)/$E55</f>
        <v>128.44318474979372</v>
      </c>
      <c r="AL96" s="12">
        <f>SUM($H55:AL55)/$E55</f>
        <v>128.44318474979372</v>
      </c>
      <c r="AM96" s="12">
        <f>SUM($H55:AM55)/$E55</f>
        <v>128.44318474979372</v>
      </c>
    </row>
    <row r="97" spans="7:39" x14ac:dyDescent="0.3">
      <c r="G97" t="s">
        <v>1407</v>
      </c>
      <c r="I97" s="12">
        <f>SUM($H56:I56)/$E56</f>
        <v>0</v>
      </c>
      <c r="J97" s="12">
        <f>SUM($H56:J56)/$E56</f>
        <v>0</v>
      </c>
      <c r="K97" s="12">
        <f>SUM($H56:K56)/$E56</f>
        <v>16.484286566235838</v>
      </c>
      <c r="L97" s="12">
        <f>SUM($H56:L56)/$E56</f>
        <v>52.946400409165733</v>
      </c>
      <c r="M97" s="12">
        <f>SUM($H56:M56)/$E56</f>
        <v>68.930091371471391</v>
      </c>
      <c r="N97" s="12">
        <f>SUM($H56:N56)/$E56</f>
        <v>76.925204478616394</v>
      </c>
      <c r="O97" s="12">
        <f>SUM($H56:O56)/$E56</f>
        <v>80.491580066032228</v>
      </c>
      <c r="P97" s="12">
        <f>SUM($H56:P56)/$E56</f>
        <v>82.539898665664523</v>
      </c>
      <c r="Q97" s="12">
        <f>SUM($H56:Q56)/$E56</f>
        <v>84.07476568554479</v>
      </c>
      <c r="R97" s="12">
        <f>SUM($H56:R56)/$E56</f>
        <v>84.915718470461726</v>
      </c>
      <c r="S97" s="12">
        <f>SUM($H56:S56)/$E56</f>
        <v>85.975586252754795</v>
      </c>
      <c r="T97" s="12">
        <f>SUM($H56:T56)/$E56</f>
        <v>86.568105797276573</v>
      </c>
      <c r="U97" s="12">
        <f>SUM($H56:U56)/$E56</f>
        <v>87.011389467850933</v>
      </c>
      <c r="V97" s="12">
        <f>SUM($H56:V56)/$E56</f>
        <v>87.375052104071003</v>
      </c>
      <c r="W97" s="12">
        <f>SUM($H56:W56)/$E56</f>
        <v>87.508146203900111</v>
      </c>
      <c r="X97" s="12">
        <f>SUM($H56:X56)/$E56</f>
        <v>87.600102153269873</v>
      </c>
      <c r="Y97" s="12">
        <f>SUM($H56:Y56)/$E56</f>
        <v>87.607728919159896</v>
      </c>
      <c r="Z97" s="12">
        <f>SUM($H56:Z56)/$E56</f>
        <v>87.616507410728019</v>
      </c>
      <c r="AA97" s="12">
        <f>SUM($H56:AA56)/$E56</f>
        <v>87.617773935429312</v>
      </c>
      <c r="AB97" s="12">
        <f>SUM($H56:AB56)/$E56</f>
        <v>87.61795377693285</v>
      </c>
      <c r="AC97" s="12">
        <f>SUM($H56:AC56)/$E56</f>
        <v>87.61801239354169</v>
      </c>
      <c r="AD97" s="12">
        <f>SUM($H56:AD56)/$E56</f>
        <v>87.61801239354169</v>
      </c>
      <c r="AE97" s="12">
        <f>SUM($H56:AE56)/$E56</f>
        <v>87.61801239354169</v>
      </c>
      <c r="AF97" s="12">
        <f>SUM($H56:AF56)/$E56</f>
        <v>87.61801239354169</v>
      </c>
      <c r="AG97" s="12">
        <f>SUM($H56:AG56)/$E56</f>
        <v>87.61801239354169</v>
      </c>
      <c r="AH97" s="12">
        <f>SUM($H56:AH56)/$E56</f>
        <v>87.61801239354169</v>
      </c>
      <c r="AI97" s="12">
        <f>SUM($H56:AI56)/$E56</f>
        <v>87.61801239354169</v>
      </c>
      <c r="AJ97" s="12">
        <f>SUM($H56:AJ56)/$E56</f>
        <v>87.61801239354169</v>
      </c>
      <c r="AK97" s="12">
        <f>SUM($H56:AK56)/$E56</f>
        <v>87.61801239354169</v>
      </c>
      <c r="AL97" s="12">
        <f>SUM($H56:AL56)/$E56</f>
        <v>87.61801239354169</v>
      </c>
      <c r="AM97" s="12">
        <f>SUM($H56:AM56)/$E56</f>
        <v>87.61801239354169</v>
      </c>
    </row>
    <row r="98" spans="7:39" x14ac:dyDescent="0.3">
      <c r="G98" t="s">
        <v>1406</v>
      </c>
      <c r="I98" s="12">
        <f>SUM($H57:I57)/$E57</f>
        <v>0</v>
      </c>
      <c r="J98" s="12">
        <f>SUM($H57:J57)/$E57</f>
        <v>0</v>
      </c>
      <c r="K98" s="12">
        <f>SUM($H57:K57)/$E57</f>
        <v>0</v>
      </c>
      <c r="L98" s="12">
        <f>SUM($H57:L57)/$E57</f>
        <v>18.169204315806549</v>
      </c>
      <c r="M98" s="12">
        <f>SUM($H57:M57)/$E57</f>
        <v>68.212420153131745</v>
      </c>
      <c r="N98" s="12">
        <f>SUM($H57:N57)/$E57</f>
        <v>89.590743193288517</v>
      </c>
      <c r="O98" s="12">
        <f>SUM($H57:O57)/$E57</f>
        <v>99.256722603229505</v>
      </c>
      <c r="P98" s="12">
        <f>SUM($H57:P57)/$E57</f>
        <v>104.70657875480273</v>
      </c>
      <c r="Q98" s="12">
        <f>SUM($H57:Q57)/$E57</f>
        <v>108.11259185403011</v>
      </c>
      <c r="R98" s="12">
        <f>SUM($H57:R57)/$E57</f>
        <v>110.07148416302856</v>
      </c>
      <c r="S98" s="12">
        <f>SUM($H57:S57)/$E57</f>
        <v>111.62234670528228</v>
      </c>
      <c r="T98" s="12">
        <f>SUM($H57:T57)/$E57</f>
        <v>113.01041211955211</v>
      </c>
      <c r="U98" s="12">
        <f>SUM($H57:U57)/$E57</f>
        <v>113.7572279046239</v>
      </c>
      <c r="V98" s="12">
        <f>SUM($H57:V57)/$E57</f>
        <v>114.50211592621658</v>
      </c>
      <c r="W98" s="12">
        <f>SUM($H57:W57)/$E57</f>
        <v>114.87193005272334</v>
      </c>
      <c r="X98" s="12">
        <f>SUM($H57:X57)/$E57</f>
        <v>115.3272061694374</v>
      </c>
      <c r="Y98" s="12">
        <f>SUM($H57:Y57)/$E57</f>
        <v>115.40714486772158</v>
      </c>
      <c r="Z98" s="12">
        <f>SUM($H57:Z57)/$E57</f>
        <v>115.43890214314699</v>
      </c>
      <c r="AA98" s="12">
        <f>SUM($H57:AA57)/$E57</f>
        <v>115.44690889363807</v>
      </c>
      <c r="AB98" s="12">
        <f>SUM($H57:AB57)/$E57</f>
        <v>115.4473908553536</v>
      </c>
      <c r="AC98" s="12">
        <f>SUM($H57:AC57)/$E57</f>
        <v>115.44752042758837</v>
      </c>
      <c r="AD98" s="12">
        <f>SUM($H57:AD57)/$E57</f>
        <v>115.447551822577</v>
      </c>
      <c r="AE98" s="12">
        <f>SUM($H57:AE57)/$E57</f>
        <v>115.447551822577</v>
      </c>
      <c r="AF98" s="12">
        <f>SUM($H57:AF57)/$E57</f>
        <v>115.447551822577</v>
      </c>
      <c r="AG98" s="12">
        <f>SUM($H57:AG57)/$E57</f>
        <v>115.447551822577</v>
      </c>
      <c r="AH98" s="12">
        <f>SUM($H57:AH57)/$E57</f>
        <v>115.447551822577</v>
      </c>
      <c r="AI98" s="12">
        <f>SUM($H57:AI57)/$E57</f>
        <v>115.447551822577</v>
      </c>
      <c r="AJ98" s="12">
        <f>SUM($H57:AJ57)/$E57</f>
        <v>115.447551822577</v>
      </c>
      <c r="AK98" s="12">
        <f>SUM($H57:AK57)/$E57</f>
        <v>115.447551822577</v>
      </c>
      <c r="AL98" s="12">
        <f>SUM($H57:AL57)/$E57</f>
        <v>115.447551822577</v>
      </c>
      <c r="AM98" s="12">
        <f>SUM($H57:AM57)/$E57</f>
        <v>115.447551822577</v>
      </c>
    </row>
    <row r="99" spans="7:39" x14ac:dyDescent="0.3">
      <c r="G99" t="s">
        <v>1405</v>
      </c>
      <c r="I99" s="12">
        <f>SUM($H58:I58)/$E58</f>
        <v>0</v>
      </c>
      <c r="J99" s="12">
        <f>SUM($H58:J58)/$E58</f>
        <v>0</v>
      </c>
      <c r="K99" s="12">
        <f>SUM($H58:K58)/$E58</f>
        <v>0</v>
      </c>
      <c r="L99" s="12">
        <f>SUM($H58:L58)/$E58</f>
        <v>0</v>
      </c>
      <c r="M99" s="12">
        <f>SUM($H58:M58)/$E58</f>
        <v>24.440899123548601</v>
      </c>
      <c r="N99" s="12">
        <f>SUM($H58:N58)/$E58</f>
        <v>85.753035350197905</v>
      </c>
      <c r="O99" s="12">
        <f>SUM($H58:O58)/$E58</f>
        <v>112.1429991388295</v>
      </c>
      <c r="P99" s="12">
        <f>SUM($H58:P58)/$E58</f>
        <v>125.47673329063501</v>
      </c>
      <c r="Q99" s="12">
        <f>SUM($H58:Q58)/$E58</f>
        <v>132.81645947807525</v>
      </c>
      <c r="R99" s="12">
        <f>SUM($H58:R58)/$E58</f>
        <v>136.39281503852385</v>
      </c>
      <c r="S99" s="12">
        <f>SUM($H58:S58)/$E58</f>
        <v>139.49404953039894</v>
      </c>
      <c r="T99" s="12">
        <f>SUM($H58:T58)/$E58</f>
        <v>142.04538903066577</v>
      </c>
      <c r="U99" s="12">
        <f>SUM($H58:U58)/$E58</f>
        <v>143.45529086943137</v>
      </c>
      <c r="V99" s="12">
        <f>SUM($H58:V58)/$E58</f>
        <v>144.64143988625534</v>
      </c>
      <c r="W99" s="12">
        <f>SUM($H58:W58)/$E58</f>
        <v>145.41244929658365</v>
      </c>
      <c r="X99" s="12">
        <f>SUM($H58:X58)/$E58</f>
        <v>145.96119503363701</v>
      </c>
      <c r="Y99" s="12">
        <f>SUM($H58:Y58)/$E58</f>
        <v>146.38030594563617</v>
      </c>
      <c r="Z99" s="12">
        <f>SUM($H58:Z58)/$E58</f>
        <v>146.48688155078833</v>
      </c>
      <c r="AA99" s="12">
        <f>SUM($H58:AA58)/$E58</f>
        <v>146.50579197303648</v>
      </c>
      <c r="AB99" s="12">
        <f>SUM($H58:AB58)/$E58</f>
        <v>146.52419176718951</v>
      </c>
      <c r="AC99" s="12">
        <f>SUM($H58:AC58)/$E58</f>
        <v>146.52563405872178</v>
      </c>
      <c r="AD99" s="12">
        <f>SUM($H58:AD58)/$E58</f>
        <v>146.52584855043921</v>
      </c>
      <c r="AE99" s="12">
        <f>SUM($H58:AE58)/$E58</f>
        <v>146.52588803410302</v>
      </c>
      <c r="AF99" s="12">
        <f>SUM($H58:AF58)/$E58</f>
        <v>146.52588803410302</v>
      </c>
      <c r="AG99" s="12">
        <f>SUM($H58:AG58)/$E58</f>
        <v>146.52588803410302</v>
      </c>
      <c r="AH99" s="12">
        <f>SUM($H58:AH58)/$E58</f>
        <v>146.52588803410302</v>
      </c>
      <c r="AI99" s="12">
        <f>SUM($H58:AI58)/$E58</f>
        <v>146.52588803410302</v>
      </c>
      <c r="AJ99" s="12">
        <f>SUM($H58:AJ58)/$E58</f>
        <v>146.52588803410302</v>
      </c>
      <c r="AK99" s="12">
        <f>SUM($H58:AK58)/$E58</f>
        <v>146.52588803410302</v>
      </c>
      <c r="AL99" s="12">
        <f>SUM($H58:AL58)/$E58</f>
        <v>146.52588803410302</v>
      </c>
      <c r="AM99" s="12">
        <f>SUM($H58:AM58)/$E58</f>
        <v>146.52588803410302</v>
      </c>
    </row>
    <row r="100" spans="7:39" x14ac:dyDescent="0.3">
      <c r="G100" t="s">
        <v>1404</v>
      </c>
      <c r="I100" s="12">
        <f>SUM($H59:I59)/$E59</f>
        <v>0</v>
      </c>
      <c r="J100" s="12">
        <f>SUM($H59:J59)/$E59</f>
        <v>0</v>
      </c>
      <c r="K100" s="12">
        <f>SUM($H59:K59)/$E59</f>
        <v>0</v>
      </c>
      <c r="L100" s="12">
        <f>SUM($H59:L59)/$E59</f>
        <v>0</v>
      </c>
      <c r="M100" s="12">
        <f>SUM($H59:M59)/$E59</f>
        <v>0</v>
      </c>
      <c r="N100" s="12">
        <f>SUM($H59:N59)/$E59</f>
        <v>24.79009070082645</v>
      </c>
      <c r="O100" s="12">
        <f>SUM($H59:O59)/$E59</f>
        <v>85.789723537667996</v>
      </c>
      <c r="P100" s="12">
        <f>SUM($H59:P59)/$E59</f>
        <v>115.08797793571101</v>
      </c>
      <c r="Q100" s="12">
        <f>SUM($H59:Q59)/$E59</f>
        <v>130.21926789590077</v>
      </c>
      <c r="R100" s="12">
        <f>SUM($H59:R59)/$E59</f>
        <v>137.78884683563382</v>
      </c>
      <c r="S100" s="12">
        <f>SUM($H59:S59)/$E59</f>
        <v>142.82194039586744</v>
      </c>
      <c r="T100" s="12">
        <f>SUM($H59:T59)/$E59</f>
        <v>146.38381944109815</v>
      </c>
      <c r="U100" s="12">
        <f>SUM($H59:U59)/$E59</f>
        <v>148.70277714668276</v>
      </c>
      <c r="V100" s="12">
        <f>SUM($H59:V59)/$E59</f>
        <v>150.72945872980395</v>
      </c>
      <c r="W100" s="12">
        <f>SUM($H59:W59)/$E59</f>
        <v>152.0796998186342</v>
      </c>
      <c r="X100" s="12">
        <f>SUM($H59:X59)/$E59</f>
        <v>152.80223907012362</v>
      </c>
      <c r="Y100" s="12">
        <f>SUM($H59:Y59)/$E59</f>
        <v>153.26217782713758</v>
      </c>
      <c r="Z100" s="12">
        <f>SUM($H59:Z59)/$E59</f>
        <v>153.74079691493645</v>
      </c>
      <c r="AA100" s="12">
        <f>SUM($H59:AA59)/$E59</f>
        <v>153.88406634050216</v>
      </c>
      <c r="AB100" s="12">
        <f>SUM($H59:AB59)/$E59</f>
        <v>153.92075441085854</v>
      </c>
      <c r="AC100" s="12">
        <f>SUM($H59:AC59)/$E59</f>
        <v>153.93730560849801</v>
      </c>
      <c r="AD100" s="12">
        <f>SUM($H59:AD59)/$E59</f>
        <v>153.94031294053474</v>
      </c>
      <c r="AE100" s="12">
        <f>SUM($H59:AE59)/$E59</f>
        <v>153.94053081782729</v>
      </c>
      <c r="AF100" s="12">
        <f>SUM($H59:AF59)/$E59</f>
        <v>153.94059595417971</v>
      </c>
      <c r="AG100" s="12">
        <f>SUM($H59:AG59)/$E59</f>
        <v>153.94059595417971</v>
      </c>
      <c r="AH100" s="12">
        <f>SUM($H59:AH59)/$E59</f>
        <v>153.94059595417971</v>
      </c>
      <c r="AI100" s="12">
        <f>SUM($H59:AI59)/$E59</f>
        <v>153.94059595417971</v>
      </c>
      <c r="AJ100" s="12">
        <f>SUM($H59:AJ59)/$E59</f>
        <v>153.94059595417971</v>
      </c>
      <c r="AK100" s="12">
        <f>SUM($H59:AK59)/$E59</f>
        <v>153.94059595417971</v>
      </c>
      <c r="AL100" s="12">
        <f>SUM($H59:AL59)/$E59</f>
        <v>153.94059595417971</v>
      </c>
      <c r="AM100" s="12">
        <f>SUM($H59:AM59)/$E59</f>
        <v>153.94059595417971</v>
      </c>
    </row>
    <row r="101" spans="7:39" x14ac:dyDescent="0.3">
      <c r="G101" t="s">
        <v>1403</v>
      </c>
      <c r="I101" s="12">
        <f>SUM($H60:I60)/$E60</f>
        <v>0</v>
      </c>
      <c r="J101" s="12">
        <f>SUM($H60:J60)/$E60</f>
        <v>0</v>
      </c>
      <c r="K101" s="12">
        <f>SUM($H60:K60)/$E60</f>
        <v>0</v>
      </c>
      <c r="L101" s="12">
        <f>SUM($H60:L60)/$E60</f>
        <v>0</v>
      </c>
      <c r="M101" s="12">
        <f>SUM($H60:M60)/$E60</f>
        <v>0</v>
      </c>
      <c r="N101" s="12">
        <f>SUM($H60:N60)/$E60</f>
        <v>0</v>
      </c>
      <c r="O101" s="12">
        <f>SUM($H60:O60)/$E60</f>
        <v>24.078762715502048</v>
      </c>
      <c r="P101" s="12">
        <f>SUM($H60:P60)/$E60</f>
        <v>83.149858812633539</v>
      </c>
      <c r="Q101" s="12">
        <f>SUM($H60:Q60)/$E60</f>
        <v>115.63329845165751</v>
      </c>
      <c r="R101" s="12">
        <f>SUM($H60:R60)/$E60</f>
        <v>128.67204685394711</v>
      </c>
      <c r="S101" s="12">
        <f>SUM($H60:S60)/$E60</f>
        <v>136.71963740980956</v>
      </c>
      <c r="T101" s="12">
        <f>SUM($H60:T60)/$E60</f>
        <v>141.50995520599841</v>
      </c>
      <c r="U101" s="12">
        <f>SUM($H60:U60)/$E60</f>
        <v>144.81541043304571</v>
      </c>
      <c r="V101" s="12">
        <f>SUM($H60:V60)/$E60</f>
        <v>147.58843504831034</v>
      </c>
      <c r="W101" s="12">
        <f>SUM($H60:W60)/$E60</f>
        <v>149.25320300871886</v>
      </c>
      <c r="X101" s="12">
        <f>SUM($H60:X60)/$E60</f>
        <v>150.78483374901566</v>
      </c>
      <c r="Y101" s="12">
        <f>SUM($H60:Y60)/$E60</f>
        <v>152.12679943707906</v>
      </c>
      <c r="Z101" s="12">
        <f>SUM($H60:Z60)/$E60</f>
        <v>152.95636674520594</v>
      </c>
      <c r="AA101" s="12">
        <f>SUM($H60:AA60)/$E60</f>
        <v>153.43793491491485</v>
      </c>
      <c r="AB101" s="12">
        <f>SUM($H60:AB60)/$E60</f>
        <v>153.56287367053315</v>
      </c>
      <c r="AC101" s="12">
        <f>SUM($H60:AC60)/$E60</f>
        <v>153.61330519761762</v>
      </c>
      <c r="AD101" s="12">
        <f>SUM($H60:AD60)/$E60</f>
        <v>153.63478308716518</v>
      </c>
      <c r="AE101" s="12">
        <f>SUM($H60:AE60)/$E60</f>
        <v>153.64092765474319</v>
      </c>
      <c r="AF101" s="12">
        <f>SUM($H60:AF60)/$E60</f>
        <v>153.64125844181234</v>
      </c>
      <c r="AG101" s="12">
        <f>SUM($H60:AG60)/$E60</f>
        <v>153.64127272144992</v>
      </c>
      <c r="AH101" s="12">
        <f>SUM($H60:AH60)/$E60</f>
        <v>153.64127272144992</v>
      </c>
      <c r="AI101" s="12">
        <f>SUM($H60:AI60)/$E60</f>
        <v>153.64127272144992</v>
      </c>
      <c r="AJ101" s="12">
        <f>SUM($H60:AJ60)/$E60</f>
        <v>153.64127272144992</v>
      </c>
      <c r="AK101" s="12">
        <f>SUM($H60:AK60)/$E60</f>
        <v>153.64127272144992</v>
      </c>
      <c r="AL101" s="12">
        <f>SUM($H60:AL60)/$E60</f>
        <v>153.64127272144992</v>
      </c>
      <c r="AM101" s="12">
        <f>SUM($H60:AM60)/$E60</f>
        <v>153.64127272144992</v>
      </c>
    </row>
    <row r="102" spans="7:39" x14ac:dyDescent="0.3">
      <c r="G102" t="s">
        <v>1402</v>
      </c>
      <c r="I102" s="12">
        <f>SUM($H61:I61)/$E61</f>
        <v>0</v>
      </c>
      <c r="J102" s="12">
        <f>SUM($H61:J61)/$E61</f>
        <v>0</v>
      </c>
      <c r="K102" s="12">
        <f>SUM($H61:K61)/$E61</f>
        <v>0</v>
      </c>
      <c r="L102" s="12">
        <f>SUM($H61:L61)/$E61</f>
        <v>0</v>
      </c>
      <c r="M102" s="12">
        <f>SUM($H61:M61)/$E61</f>
        <v>0</v>
      </c>
      <c r="N102" s="12">
        <f>SUM($H61:N61)/$E61</f>
        <v>0</v>
      </c>
      <c r="O102" s="12">
        <f>SUM($H61:O61)/$E61</f>
        <v>0</v>
      </c>
      <c r="P102" s="12">
        <f>SUM($H61:P61)/$E61</f>
        <v>22.834338250069294</v>
      </c>
      <c r="Q102" s="12">
        <f>SUM($H61:Q61)/$E61</f>
        <v>85.595033889256626</v>
      </c>
      <c r="R102" s="12">
        <f>SUM($H61:R61)/$E61</f>
        <v>112.31946731600871</v>
      </c>
      <c r="S102" s="12">
        <f>SUM($H61:S61)/$E61</f>
        <v>128.41414651992426</v>
      </c>
      <c r="T102" s="12">
        <f>SUM($H61:T61)/$E61</f>
        <v>137.25093762826282</v>
      </c>
      <c r="U102" s="12">
        <f>SUM($H61:U61)/$E61</f>
        <v>142.27280381774966</v>
      </c>
      <c r="V102" s="12">
        <f>SUM($H61:V61)/$E61</f>
        <v>146.48213838733238</v>
      </c>
      <c r="W102" s="12">
        <f>SUM($H61:W61)/$E61</f>
        <v>148.9495506643155</v>
      </c>
      <c r="X102" s="12">
        <f>SUM($H61:X61)/$E61</f>
        <v>150.86229449752346</v>
      </c>
      <c r="Y102" s="12">
        <f>SUM($H61:Y61)/$E61</f>
        <v>152.99996670838487</v>
      </c>
      <c r="Z102" s="12">
        <f>SUM($H61:Z61)/$E61</f>
        <v>154.87016204252873</v>
      </c>
      <c r="AA102" s="12">
        <f>SUM($H61:AA61)/$E61</f>
        <v>155.68414944201541</v>
      </c>
      <c r="AB102" s="12">
        <f>SUM($H61:AB61)/$E61</f>
        <v>156.11555858222314</v>
      </c>
      <c r="AC102" s="12">
        <f>SUM($H61:AC61)/$E61</f>
        <v>156.32707527975714</v>
      </c>
      <c r="AD102" s="12">
        <f>SUM($H61:AD61)/$E61</f>
        <v>156.37575995500961</v>
      </c>
      <c r="AE102" s="12">
        <f>SUM($H61:AE61)/$E61</f>
        <v>156.40467199851065</v>
      </c>
      <c r="AF102" s="12">
        <f>SUM($H61:AF61)/$E61</f>
        <v>156.40682591415168</v>
      </c>
      <c r="AG102" s="12">
        <f>SUM($H61:AG61)/$E61</f>
        <v>156.4072179281051</v>
      </c>
      <c r="AH102" s="12">
        <f>SUM($H61:AH61)/$E61</f>
        <v>156.4072179281051</v>
      </c>
      <c r="AI102" s="12">
        <f>SUM($H61:AI61)/$E61</f>
        <v>156.4072179281051</v>
      </c>
      <c r="AJ102" s="12">
        <f>SUM($H61:AJ61)/$E61</f>
        <v>156.4072179281051</v>
      </c>
      <c r="AK102" s="12">
        <f>SUM($H61:AK61)/$E61</f>
        <v>156.4072179281051</v>
      </c>
      <c r="AL102" s="12">
        <f>SUM($H61:AL61)/$E61</f>
        <v>156.4072179281051</v>
      </c>
      <c r="AM102" s="12">
        <f>SUM($H61:AM61)/$E61</f>
        <v>156.4072179281051</v>
      </c>
    </row>
    <row r="103" spans="7:39" x14ac:dyDescent="0.3">
      <c r="G103" t="s">
        <v>1401</v>
      </c>
      <c r="I103" s="12">
        <f>SUM($H62:I62)/$E62</f>
        <v>0</v>
      </c>
      <c r="J103" s="12">
        <f>SUM($H62:J62)/$E62</f>
        <v>0</v>
      </c>
      <c r="K103" s="12">
        <f>SUM($H62:K62)/$E62</f>
        <v>0</v>
      </c>
      <c r="L103" s="12">
        <f>SUM($H62:L62)/$E62</f>
        <v>0</v>
      </c>
      <c r="M103" s="12">
        <f>SUM($H62:M62)/$E62</f>
        <v>0</v>
      </c>
      <c r="N103" s="12">
        <f>SUM($H62:N62)/$E62</f>
        <v>0</v>
      </c>
      <c r="O103" s="12">
        <f>SUM($H62:O62)/$E62</f>
        <v>0</v>
      </c>
      <c r="P103" s="12">
        <f>SUM($H62:P62)/$E62</f>
        <v>0</v>
      </c>
      <c r="Q103" s="12">
        <f>SUM($H62:Q62)/$E62</f>
        <v>24.306018698941269</v>
      </c>
      <c r="R103" s="12">
        <f>SUM($H62:R62)/$E62</f>
        <v>83.600724543623002</v>
      </c>
      <c r="S103" s="12">
        <f>SUM($H62:S62)/$E62</f>
        <v>116.64654001119938</v>
      </c>
      <c r="T103" s="12">
        <f>SUM($H62:T62)/$E62</f>
        <v>134.82798403764156</v>
      </c>
      <c r="U103" s="12">
        <f>SUM($H62:U62)/$E62</f>
        <v>144.57494356448763</v>
      </c>
      <c r="V103" s="12">
        <f>SUM($H62:V62)/$E62</f>
        <v>151.57302615503605</v>
      </c>
      <c r="W103" s="12">
        <f>SUM($H62:W62)/$E62</f>
        <v>155.27686130455754</v>
      </c>
      <c r="X103" s="12">
        <f>SUM($H62:X62)/$E62</f>
        <v>157.78142381446631</v>
      </c>
      <c r="Y103" s="12">
        <f>SUM($H62:Y62)/$E62</f>
        <v>160.25605835752441</v>
      </c>
      <c r="Z103" s="12">
        <f>SUM($H62:Z62)/$E62</f>
        <v>162.03130069166917</v>
      </c>
      <c r="AA103" s="12">
        <f>SUM($H62:AA62)/$E62</f>
        <v>163.28441373425102</v>
      </c>
      <c r="AB103" s="12">
        <f>SUM($H62:AB62)/$E62</f>
        <v>164.0386545004317</v>
      </c>
      <c r="AC103" s="12">
        <f>SUM($H62:AC62)/$E62</f>
        <v>164.45499274331749</v>
      </c>
      <c r="AD103" s="12">
        <f>SUM($H62:AD62)/$E62</f>
        <v>164.6439608495798</v>
      </c>
      <c r="AE103" s="12">
        <f>SUM($H62:AE62)/$E62</f>
        <v>164.7147716351316</v>
      </c>
      <c r="AF103" s="12">
        <f>SUM($H62:AF62)/$E62</f>
        <v>164.7325058658725</v>
      </c>
      <c r="AG103" s="12">
        <f>SUM($H62:AG62)/$E62</f>
        <v>164.73713282553473</v>
      </c>
      <c r="AH103" s="12">
        <f>SUM($H62:AH62)/$E62</f>
        <v>164.73740994359437</v>
      </c>
      <c r="AI103" s="12">
        <f>SUM($H62:AI62)/$E62</f>
        <v>164.7374660575999</v>
      </c>
      <c r="AJ103" s="12">
        <f>SUM($H62:AJ62)/$E62</f>
        <v>164.7374660575999</v>
      </c>
      <c r="AK103" s="12">
        <f>SUM($H62:AK62)/$E62</f>
        <v>164.7374660575999</v>
      </c>
      <c r="AL103" s="12">
        <f>SUM($H62:AL62)/$E62</f>
        <v>164.7374660575999</v>
      </c>
      <c r="AM103" s="12">
        <f>SUM($H62:AM62)/$E62</f>
        <v>164.7374660575999</v>
      </c>
    </row>
    <row r="104" spans="7:39" x14ac:dyDescent="0.3">
      <c r="G104" t="s">
        <v>1400</v>
      </c>
      <c r="I104" s="12">
        <f>SUM($H63:I63)/$E63</f>
        <v>0</v>
      </c>
      <c r="J104" s="12">
        <f>SUM($H63:J63)/$E63</f>
        <v>0</v>
      </c>
      <c r="K104" s="12">
        <f>SUM($H63:K63)/$E63</f>
        <v>0</v>
      </c>
      <c r="L104" s="12">
        <f>SUM($H63:L63)/$E63</f>
        <v>0</v>
      </c>
      <c r="M104" s="12">
        <f>SUM($H63:M63)/$E63</f>
        <v>0</v>
      </c>
      <c r="N104" s="12">
        <f>SUM($H63:N63)/$E63</f>
        <v>0</v>
      </c>
      <c r="O104" s="12">
        <f>SUM($H63:O63)/$E63</f>
        <v>0</v>
      </c>
      <c r="P104" s="12">
        <f>SUM($H63:P63)/$E63</f>
        <v>0</v>
      </c>
      <c r="Q104" s="12">
        <f>SUM($H63:Q63)/$E63</f>
        <v>0</v>
      </c>
      <c r="R104" s="12">
        <f>SUM($H63:R63)/$E63</f>
        <v>19.665808735001196</v>
      </c>
      <c r="S104" s="12">
        <f>SUM($H63:S63)/$E63</f>
        <v>82.005679777466995</v>
      </c>
      <c r="T104" s="12">
        <f>SUM($H63:T63)/$E63</f>
        <v>115.39591280218579</v>
      </c>
      <c r="U104" s="12">
        <f>SUM($H63:U63)/$E63</f>
        <v>131.68272031280563</v>
      </c>
      <c r="V104" s="12">
        <f>SUM($H63:V63)/$E63</f>
        <v>141.92980158066013</v>
      </c>
      <c r="W104" s="12">
        <f>SUM($H63:W63)/$E63</f>
        <v>148.65854047048464</v>
      </c>
      <c r="X104" s="12">
        <f>SUM($H63:X63)/$E63</f>
        <v>153.07440391822954</v>
      </c>
      <c r="Y104" s="12">
        <f>SUM($H63:Y63)/$E63</f>
        <v>157.05695233647108</v>
      </c>
      <c r="Z104" s="12">
        <f>SUM($H63:Z63)/$E63</f>
        <v>159.61069992667308</v>
      </c>
      <c r="AA104" s="12">
        <f>SUM($H63:AA63)/$E63</f>
        <v>161.63112301031489</v>
      </c>
      <c r="AB104" s="12">
        <f>SUM($H63:AB63)/$E63</f>
        <v>163.29479223958748</v>
      </c>
      <c r="AC104" s="12">
        <f>SUM($H63:AC63)/$E63</f>
        <v>164.19391362175242</v>
      </c>
      <c r="AD104" s="12">
        <f>SUM($H63:AD63)/$E63</f>
        <v>164.72192204074713</v>
      </c>
      <c r="AE104" s="12">
        <f>SUM($H63:AE63)/$E63</f>
        <v>164.93910749607997</v>
      </c>
      <c r="AF104" s="12">
        <f>SUM($H63:AF63)/$E63</f>
        <v>164.99691876143439</v>
      </c>
      <c r="AG104" s="12">
        <f>SUM($H63:AG63)/$E63</f>
        <v>165.02532629423015</v>
      </c>
      <c r="AH104" s="12">
        <f>SUM($H63:AH63)/$E63</f>
        <v>165.02871117780148</v>
      </c>
      <c r="AI104" s="12">
        <f>SUM($H63:AI63)/$E63</f>
        <v>165.02896469953231</v>
      </c>
      <c r="AJ104" s="12">
        <f>SUM($H63:AJ63)/$E63</f>
        <v>165.02896469953231</v>
      </c>
      <c r="AK104" s="12">
        <f>SUM($H63:AK63)/$E63</f>
        <v>165.02896469953231</v>
      </c>
      <c r="AL104" s="12">
        <f>SUM($H63:AL63)/$E63</f>
        <v>165.02896469953231</v>
      </c>
      <c r="AM104" s="12">
        <f>SUM($H63:AM63)/$E63</f>
        <v>165.02896469953231</v>
      </c>
    </row>
    <row r="105" spans="7:39" x14ac:dyDescent="0.3">
      <c r="G105" t="s">
        <v>1399</v>
      </c>
      <c r="I105" s="12">
        <f>SUM($H64:I64)/$E64</f>
        <v>0</v>
      </c>
      <c r="J105" s="12">
        <f>SUM($H64:J64)/$E64</f>
        <v>0</v>
      </c>
      <c r="K105" s="12">
        <f>SUM($H64:K64)/$E64</f>
        <v>0</v>
      </c>
      <c r="L105" s="12">
        <f>SUM($H64:L64)/$E64</f>
        <v>0</v>
      </c>
      <c r="M105" s="12">
        <f>SUM($H64:M64)/$E64</f>
        <v>0</v>
      </c>
      <c r="N105" s="12">
        <f>SUM($H64:N64)/$E64</f>
        <v>0</v>
      </c>
      <c r="O105" s="12">
        <f>SUM($H64:O64)/$E64</f>
        <v>0</v>
      </c>
      <c r="P105" s="12">
        <f>SUM($H64:P64)/$E64</f>
        <v>0</v>
      </c>
      <c r="Q105" s="12">
        <f>SUM($H64:Q64)/$E64</f>
        <v>0</v>
      </c>
      <c r="R105" s="12">
        <f>SUM($H64:R64)/$E64</f>
        <v>0</v>
      </c>
      <c r="S105" s="12">
        <f>SUM($H64:S64)/$E64</f>
        <v>26.102182921029211</v>
      </c>
      <c r="T105" s="12">
        <f>SUM($H64:T64)/$E64</f>
        <v>97.877716806950005</v>
      </c>
      <c r="U105" s="12">
        <f>SUM($H64:U64)/$E64</f>
        <v>129.91714057703567</v>
      </c>
      <c r="V105" s="12">
        <f>SUM($H64:V64)/$E64</f>
        <v>150.49371933879956</v>
      </c>
      <c r="W105" s="12">
        <f>SUM($H64:W64)/$E64</f>
        <v>161.36857379015103</v>
      </c>
      <c r="X105" s="12">
        <f>SUM($H64:X64)/$E64</f>
        <v>168.78993377635902</v>
      </c>
      <c r="Y105" s="12">
        <f>SUM($H64:Y64)/$E64</f>
        <v>174.617741929239</v>
      </c>
      <c r="Z105" s="12">
        <f>SUM($H64:Z64)/$E64</f>
        <v>178.11189599115971</v>
      </c>
      <c r="AA105" s="12">
        <f>SUM($H64:AA64)/$E64</f>
        <v>181.56648442564583</v>
      </c>
      <c r="AB105" s="12">
        <f>SUM($H64:AB64)/$E64</f>
        <v>183.46240998696666</v>
      </c>
      <c r="AC105" s="12">
        <f>SUM($H64:AC64)/$E64</f>
        <v>185.28384043749355</v>
      </c>
      <c r="AD105" s="12">
        <f>SUM($H64:AD64)/$E64</f>
        <v>186.77383798360341</v>
      </c>
      <c r="AE105" s="12">
        <f>SUM($H64:AE64)/$E64</f>
        <v>187.50431631690446</v>
      </c>
      <c r="AF105" s="12">
        <f>SUM($H64:AF64)/$E64</f>
        <v>187.67244687903366</v>
      </c>
      <c r="AG105" s="12">
        <f>SUM($H64:AG64)/$E64</f>
        <v>187.74874544212139</v>
      </c>
      <c r="AH105" s="12">
        <f>SUM($H64:AH64)/$E64</f>
        <v>187.78308315077402</v>
      </c>
      <c r="AI105" s="12">
        <f>SUM($H64:AI64)/$E64</f>
        <v>187.78681275771731</v>
      </c>
      <c r="AJ105" s="12">
        <f>SUM($H64:AJ64)/$E64</f>
        <v>187.78730485425513</v>
      </c>
      <c r="AK105" s="12">
        <f>SUM($H64:AK64)/$E64</f>
        <v>187.78730485425513</v>
      </c>
      <c r="AL105" s="12">
        <f>SUM($H64:AL64)/$E64</f>
        <v>187.78730485425513</v>
      </c>
      <c r="AM105" s="12">
        <f>SUM($H64:AM64)/$E64</f>
        <v>187.78730485425513</v>
      </c>
    </row>
    <row r="106" spans="7:39" x14ac:dyDescent="0.3">
      <c r="G106" t="s">
        <v>1398</v>
      </c>
      <c r="I106" s="12">
        <f>SUM($H65:I65)/$E65</f>
        <v>0</v>
      </c>
      <c r="J106" s="12">
        <f>SUM($H65:J65)/$E65</f>
        <v>0</v>
      </c>
      <c r="K106" s="12">
        <f>SUM($H65:K65)/$E65</f>
        <v>0</v>
      </c>
      <c r="L106" s="12">
        <f>SUM($H65:L65)/$E65</f>
        <v>0</v>
      </c>
      <c r="M106" s="12">
        <f>SUM($H65:M65)/$E65</f>
        <v>0</v>
      </c>
      <c r="N106" s="12">
        <f>SUM($H65:N65)/$E65</f>
        <v>0</v>
      </c>
      <c r="O106" s="12">
        <f>SUM($H65:O65)/$E65</f>
        <v>0</v>
      </c>
      <c r="P106" s="12">
        <f>SUM($H65:P65)/$E65</f>
        <v>0</v>
      </c>
      <c r="Q106" s="12">
        <f>SUM($H65:Q65)/$E65</f>
        <v>0</v>
      </c>
      <c r="R106" s="12">
        <f>SUM($H65:R65)/$E65</f>
        <v>0</v>
      </c>
      <c r="S106" s="12">
        <f>SUM($H65:S65)/$E65</f>
        <v>0</v>
      </c>
      <c r="T106" s="12">
        <f>SUM($H65:T65)/$E65</f>
        <v>19.879029586962474</v>
      </c>
      <c r="U106" s="12">
        <f>SUM($H65:U65)/$E65</f>
        <v>70.311283627558154</v>
      </c>
      <c r="V106" s="12">
        <f>SUM($H65:V65)/$E65</f>
        <v>104.79768619961419</v>
      </c>
      <c r="W106" s="12">
        <f>SUM($H65:W65)/$E65</f>
        <v>120.04414424915034</v>
      </c>
      <c r="X106" s="12">
        <f>SUM($H65:X65)/$E65</f>
        <v>127.69560478129668</v>
      </c>
      <c r="Y106" s="12">
        <f>SUM($H65:Y65)/$E65</f>
        <v>133.70795512765545</v>
      </c>
      <c r="Z106" s="12">
        <f>SUM($H65:Z65)/$E65</f>
        <v>137.25625847027055</v>
      </c>
      <c r="AA106" s="12">
        <f>SUM($H65:AA65)/$E65</f>
        <v>141.71739667386717</v>
      </c>
      <c r="AB106" s="12">
        <f>SUM($H65:AB65)/$E65</f>
        <v>144.19240418844834</v>
      </c>
      <c r="AC106" s="12">
        <f>SUM($H65:AC65)/$E65</f>
        <v>146.56419227109794</v>
      </c>
      <c r="AD106" s="12">
        <f>SUM($H65:AD65)/$E65</f>
        <v>148.3169262410612</v>
      </c>
      <c r="AE106" s="12">
        <f>SUM($H65:AE65)/$E65</f>
        <v>149.43816861415925</v>
      </c>
      <c r="AF106" s="12">
        <f>SUM($H65:AF65)/$E65</f>
        <v>149.90777493688216</v>
      </c>
      <c r="AG106" s="12">
        <f>SUM($H65:AG65)/$E65</f>
        <v>150.13290870515578</v>
      </c>
      <c r="AH106" s="12">
        <f>SUM($H65:AH65)/$E65</f>
        <v>150.17142543671605</v>
      </c>
      <c r="AI106" s="12">
        <f>SUM($H65:AI65)/$E65</f>
        <v>150.1948362889317</v>
      </c>
      <c r="AJ106" s="12">
        <f>SUM($H65:AJ65)/$E65</f>
        <v>150.19795058347759</v>
      </c>
      <c r="AK106" s="12">
        <f>SUM($H65:AK65)/$E65</f>
        <v>150.19834003492602</v>
      </c>
      <c r="AL106" s="12">
        <f>SUM($H65:AL65)/$E65</f>
        <v>150.19842337052717</v>
      </c>
      <c r="AM106" s="12">
        <f>SUM($H65:AM65)/$E65</f>
        <v>150.19842337052717</v>
      </c>
    </row>
    <row r="107" spans="7:39" x14ac:dyDescent="0.3">
      <c r="G107" t="s">
        <v>1397</v>
      </c>
      <c r="I107" s="12">
        <f>SUM($H66:I66)/$E66</f>
        <v>0</v>
      </c>
      <c r="J107" s="12">
        <f>SUM($H66:J66)/$E66</f>
        <v>0</v>
      </c>
      <c r="K107" s="12">
        <f>SUM($H66:K66)/$E66</f>
        <v>0</v>
      </c>
      <c r="L107" s="12">
        <f>SUM($H66:L66)/$E66</f>
        <v>0</v>
      </c>
      <c r="M107" s="12">
        <f>SUM($H66:M66)/$E66</f>
        <v>0</v>
      </c>
      <c r="N107" s="12">
        <f>SUM($H66:N66)/$E66</f>
        <v>0</v>
      </c>
      <c r="O107" s="12">
        <f>SUM($H66:O66)/$E66</f>
        <v>0</v>
      </c>
      <c r="P107" s="12">
        <f>SUM($H66:P66)/$E66</f>
        <v>0</v>
      </c>
      <c r="Q107" s="12">
        <f>SUM($H66:Q66)/$E66</f>
        <v>0</v>
      </c>
      <c r="R107" s="12">
        <f>SUM($H66:R66)/$E66</f>
        <v>0</v>
      </c>
      <c r="S107" s="12">
        <f>SUM($H66:S66)/$E66</f>
        <v>0</v>
      </c>
      <c r="T107" s="12">
        <f>SUM($H66:T66)/$E66</f>
        <v>0</v>
      </c>
      <c r="U107" s="12">
        <f>SUM($H66:U66)/$E66</f>
        <v>18.350484532378555</v>
      </c>
      <c r="V107" s="12">
        <f>SUM($H66:V66)/$E66</f>
        <v>74.752375194093773</v>
      </c>
      <c r="W107" s="12">
        <f>SUM($H66:W66)/$E66</f>
        <v>100.1098143823482</v>
      </c>
      <c r="X107" s="12">
        <f>SUM($H66:X66)/$E66</f>
        <v>112.75934255381974</v>
      </c>
      <c r="Y107" s="12">
        <f>SUM($H66:Y66)/$E66</f>
        <v>120.54945585605678</v>
      </c>
      <c r="Z107" s="12">
        <f>SUM($H66:Z66)/$E66</f>
        <v>125.73920127575357</v>
      </c>
      <c r="AA107" s="12">
        <f>SUM($H66:AA66)/$E66</f>
        <v>130.55967844444172</v>
      </c>
      <c r="AB107" s="12">
        <f>SUM($H66:AB66)/$E66</f>
        <v>133.40889743383264</v>
      </c>
      <c r="AC107" s="12">
        <f>SUM($H66:AC66)/$E66</f>
        <v>135.93291129295358</v>
      </c>
      <c r="AD107" s="12">
        <f>SUM($H66:AD66)/$E66</f>
        <v>137.82646946533362</v>
      </c>
      <c r="AE107" s="12">
        <f>SUM($H66:AE66)/$E66</f>
        <v>139.1502602482542</v>
      </c>
      <c r="AF107" s="12">
        <f>SUM($H66:AF66)/$E66</f>
        <v>140.05450620170888</v>
      </c>
      <c r="AG107" s="12">
        <f>SUM($H66:AG66)/$E66</f>
        <v>140.61655442265365</v>
      </c>
      <c r="AH107" s="12">
        <f>SUM($H66:AH66)/$E66</f>
        <v>140.82944623138042</v>
      </c>
      <c r="AI107" s="12">
        <f>SUM($H66:AI66)/$E66</f>
        <v>140.87000796765241</v>
      </c>
      <c r="AJ107" s="12">
        <f>SUM($H66:AJ66)/$E66</f>
        <v>140.88090890085113</v>
      </c>
      <c r="AK107" s="12">
        <f>SUM($H66:AK66)/$E66</f>
        <v>140.88311577022188</v>
      </c>
      <c r="AL107" s="12">
        <f>SUM($H66:AL66)/$E66</f>
        <v>140.88329419195048</v>
      </c>
      <c r="AM107" s="12">
        <f>SUM($H66:AM66)/$E66</f>
        <v>140.88329419195048</v>
      </c>
    </row>
    <row r="108" spans="7:39" x14ac:dyDescent="0.3">
      <c r="G108" t="s">
        <v>1396</v>
      </c>
      <c r="I108" s="12">
        <f>SUM($H67:I67)/$E67</f>
        <v>0</v>
      </c>
      <c r="J108" s="12">
        <f>SUM($H67:J67)/$E67</f>
        <v>0</v>
      </c>
      <c r="K108" s="12">
        <f>SUM($H67:K67)/$E67</f>
        <v>0</v>
      </c>
      <c r="L108" s="12">
        <f>SUM($H67:L67)/$E67</f>
        <v>0</v>
      </c>
      <c r="M108" s="12">
        <f>SUM($H67:M67)/$E67</f>
        <v>0</v>
      </c>
      <c r="N108" s="12">
        <f>SUM($H67:N67)/$E67</f>
        <v>0</v>
      </c>
      <c r="O108" s="12">
        <f>SUM($H67:O67)/$E67</f>
        <v>0</v>
      </c>
      <c r="P108" s="12">
        <f>SUM($H67:P67)/$E67</f>
        <v>0</v>
      </c>
      <c r="Q108" s="12">
        <f>SUM($H67:Q67)/$E67</f>
        <v>0</v>
      </c>
      <c r="R108" s="12">
        <f>SUM($H67:R67)/$E67</f>
        <v>0</v>
      </c>
      <c r="S108" s="12">
        <f>SUM($H67:S67)/$E67</f>
        <v>0</v>
      </c>
      <c r="T108" s="12">
        <f>SUM($H67:T67)/$E67</f>
        <v>0</v>
      </c>
      <c r="U108" s="12">
        <f>SUM($H67:U67)/$E67</f>
        <v>0</v>
      </c>
      <c r="V108" s="12">
        <f>SUM($H67:V67)/$E67</f>
        <v>28.447854625546103</v>
      </c>
      <c r="W108" s="12">
        <f>SUM($H67:W67)/$E67</f>
        <v>95.025071713071171</v>
      </c>
      <c r="X108" s="12">
        <f>SUM($H67:X67)/$E67</f>
        <v>123.7791503070388</v>
      </c>
      <c r="Y108" s="12">
        <f>SUM($H67:Y67)/$E67</f>
        <v>139.18195642909197</v>
      </c>
      <c r="Z108" s="12">
        <f>SUM($H67:Z67)/$E67</f>
        <v>147.18747699859685</v>
      </c>
      <c r="AA108" s="12">
        <f>SUM($H67:AA67)/$E67</f>
        <v>154.89832157898576</v>
      </c>
      <c r="AB108" s="12">
        <f>SUM($H67:AB67)/$E67</f>
        <v>159.84549572555858</v>
      </c>
      <c r="AC108" s="12">
        <f>SUM($H67:AC67)/$E67</f>
        <v>163.32255699987951</v>
      </c>
      <c r="AD108" s="12">
        <f>SUM($H67:AD67)/$E67</f>
        <v>166.45869962745721</v>
      </c>
      <c r="AE108" s="12">
        <f>SUM($H67:AE67)/$E67</f>
        <v>169.03869438041161</v>
      </c>
      <c r="AF108" s="12">
        <f>SUM($H67:AF67)/$E67</f>
        <v>170.64056816788894</v>
      </c>
      <c r="AG108" s="12">
        <f>SUM($H67:AG67)/$E67</f>
        <v>171.80346335007187</v>
      </c>
      <c r="AH108" s="12">
        <f>SUM($H67:AH67)/$E67</f>
        <v>172.58929715707885</v>
      </c>
      <c r="AI108" s="12">
        <f>SUM($H67:AI67)/$E67</f>
        <v>172.73056829719022</v>
      </c>
      <c r="AJ108" s="12">
        <f>SUM($H67:AJ67)/$E67</f>
        <v>172.78985746345046</v>
      </c>
      <c r="AK108" s="12">
        <f>SUM($H67:AK67)/$E67</f>
        <v>172.81179389997982</v>
      </c>
      <c r="AL108" s="12">
        <f>SUM($H67:AL67)/$E67</f>
        <v>172.81455325634911</v>
      </c>
      <c r="AM108" s="12">
        <f>SUM($H67:AM67)/$E67</f>
        <v>172.81470629474796</v>
      </c>
    </row>
    <row r="109" spans="7:39" x14ac:dyDescent="0.3">
      <c r="G109" t="s">
        <v>1395</v>
      </c>
      <c r="I109" s="12">
        <f>SUM($H68:I68)/$E68</f>
        <v>0</v>
      </c>
      <c r="J109" s="12">
        <f>SUM($H68:J68)/$E68</f>
        <v>0</v>
      </c>
      <c r="K109" s="12">
        <f>SUM($H68:K68)/$E68</f>
        <v>0</v>
      </c>
      <c r="L109" s="12">
        <f>SUM($H68:L68)/$E68</f>
        <v>0</v>
      </c>
      <c r="M109" s="12">
        <f>SUM($H68:M68)/$E68</f>
        <v>0</v>
      </c>
      <c r="N109" s="12">
        <f>SUM($H68:N68)/$E68</f>
        <v>0</v>
      </c>
      <c r="O109" s="12">
        <f>SUM($H68:O68)/$E68</f>
        <v>0</v>
      </c>
      <c r="P109" s="12">
        <f>SUM($H68:P68)/$E68</f>
        <v>0</v>
      </c>
      <c r="Q109" s="12">
        <f>SUM($H68:Q68)/$E68</f>
        <v>0</v>
      </c>
      <c r="R109" s="12">
        <f>SUM($H68:R68)/$E68</f>
        <v>0</v>
      </c>
      <c r="S109" s="12">
        <f>SUM($H68:S68)/$E68</f>
        <v>0</v>
      </c>
      <c r="T109" s="12">
        <f>SUM($H68:T68)/$E68</f>
        <v>0</v>
      </c>
      <c r="U109" s="12">
        <f>SUM($H68:U68)/$E68</f>
        <v>0</v>
      </c>
      <c r="V109" s="12">
        <f>SUM($H68:V68)/$E68</f>
        <v>0</v>
      </c>
      <c r="W109" s="12">
        <f>SUM($H68:W68)/$E68</f>
        <v>27.131470335876315</v>
      </c>
      <c r="X109" s="12">
        <f>SUM($H68:X68)/$E68</f>
        <v>92.55783751116553</v>
      </c>
      <c r="Y109" s="12">
        <f>SUM($H68:Y68)/$E68</f>
        <v>121.13407088135257</v>
      </c>
      <c r="Z109" s="12">
        <f>SUM($H68:Z68)/$E68</f>
        <v>134.9697409363327</v>
      </c>
      <c r="AA109" s="12">
        <f>SUM($H68:AA68)/$E68</f>
        <v>144.25816890443494</v>
      </c>
      <c r="AB109" s="12">
        <f>SUM($H68:AB68)/$E68</f>
        <v>150.98465007757923</v>
      </c>
      <c r="AC109" s="12">
        <f>SUM($H68:AC68)/$E68</f>
        <v>155.44205592128691</v>
      </c>
      <c r="AD109" s="12">
        <f>SUM($H68:AD68)/$E68</f>
        <v>159.42996244444424</v>
      </c>
      <c r="AE109" s="12">
        <f>SUM($H68:AE68)/$E68</f>
        <v>162.83531516132362</v>
      </c>
      <c r="AF109" s="12">
        <f>SUM($H68:AF68)/$E68</f>
        <v>164.84579856899887</v>
      </c>
      <c r="AG109" s="12">
        <f>SUM($H68:AG68)/$E68</f>
        <v>166.41909536200149</v>
      </c>
      <c r="AH109" s="12">
        <f>SUM($H68:AH68)/$E68</f>
        <v>167.77760844584327</v>
      </c>
      <c r="AI109" s="12">
        <f>SUM($H68:AI68)/$E68</f>
        <v>168.36488145305626</v>
      </c>
      <c r="AJ109" s="12">
        <f>SUM($H68:AJ68)/$E68</f>
        <v>168.44982383515224</v>
      </c>
      <c r="AK109" s="12">
        <f>SUM($H68:AK68)/$E68</f>
        <v>168.48151552374856</v>
      </c>
      <c r="AL109" s="12">
        <f>SUM($H68:AL68)/$E68</f>
        <v>168.49500389903375</v>
      </c>
      <c r="AM109" s="12">
        <f>SUM($H68:AM68)/$E68</f>
        <v>168.49715644798664</v>
      </c>
    </row>
    <row r="110" spans="7:39" x14ac:dyDescent="0.3">
      <c r="G110" t="s">
        <v>1394</v>
      </c>
      <c r="I110" s="12">
        <f>SUM($H69:I69)/$E69</f>
        <v>0</v>
      </c>
      <c r="J110" s="12">
        <f>SUM($H69:J69)/$E69</f>
        <v>0</v>
      </c>
      <c r="K110" s="12">
        <f>SUM($H69:K69)/$E69</f>
        <v>0</v>
      </c>
      <c r="L110" s="12">
        <f>SUM($H69:L69)/$E69</f>
        <v>0</v>
      </c>
      <c r="M110" s="12">
        <f>SUM($H69:M69)/$E69</f>
        <v>0</v>
      </c>
      <c r="N110" s="12">
        <f>SUM($H69:N69)/$E69</f>
        <v>0</v>
      </c>
      <c r="O110" s="12">
        <f>SUM($H69:O69)/$E69</f>
        <v>0</v>
      </c>
      <c r="P110" s="12">
        <f>SUM($H69:P69)/$E69</f>
        <v>0</v>
      </c>
      <c r="Q110" s="12">
        <f>SUM($H69:Q69)/$E69</f>
        <v>0</v>
      </c>
      <c r="R110" s="12">
        <f>SUM($H69:R69)/$E69</f>
        <v>0</v>
      </c>
      <c r="S110" s="12">
        <f>SUM($H69:S69)/$E69</f>
        <v>0</v>
      </c>
      <c r="T110" s="12">
        <f>SUM($H69:T69)/$E69</f>
        <v>0</v>
      </c>
      <c r="U110" s="12">
        <f>SUM($H69:U69)/$E69</f>
        <v>0</v>
      </c>
      <c r="V110" s="12">
        <f>SUM($H69:V69)/$E69</f>
        <v>0</v>
      </c>
      <c r="W110" s="12">
        <f>SUM($H69:W69)/$E69</f>
        <v>0</v>
      </c>
      <c r="X110" s="12">
        <f>SUM($H69:X69)/$E69</f>
        <v>23.48572232265921</v>
      </c>
      <c r="Y110" s="12">
        <f>SUM($H69:Y69)/$E69</f>
        <v>88.449273738925001</v>
      </c>
      <c r="Z110" s="12">
        <f>SUM($H69:Z69)/$E69</f>
        <v>114.20612472136555</v>
      </c>
      <c r="AA110" s="12">
        <f>SUM($H69:AA69)/$E69</f>
        <v>126.24067252033589</v>
      </c>
      <c r="AB110" s="12">
        <f>SUM($H69:AB69)/$E69</f>
        <v>135.89032269726485</v>
      </c>
      <c r="AC110" s="12">
        <f>SUM($H69:AC69)/$E69</f>
        <v>141.59298961728294</v>
      </c>
      <c r="AD110" s="12">
        <f>SUM($H69:AD69)/$E69</f>
        <v>146.45796921884349</v>
      </c>
      <c r="AE110" s="12">
        <f>SUM($H69:AE69)/$E69</f>
        <v>150.14527572298991</v>
      </c>
      <c r="AF110" s="12">
        <f>SUM($H69:AF69)/$E69</f>
        <v>152.48493266898956</v>
      </c>
      <c r="AG110" s="12">
        <f>SUM($H69:AG69)/$E69</f>
        <v>154.67692587489651</v>
      </c>
      <c r="AH110" s="12">
        <f>SUM($H69:AH69)/$E69</f>
        <v>156.40902207389522</v>
      </c>
      <c r="AI110" s="12">
        <f>SUM($H69:AI69)/$E69</f>
        <v>157.57039685990188</v>
      </c>
      <c r="AJ110" s="12">
        <f>SUM($H69:AJ69)/$E69</f>
        <v>157.95687125316167</v>
      </c>
      <c r="AK110" s="12">
        <f>SUM($H69:AK69)/$E69</f>
        <v>158.11943792994154</v>
      </c>
      <c r="AL110" s="12">
        <f>SUM($H69:AL69)/$E69</f>
        <v>158.15452593568</v>
      </c>
      <c r="AM110" s="12">
        <f>SUM($H69:AM69)/$E69</f>
        <v>158.16006140383803</v>
      </c>
    </row>
    <row r="111" spans="7:39" x14ac:dyDescent="0.3">
      <c r="G111" t="s">
        <v>1393</v>
      </c>
      <c r="I111" s="12">
        <f>SUM($H70:I70)/$E70</f>
        <v>0</v>
      </c>
      <c r="J111" s="12">
        <f>SUM($H70:J70)/$E70</f>
        <v>0</v>
      </c>
      <c r="K111" s="12">
        <f>SUM($H70:K70)/$E70</f>
        <v>0</v>
      </c>
      <c r="L111" s="12">
        <f>SUM($H70:L70)/$E70</f>
        <v>0</v>
      </c>
      <c r="M111" s="12">
        <f>SUM($H70:M70)/$E70</f>
        <v>0</v>
      </c>
      <c r="N111" s="12">
        <f>SUM($H70:N70)/$E70</f>
        <v>0</v>
      </c>
      <c r="O111" s="12">
        <f>SUM($H70:O70)/$E70</f>
        <v>0</v>
      </c>
      <c r="P111" s="12">
        <f>SUM($H70:P70)/$E70</f>
        <v>0</v>
      </c>
      <c r="Q111" s="12">
        <f>SUM($H70:Q70)/$E70</f>
        <v>0</v>
      </c>
      <c r="R111" s="12">
        <f>SUM($H70:R70)/$E70</f>
        <v>0</v>
      </c>
      <c r="S111" s="12">
        <f>SUM($H70:S70)/$E70</f>
        <v>0</v>
      </c>
      <c r="T111" s="12">
        <f>SUM($H70:T70)/$E70</f>
        <v>0</v>
      </c>
      <c r="U111" s="12">
        <f>SUM($H70:U70)/$E70</f>
        <v>0</v>
      </c>
      <c r="V111" s="12">
        <f>SUM($H70:V70)/$E70</f>
        <v>0</v>
      </c>
      <c r="W111" s="12">
        <f>SUM($H70:W70)/$E70</f>
        <v>0</v>
      </c>
      <c r="X111" s="12">
        <f>SUM($H70:X70)/$E70</f>
        <v>0</v>
      </c>
      <c r="Y111" s="12">
        <f>SUM($H70:Y70)/$E70</f>
        <v>25.826524646810512</v>
      </c>
      <c r="Z111" s="12">
        <f>SUM($H70:Z70)/$E70</f>
        <v>88.907198834245975</v>
      </c>
      <c r="AA111" s="12">
        <f>SUM($H70:AA70)/$E70</f>
        <v>115.29217118810199</v>
      </c>
      <c r="AB111" s="12">
        <f>SUM($H70:AB70)/$E70</f>
        <v>128.83503344877607</v>
      </c>
      <c r="AC111" s="12">
        <f>SUM($H70:AC70)/$E70</f>
        <v>138.66664085366651</v>
      </c>
      <c r="AD111" s="12">
        <f>SUM($H70:AD70)/$E70</f>
        <v>145.87654756197969</v>
      </c>
      <c r="AE111" s="12">
        <f>SUM($H70:AE70)/$E70</f>
        <v>151.65499472535515</v>
      </c>
      <c r="AF111" s="12">
        <f>SUM($H70:AF70)/$E70</f>
        <v>154.90080465256088</v>
      </c>
      <c r="AG111" s="12">
        <f>SUM($H70:AG70)/$E70</f>
        <v>157.78674889763059</v>
      </c>
      <c r="AH111" s="12">
        <f>SUM($H70:AH70)/$E70</f>
        <v>159.80027067971821</v>
      </c>
      <c r="AI111" s="12">
        <f>SUM($H70:AI70)/$E70</f>
        <v>161.44740869087914</v>
      </c>
      <c r="AJ111" s="12">
        <f>SUM($H70:AJ70)/$E70</f>
        <v>162.19214789393206</v>
      </c>
      <c r="AK111" s="12">
        <f>SUM($H70:AK70)/$E70</f>
        <v>162.65109280552034</v>
      </c>
      <c r="AL111" s="12">
        <f>SUM($H70:AL70)/$E70</f>
        <v>162.80259659944846</v>
      </c>
      <c r="AM111" s="12">
        <f>SUM($H70:AM70)/$E70</f>
        <v>162.82561383744786</v>
      </c>
    </row>
    <row r="112" spans="7:39" x14ac:dyDescent="0.3">
      <c r="G112" t="s">
        <v>1392</v>
      </c>
      <c r="I112" s="12">
        <f>SUM($H71:I71)/$E71</f>
        <v>0</v>
      </c>
      <c r="J112" s="12">
        <f>SUM($H71:J71)/$E71</f>
        <v>0</v>
      </c>
      <c r="K112" s="12">
        <f>SUM($H71:K71)/$E71</f>
        <v>0</v>
      </c>
      <c r="L112" s="12">
        <f>SUM($H71:L71)/$E71</f>
        <v>0</v>
      </c>
      <c r="M112" s="12">
        <f>SUM($H71:M71)/$E71</f>
        <v>0</v>
      </c>
      <c r="N112" s="12">
        <f>SUM($H71:N71)/$E71</f>
        <v>0</v>
      </c>
      <c r="O112" s="12">
        <f>SUM($H71:O71)/$E71</f>
        <v>0</v>
      </c>
      <c r="P112" s="12">
        <f>SUM($H71:P71)/$E71</f>
        <v>0</v>
      </c>
      <c r="Q112" s="12">
        <f>SUM($H71:Q71)/$E71</f>
        <v>0</v>
      </c>
      <c r="R112" s="12">
        <f>SUM($H71:R71)/$E71</f>
        <v>0</v>
      </c>
      <c r="S112" s="12">
        <f>SUM($H71:S71)/$E71</f>
        <v>0</v>
      </c>
      <c r="T112" s="12">
        <f>SUM($H71:T71)/$E71</f>
        <v>0</v>
      </c>
      <c r="U112" s="12">
        <f>SUM($H71:U71)/$E71</f>
        <v>0</v>
      </c>
      <c r="V112" s="12">
        <f>SUM($H71:V71)/$E71</f>
        <v>0</v>
      </c>
      <c r="W112" s="12">
        <f>SUM($H71:W71)/$E71</f>
        <v>0</v>
      </c>
      <c r="X112" s="12">
        <f>SUM($H71:X71)/$E71</f>
        <v>0</v>
      </c>
      <c r="Y112" s="12">
        <f>SUM($H71:Y71)/$E71</f>
        <v>0</v>
      </c>
      <c r="Z112" s="12">
        <f>SUM($H71:Z71)/$E71</f>
        <v>23.068602809271237</v>
      </c>
      <c r="AA112" s="12">
        <f>SUM($H71:AA71)/$E71</f>
        <v>86.687158666144612</v>
      </c>
      <c r="AB112" s="12">
        <f>SUM($H71:AB71)/$E71</f>
        <v>110.90724413672352</v>
      </c>
      <c r="AC112" s="12">
        <f>SUM($H71:AC71)/$E71</f>
        <v>125.34042591220225</v>
      </c>
      <c r="AD112" s="12">
        <f>SUM($H71:AD71)/$E71</f>
        <v>135.05860251273526</v>
      </c>
      <c r="AE112" s="12">
        <f>SUM($H71:AE71)/$E71</f>
        <v>143.31744685183804</v>
      </c>
      <c r="AF112" s="12">
        <f>SUM($H71:AF71)/$E71</f>
        <v>148.00415255278077</v>
      </c>
      <c r="AG112" s="12">
        <f>SUM($H71:AG71)/$E71</f>
        <v>151.76889884923062</v>
      </c>
      <c r="AH112" s="12">
        <f>SUM($H71:AH71)/$E71</f>
        <v>154.79518336155235</v>
      </c>
      <c r="AI112" s="12">
        <f>SUM($H71:AI71)/$E71</f>
        <v>156.71058501291634</v>
      </c>
      <c r="AJ112" s="12">
        <f>SUM($H71:AJ71)/$E71</f>
        <v>157.82602696954967</v>
      </c>
      <c r="AK112" s="12">
        <f>SUM($H71:AK71)/$E71</f>
        <v>158.80015804578093</v>
      </c>
      <c r="AL112" s="12">
        <f>SUM($H71:AL71)/$E71</f>
        <v>159.31598432873187</v>
      </c>
      <c r="AM112" s="12">
        <f>SUM($H71:AM71)/$E71</f>
        <v>159.38857083062601</v>
      </c>
    </row>
    <row r="113" spans="7:39" x14ac:dyDescent="0.3">
      <c r="G113" t="s">
        <v>1391</v>
      </c>
      <c r="I113" s="12">
        <f>SUM($H72:I72)/$E72</f>
        <v>0</v>
      </c>
      <c r="J113" s="12">
        <f>SUM($H72:J72)/$E72</f>
        <v>0</v>
      </c>
      <c r="K113" s="12">
        <f>SUM($H72:K72)/$E72</f>
        <v>0</v>
      </c>
      <c r="L113" s="12">
        <f>SUM($H72:L72)/$E72</f>
        <v>0</v>
      </c>
      <c r="M113" s="12">
        <f>SUM($H72:M72)/$E72</f>
        <v>0</v>
      </c>
      <c r="N113" s="12">
        <f>SUM($H72:N72)/$E72</f>
        <v>0</v>
      </c>
      <c r="O113" s="12">
        <f>SUM($H72:O72)/$E72</f>
        <v>0</v>
      </c>
      <c r="P113" s="12">
        <f>SUM($H72:P72)/$E72</f>
        <v>0</v>
      </c>
      <c r="Q113" s="12">
        <f>SUM($H72:Q72)/$E72</f>
        <v>0</v>
      </c>
      <c r="R113" s="12">
        <f>SUM($H72:R72)/$E72</f>
        <v>0</v>
      </c>
      <c r="S113" s="12">
        <f>SUM($H72:S72)/$E72</f>
        <v>0</v>
      </c>
      <c r="T113" s="12">
        <f>SUM($H72:T72)/$E72</f>
        <v>0</v>
      </c>
      <c r="U113" s="12">
        <f>SUM($H72:U72)/$E72</f>
        <v>0</v>
      </c>
      <c r="V113" s="12">
        <f>SUM($H72:V72)/$E72</f>
        <v>0</v>
      </c>
      <c r="W113" s="12">
        <f>SUM($H72:W72)/$E72</f>
        <v>0</v>
      </c>
      <c r="X113" s="12">
        <f>SUM($H72:X72)/$E72</f>
        <v>0</v>
      </c>
      <c r="Y113" s="12">
        <f>SUM($H72:Y72)/$E72</f>
        <v>0</v>
      </c>
      <c r="Z113" s="12">
        <f>SUM($H72:Z72)/$E72</f>
        <v>0</v>
      </c>
      <c r="AA113" s="12">
        <f>SUM($H72:AA72)/$E72</f>
        <v>27.714409981331613</v>
      </c>
      <c r="AB113" s="12">
        <f>SUM($H72:AB72)/$E72</f>
        <v>93.11790274953789</v>
      </c>
      <c r="AC113" s="12">
        <f>SUM($H72:AC72)/$E72</f>
        <v>122.26795727997231</v>
      </c>
      <c r="AD113" s="12">
        <f>SUM($H72:AD72)/$E72</f>
        <v>138.59484110541911</v>
      </c>
      <c r="AE113" s="12">
        <f>SUM($H72:AE72)/$E72</f>
        <v>150.76939092188221</v>
      </c>
      <c r="AF113" s="12">
        <f>SUM($H72:AF72)/$E72</f>
        <v>157.34787674178352</v>
      </c>
      <c r="AG113" s="12">
        <f>SUM($H72:AG72)/$E72</f>
        <v>162.61843558195773</v>
      </c>
      <c r="AH113" s="12">
        <f>SUM($H72:AH72)/$E72</f>
        <v>166.65291615237976</v>
      </c>
      <c r="AI113" s="12">
        <f>SUM($H72:AI72)/$E72</f>
        <v>169.444598200472</v>
      </c>
      <c r="AJ113" s="12">
        <f>SUM($H72:AJ72)/$E72</f>
        <v>171.47364426416573</v>
      </c>
      <c r="AK113" s="12">
        <f>SUM($H72:AK72)/$E72</f>
        <v>172.76635046634098</v>
      </c>
      <c r="AL113" s="12">
        <f>SUM($H72:AL72)/$E72</f>
        <v>173.49727150057319</v>
      </c>
      <c r="AM113" s="12">
        <f>SUM($H72:AM72)/$E72</f>
        <v>173.73907582408586</v>
      </c>
    </row>
    <row r="114" spans="7:39" x14ac:dyDescent="0.3">
      <c r="G114" t="s">
        <v>1390</v>
      </c>
      <c r="I114" s="12">
        <f>SUM($H73:I73)/$E73</f>
        <v>0</v>
      </c>
      <c r="J114" s="12">
        <f>SUM($H73:J73)/$E73</f>
        <v>0</v>
      </c>
      <c r="K114" s="12">
        <f>SUM($H73:K73)/$E73</f>
        <v>0</v>
      </c>
      <c r="L114" s="12">
        <f>SUM($H73:L73)/$E73</f>
        <v>0</v>
      </c>
      <c r="M114" s="12">
        <f>SUM($H73:M73)/$E73</f>
        <v>0</v>
      </c>
      <c r="N114" s="12">
        <f>SUM($H73:N73)/$E73</f>
        <v>0</v>
      </c>
      <c r="O114" s="12">
        <f>SUM($H73:O73)/$E73</f>
        <v>0</v>
      </c>
      <c r="P114" s="12">
        <f>SUM($H73:P73)/$E73</f>
        <v>0</v>
      </c>
      <c r="Q114" s="12">
        <f>SUM($H73:Q73)/$E73</f>
        <v>0</v>
      </c>
      <c r="R114" s="12">
        <f>SUM($H73:R73)/$E73</f>
        <v>0</v>
      </c>
      <c r="S114" s="12">
        <f>SUM($H73:S73)/$E73</f>
        <v>0</v>
      </c>
      <c r="T114" s="12">
        <f>SUM($H73:T73)/$E73</f>
        <v>0</v>
      </c>
      <c r="U114" s="12">
        <f>SUM($H73:U73)/$E73</f>
        <v>0</v>
      </c>
      <c r="V114" s="12">
        <f>SUM($H73:V73)/$E73</f>
        <v>0</v>
      </c>
      <c r="W114" s="12">
        <f>SUM($H73:W73)/$E73</f>
        <v>0</v>
      </c>
      <c r="X114" s="12">
        <f>SUM($H73:X73)/$E73</f>
        <v>0</v>
      </c>
      <c r="Y114" s="12">
        <f>SUM($H73:Y73)/$E73</f>
        <v>0</v>
      </c>
      <c r="Z114" s="12">
        <f>SUM($H73:Z73)/$E73</f>
        <v>0</v>
      </c>
      <c r="AA114" s="12">
        <f>SUM($H73:AA73)/$E73</f>
        <v>0</v>
      </c>
      <c r="AB114" s="12">
        <f>SUM($H73:AB73)/$E73</f>
        <v>25.551107210716072</v>
      </c>
      <c r="AC114" s="12">
        <f>SUM($H73:AC73)/$E73</f>
        <v>89.315920908444966</v>
      </c>
      <c r="AD114" s="12">
        <f>SUM($H73:AD73)/$E73</f>
        <v>118.08506762020055</v>
      </c>
      <c r="AE114" s="12">
        <f>SUM($H73:AE73)/$E73</f>
        <v>134.99793923524305</v>
      </c>
      <c r="AF114" s="12">
        <f>SUM($H73:AF73)/$E73</f>
        <v>145.46669344982763</v>
      </c>
      <c r="AG114" s="12">
        <f>SUM($H73:AG73)/$E73</f>
        <v>153.39800656859393</v>
      </c>
      <c r="AH114" s="12">
        <f>SUM($H73:AH73)/$E73</f>
        <v>159.09122861391091</v>
      </c>
      <c r="AI114" s="12">
        <f>SUM($H73:AI73)/$E73</f>
        <v>162.07867813363512</v>
      </c>
      <c r="AJ114" s="12">
        <f>SUM($H73:AJ73)/$E73</f>
        <v>164.05371455564622</v>
      </c>
      <c r="AK114" s="12">
        <f>SUM($H73:AK73)/$E73</f>
        <v>165.37426638069425</v>
      </c>
      <c r="AL114" s="12">
        <f>SUM($H73:AL73)/$E73</f>
        <v>166.37197542830077</v>
      </c>
      <c r="AM114" s="12">
        <f>SUM($H73:AM73)/$E73</f>
        <v>166.95529826311221</v>
      </c>
    </row>
    <row r="115" spans="7:39" x14ac:dyDescent="0.3">
      <c r="G115" t="s">
        <v>1389</v>
      </c>
      <c r="I115" s="12">
        <f>SUM($H74:I74)/$E74</f>
        <v>0</v>
      </c>
      <c r="J115" s="12">
        <f>SUM($H74:J74)/$E74</f>
        <v>0</v>
      </c>
      <c r="K115" s="12">
        <f>SUM($H74:K74)/$E74</f>
        <v>0</v>
      </c>
      <c r="L115" s="12">
        <f>SUM($H74:L74)/$E74</f>
        <v>0</v>
      </c>
      <c r="M115" s="12">
        <f>SUM($H74:M74)/$E74</f>
        <v>0</v>
      </c>
      <c r="N115" s="12">
        <f>SUM($H74:N74)/$E74</f>
        <v>0</v>
      </c>
      <c r="O115" s="12">
        <f>SUM($H74:O74)/$E74</f>
        <v>0</v>
      </c>
      <c r="P115" s="12">
        <f>SUM($H74:P74)/$E74</f>
        <v>0</v>
      </c>
      <c r="Q115" s="12">
        <f>SUM($H74:Q74)/$E74</f>
        <v>0</v>
      </c>
      <c r="R115" s="12">
        <f>SUM($H74:R74)/$E74</f>
        <v>0</v>
      </c>
      <c r="S115" s="12">
        <f>SUM($H74:S74)/$E74</f>
        <v>0</v>
      </c>
      <c r="T115" s="12">
        <f>SUM($H74:T74)/$E74</f>
        <v>0</v>
      </c>
      <c r="U115" s="12">
        <f>SUM($H74:U74)/$E74</f>
        <v>0</v>
      </c>
      <c r="V115" s="12">
        <f>SUM($H74:V74)/$E74</f>
        <v>0</v>
      </c>
      <c r="W115" s="12">
        <f>SUM($H74:W74)/$E74</f>
        <v>0</v>
      </c>
      <c r="X115" s="12">
        <f>SUM($H74:X74)/$E74</f>
        <v>0</v>
      </c>
      <c r="Y115" s="12">
        <f>SUM($H74:Y74)/$E74</f>
        <v>0</v>
      </c>
      <c r="Z115" s="12">
        <f>SUM($H74:Z74)/$E74</f>
        <v>0</v>
      </c>
      <c r="AA115" s="12">
        <f>SUM($H74:AA74)/$E74</f>
        <v>0</v>
      </c>
      <c r="AB115" s="12">
        <f>SUM($H74:AB74)/$E74</f>
        <v>0</v>
      </c>
      <c r="AC115" s="12">
        <f>SUM($H74:AC74)/$E74</f>
        <v>25.60682907718483</v>
      </c>
      <c r="AD115" s="12">
        <f>SUM($H74:AD74)/$E74</f>
        <v>86.515939673835746</v>
      </c>
      <c r="AE115" s="12">
        <f>SUM($H74:AE74)/$E74</f>
        <v>117.95044591846947</v>
      </c>
      <c r="AF115" s="12">
        <f>SUM($H74:AF74)/$E74</f>
        <v>133.75411517938508</v>
      </c>
      <c r="AG115" s="12">
        <f>SUM($H74:AG74)/$E74</f>
        <v>146.6294209162308</v>
      </c>
      <c r="AH115" s="12">
        <f>SUM($H74:AH74)/$E74</f>
        <v>155.05739778659208</v>
      </c>
      <c r="AI115" s="12">
        <f>SUM($H74:AI74)/$E74</f>
        <v>159.58804446569007</v>
      </c>
      <c r="AJ115" s="12">
        <f>SUM($H74:AJ74)/$E74</f>
        <v>162.33228387140954</v>
      </c>
      <c r="AK115" s="12">
        <f>SUM($H74:AK74)/$E74</f>
        <v>163.71274755192451</v>
      </c>
      <c r="AL115" s="12">
        <f>SUM($H74:AL74)/$E74</f>
        <v>164.77492234372616</v>
      </c>
      <c r="AM115" s="12">
        <f>SUM($H74:AM74)/$E74</f>
        <v>165.6141044652687</v>
      </c>
    </row>
    <row r="116" spans="7:39" x14ac:dyDescent="0.3">
      <c r="G116" t="s">
        <v>1388</v>
      </c>
      <c r="I116" s="12">
        <f>SUM($H75:I75)/$E75</f>
        <v>0</v>
      </c>
      <c r="J116" s="12">
        <f>SUM($H75:J75)/$E75</f>
        <v>0</v>
      </c>
      <c r="K116" s="12">
        <f>SUM($H75:K75)/$E75</f>
        <v>0</v>
      </c>
      <c r="L116" s="12">
        <f>SUM($H75:L75)/$E75</f>
        <v>0</v>
      </c>
      <c r="M116" s="12">
        <f>SUM($H75:M75)/$E75</f>
        <v>0</v>
      </c>
      <c r="N116" s="12">
        <f>SUM($H75:N75)/$E75</f>
        <v>0</v>
      </c>
      <c r="O116" s="12">
        <f>SUM($H75:O75)/$E75</f>
        <v>0</v>
      </c>
      <c r="P116" s="12">
        <f>SUM($H75:P75)/$E75</f>
        <v>0</v>
      </c>
      <c r="Q116" s="12">
        <f>SUM($H75:Q75)/$E75</f>
        <v>0</v>
      </c>
      <c r="R116" s="12">
        <f>SUM($H75:R75)/$E75</f>
        <v>0</v>
      </c>
      <c r="S116" s="12">
        <f>SUM($H75:S75)/$E75</f>
        <v>0</v>
      </c>
      <c r="T116" s="12">
        <f>SUM($H75:T75)/$E75</f>
        <v>0</v>
      </c>
      <c r="U116" s="12">
        <f>SUM($H75:U75)/$E75</f>
        <v>0</v>
      </c>
      <c r="V116" s="12">
        <f>SUM($H75:V75)/$E75</f>
        <v>0</v>
      </c>
      <c r="W116" s="12">
        <f>SUM($H75:W75)/$E75</f>
        <v>0</v>
      </c>
      <c r="X116" s="12">
        <f>SUM($H75:X75)/$E75</f>
        <v>0</v>
      </c>
      <c r="Y116" s="12">
        <f>SUM($H75:Y75)/$E75</f>
        <v>0</v>
      </c>
      <c r="Z116" s="12">
        <f>SUM($H75:Z75)/$E75</f>
        <v>0</v>
      </c>
      <c r="AA116" s="12">
        <f>SUM($H75:AA75)/$E75</f>
        <v>0</v>
      </c>
      <c r="AB116" s="12">
        <f>SUM($H75:AB75)/$E75</f>
        <v>0</v>
      </c>
      <c r="AC116" s="12">
        <f>SUM($H75:AC75)/$E75</f>
        <v>0</v>
      </c>
      <c r="AD116" s="12">
        <f>SUM($H75:AD75)/$E75</f>
        <v>24.634822348359993</v>
      </c>
      <c r="AE116" s="12">
        <f>SUM($H75:AE75)/$E75</f>
        <v>88.801354891984104</v>
      </c>
      <c r="AF116" s="12">
        <f>SUM($H75:AF75)/$E75</f>
        <v>117.72718047300874</v>
      </c>
      <c r="AG116" s="12">
        <f>SUM($H75:AG75)/$E75</f>
        <v>135.80414137302219</v>
      </c>
      <c r="AH116" s="12">
        <f>SUM($H75:AH75)/$E75</f>
        <v>150.20653260422503</v>
      </c>
      <c r="AI116" s="12">
        <f>SUM($H75:AI75)/$E75</f>
        <v>157.03663254043596</v>
      </c>
      <c r="AJ116" s="12">
        <f>SUM($H75:AJ75)/$E75</f>
        <v>161.26034514867121</v>
      </c>
      <c r="AK116" s="12">
        <f>SUM($H75:AK75)/$E75</f>
        <v>163.47910935333269</v>
      </c>
      <c r="AL116" s="12">
        <f>SUM($H75:AL75)/$E75</f>
        <v>164.95599463918862</v>
      </c>
      <c r="AM116" s="12">
        <f>SUM($H75:AM75)/$E75</f>
        <v>166.02233971777355</v>
      </c>
    </row>
    <row r="117" spans="7:39" x14ac:dyDescent="0.3">
      <c r="G117" t="s">
        <v>1387</v>
      </c>
      <c r="I117" s="12">
        <f>SUM($H76:I76)/$E76</f>
        <v>0</v>
      </c>
      <c r="J117" s="12">
        <f>SUM($H76:J76)/$E76</f>
        <v>0</v>
      </c>
      <c r="K117" s="12">
        <f>SUM($H76:K76)/$E76</f>
        <v>0</v>
      </c>
      <c r="L117" s="12">
        <f>SUM($H76:L76)/$E76</f>
        <v>0</v>
      </c>
      <c r="M117" s="12">
        <f>SUM($H76:M76)/$E76</f>
        <v>0</v>
      </c>
      <c r="N117" s="12">
        <f>SUM($H76:N76)/$E76</f>
        <v>0</v>
      </c>
      <c r="O117" s="12">
        <f>SUM($H76:O76)/$E76</f>
        <v>0</v>
      </c>
      <c r="P117" s="12">
        <f>SUM($H76:P76)/$E76</f>
        <v>0</v>
      </c>
      <c r="Q117" s="12">
        <f>SUM($H76:Q76)/$E76</f>
        <v>0</v>
      </c>
      <c r="R117" s="12">
        <f>SUM($H76:R76)/$E76</f>
        <v>0</v>
      </c>
      <c r="S117" s="12">
        <f>SUM($H76:S76)/$E76</f>
        <v>0</v>
      </c>
      <c r="T117" s="12">
        <f>SUM($H76:T76)/$E76</f>
        <v>0</v>
      </c>
      <c r="U117" s="12">
        <f>SUM($H76:U76)/$E76</f>
        <v>0</v>
      </c>
      <c r="V117" s="12">
        <f>SUM($H76:V76)/$E76</f>
        <v>0</v>
      </c>
      <c r="W117" s="12">
        <f>SUM($H76:W76)/$E76</f>
        <v>0</v>
      </c>
      <c r="X117" s="12">
        <f>SUM($H76:X76)/$E76</f>
        <v>0</v>
      </c>
      <c r="Y117" s="12">
        <f>SUM($H76:Y76)/$E76</f>
        <v>0</v>
      </c>
      <c r="Z117" s="12">
        <f>SUM($H76:Z76)/$E76</f>
        <v>0</v>
      </c>
      <c r="AA117" s="12">
        <f>SUM($H76:AA76)/$E76</f>
        <v>0</v>
      </c>
      <c r="AB117" s="12">
        <f>SUM($H76:AB76)/$E76</f>
        <v>0</v>
      </c>
      <c r="AC117" s="12">
        <f>SUM($H76:AC76)/$E76</f>
        <v>0</v>
      </c>
      <c r="AD117" s="12">
        <f>SUM($H76:AD76)/$E76</f>
        <v>0</v>
      </c>
      <c r="AE117" s="12">
        <f>SUM($H76:AE76)/$E76</f>
        <v>27.865570383279294</v>
      </c>
      <c r="AF117" s="12">
        <f>SUM($H76:AF76)/$E76</f>
        <v>94.404538638375072</v>
      </c>
      <c r="AG117" s="12">
        <f>SUM($H76:AG76)/$E76</f>
        <v>131.12931742483798</v>
      </c>
      <c r="AH117" s="12">
        <f>SUM($H76:AH76)/$E76</f>
        <v>154.13071735822371</v>
      </c>
      <c r="AI117" s="12">
        <f>SUM($H76:AI76)/$E76</f>
        <v>167.48251541704423</v>
      </c>
      <c r="AJ117" s="12">
        <f>SUM($H76:AJ76)/$E76</f>
        <v>174.30927294692856</v>
      </c>
      <c r="AK117" s="12">
        <f>SUM($H76:AK76)/$E76</f>
        <v>178.07608557301421</v>
      </c>
      <c r="AL117" s="12">
        <f>SUM($H76:AL76)/$E76</f>
        <v>180.64084516709872</v>
      </c>
      <c r="AM117" s="12">
        <f>SUM($H76:AM76)/$E76</f>
        <v>182.89674732201212</v>
      </c>
    </row>
    <row r="118" spans="7:39" x14ac:dyDescent="0.3">
      <c r="G118" t="s">
        <v>1386</v>
      </c>
      <c r="I118" s="12">
        <f>SUM($H77:I77)/$E77</f>
        <v>0</v>
      </c>
      <c r="J118" s="12">
        <f>SUM($H77:J77)/$E77</f>
        <v>0</v>
      </c>
      <c r="K118" s="12">
        <f>SUM($H77:K77)/$E77</f>
        <v>0</v>
      </c>
      <c r="L118" s="12">
        <f>SUM($H77:L77)/$E77</f>
        <v>0</v>
      </c>
      <c r="M118" s="12">
        <f>SUM($H77:M77)/$E77</f>
        <v>0</v>
      </c>
      <c r="N118" s="12">
        <f>SUM($H77:N77)/$E77</f>
        <v>0</v>
      </c>
      <c r="O118" s="12">
        <f>SUM($H77:O77)/$E77</f>
        <v>0</v>
      </c>
      <c r="P118" s="12">
        <f>SUM($H77:P77)/$E77</f>
        <v>0</v>
      </c>
      <c r="Q118" s="12">
        <f>SUM($H77:Q77)/$E77</f>
        <v>0</v>
      </c>
      <c r="R118" s="12">
        <f>SUM($H77:R77)/$E77</f>
        <v>0</v>
      </c>
      <c r="S118" s="12">
        <f>SUM($H77:S77)/$E77</f>
        <v>0</v>
      </c>
      <c r="T118" s="12">
        <f>SUM($H77:T77)/$E77</f>
        <v>0</v>
      </c>
      <c r="U118" s="12">
        <f>SUM($H77:U77)/$E77</f>
        <v>0</v>
      </c>
      <c r="V118" s="12">
        <f>SUM($H77:V77)/$E77</f>
        <v>0</v>
      </c>
      <c r="W118" s="12">
        <f>SUM($H77:W77)/$E77</f>
        <v>0</v>
      </c>
      <c r="X118" s="12">
        <f>SUM($H77:X77)/$E77</f>
        <v>0</v>
      </c>
      <c r="Y118" s="12">
        <f>SUM($H77:Y77)/$E77</f>
        <v>0</v>
      </c>
      <c r="Z118" s="12">
        <f>SUM($H77:Z77)/$E77</f>
        <v>0</v>
      </c>
      <c r="AA118" s="12">
        <f>SUM($H77:AA77)/$E77</f>
        <v>0</v>
      </c>
      <c r="AB118" s="12">
        <f>SUM($H77:AB77)/$E77</f>
        <v>0</v>
      </c>
      <c r="AC118" s="12">
        <f>SUM($H77:AC77)/$E77</f>
        <v>0</v>
      </c>
      <c r="AD118" s="12">
        <f>SUM($H77:AD77)/$E77</f>
        <v>0</v>
      </c>
      <c r="AE118" s="12">
        <f>SUM($H77:AE77)/$E77</f>
        <v>0</v>
      </c>
      <c r="AF118" s="12">
        <f>SUM($H77:AF77)/$E77</f>
        <v>24.857269420455886</v>
      </c>
      <c r="AG118" s="12">
        <f>SUM($H77:AG77)/$E77</f>
        <v>89.479250634736744</v>
      </c>
      <c r="AH118" s="12">
        <f>SUM($H77:AH77)/$E77</f>
        <v>124.76851908104618</v>
      </c>
      <c r="AI118" s="12">
        <f>SUM($H77:AI77)/$E77</f>
        <v>143.72658107321624</v>
      </c>
      <c r="AJ118" s="12">
        <f>SUM($H77:AJ77)/$E77</f>
        <v>153.5503508658058</v>
      </c>
      <c r="AK118" s="12">
        <f>SUM($H77:AK77)/$E77</f>
        <v>159.95130610266781</v>
      </c>
      <c r="AL118" s="12">
        <f>SUM($H77:AL77)/$E77</f>
        <v>163.94733302935205</v>
      </c>
      <c r="AM118" s="12">
        <f>SUM($H77:AM77)/$E77</f>
        <v>166.43837941192061</v>
      </c>
    </row>
    <row r="119" spans="7:39" x14ac:dyDescent="0.3">
      <c r="G119" t="s">
        <v>1385</v>
      </c>
      <c r="I119" s="12">
        <f>SUM($H78:I78)/$E78</f>
        <v>0</v>
      </c>
      <c r="J119" s="12">
        <f>SUM($H78:J78)/$E78</f>
        <v>0</v>
      </c>
      <c r="K119" s="12">
        <f>SUM($H78:K78)/$E78</f>
        <v>0</v>
      </c>
      <c r="L119" s="12">
        <f>SUM($H78:L78)/$E78</f>
        <v>0</v>
      </c>
      <c r="M119" s="12">
        <f>SUM($H78:M78)/$E78</f>
        <v>0</v>
      </c>
      <c r="N119" s="12">
        <f>SUM($H78:N78)/$E78</f>
        <v>0</v>
      </c>
      <c r="O119" s="12">
        <f>SUM($H78:O78)/$E78</f>
        <v>0</v>
      </c>
      <c r="P119" s="12">
        <f>SUM($H78:P78)/$E78</f>
        <v>0</v>
      </c>
      <c r="Q119" s="12">
        <f>SUM($H78:Q78)/$E78</f>
        <v>0</v>
      </c>
      <c r="R119" s="12">
        <f>SUM($H78:R78)/$E78</f>
        <v>0</v>
      </c>
      <c r="S119" s="12">
        <f>SUM($H78:S78)/$E78</f>
        <v>0</v>
      </c>
      <c r="T119" s="12">
        <f>SUM($H78:T78)/$E78</f>
        <v>0</v>
      </c>
      <c r="U119" s="12">
        <f>SUM($H78:U78)/$E78</f>
        <v>0</v>
      </c>
      <c r="V119" s="12">
        <f>SUM($H78:V78)/$E78</f>
        <v>0</v>
      </c>
      <c r="W119" s="12">
        <f>SUM($H78:W78)/$E78</f>
        <v>0</v>
      </c>
      <c r="X119" s="12">
        <f>SUM($H78:X78)/$E78</f>
        <v>0</v>
      </c>
      <c r="Y119" s="12">
        <f>SUM($H78:Y78)/$E78</f>
        <v>0</v>
      </c>
      <c r="Z119" s="12">
        <f>SUM($H78:Z78)/$E78</f>
        <v>0</v>
      </c>
      <c r="AA119" s="12">
        <f>SUM($H78:AA78)/$E78</f>
        <v>0</v>
      </c>
      <c r="AB119" s="12">
        <f>SUM($H78:AB78)/$E78</f>
        <v>0</v>
      </c>
      <c r="AC119" s="12">
        <f>SUM($H78:AC78)/$E78</f>
        <v>0</v>
      </c>
      <c r="AD119" s="12">
        <f>SUM($H78:AD78)/$E78</f>
        <v>0</v>
      </c>
      <c r="AE119" s="12">
        <f>SUM($H78:AE78)/$E78</f>
        <v>0</v>
      </c>
      <c r="AF119" s="12">
        <f>SUM($H78:AF78)/$E78</f>
        <v>0</v>
      </c>
      <c r="AG119" s="12">
        <f>SUM($H78:AG78)/$E78</f>
        <v>21.20621430324795</v>
      </c>
      <c r="AH119" s="12">
        <f>SUM($H78:AH78)/$E78</f>
        <v>79.664990673445828</v>
      </c>
      <c r="AI119" s="12">
        <f>SUM($H78:AI78)/$E78</f>
        <v>107.86084198563246</v>
      </c>
      <c r="AJ119" s="12">
        <f>SUM($H78:AJ78)/$E78</f>
        <v>121.87789000985953</v>
      </c>
      <c r="AK119" s="12">
        <f>SUM($H78:AK78)/$E78</f>
        <v>130.61898849539639</v>
      </c>
      <c r="AL119" s="12">
        <f>SUM($H78:AL78)/$E78</f>
        <v>134.94948027346319</v>
      </c>
      <c r="AM119" s="12">
        <f>SUM($H78:AM78)/$E78</f>
        <v>138.68958927086879</v>
      </c>
    </row>
    <row r="120" spans="7:39" x14ac:dyDescent="0.3">
      <c r="G120" t="s">
        <v>1384</v>
      </c>
      <c r="I120" s="12">
        <f>SUM($H79:I79)/$E79</f>
        <v>0</v>
      </c>
      <c r="J120" s="12">
        <f>SUM($H79:J79)/$E79</f>
        <v>0</v>
      </c>
      <c r="K120" s="12">
        <f>SUM($H79:K79)/$E79</f>
        <v>0</v>
      </c>
      <c r="L120" s="12">
        <f>SUM($H79:L79)/$E79</f>
        <v>0</v>
      </c>
      <c r="M120" s="12">
        <f>SUM($H79:M79)/$E79</f>
        <v>0</v>
      </c>
      <c r="N120" s="12">
        <f>SUM($H79:N79)/$E79</f>
        <v>0</v>
      </c>
      <c r="O120" s="12">
        <f>SUM($H79:O79)/$E79</f>
        <v>0</v>
      </c>
      <c r="P120" s="12">
        <f>SUM($H79:P79)/$E79</f>
        <v>0</v>
      </c>
      <c r="Q120" s="12">
        <f>SUM($H79:Q79)/$E79</f>
        <v>0</v>
      </c>
      <c r="R120" s="12">
        <f>SUM($H79:R79)/$E79</f>
        <v>0</v>
      </c>
      <c r="S120" s="12">
        <f>SUM($H79:S79)/$E79</f>
        <v>0</v>
      </c>
      <c r="T120" s="12">
        <f>SUM($H79:T79)/$E79</f>
        <v>0</v>
      </c>
      <c r="U120" s="12">
        <f>SUM($H79:U79)/$E79</f>
        <v>0</v>
      </c>
      <c r="V120" s="12">
        <f>SUM($H79:V79)/$E79</f>
        <v>0</v>
      </c>
      <c r="W120" s="12">
        <f>SUM($H79:W79)/$E79</f>
        <v>0</v>
      </c>
      <c r="X120" s="12">
        <f>SUM($H79:X79)/$E79</f>
        <v>0</v>
      </c>
      <c r="Y120" s="12">
        <f>SUM($H79:Y79)/$E79</f>
        <v>0</v>
      </c>
      <c r="Z120" s="12">
        <f>SUM($H79:Z79)/$E79</f>
        <v>0</v>
      </c>
      <c r="AA120" s="12">
        <f>SUM($H79:AA79)/$E79</f>
        <v>0</v>
      </c>
      <c r="AB120" s="12">
        <f>SUM($H79:AB79)/$E79</f>
        <v>0</v>
      </c>
      <c r="AC120" s="12">
        <f>SUM($H79:AC79)/$E79</f>
        <v>0</v>
      </c>
      <c r="AD120" s="12">
        <f>SUM($H79:AD79)/$E79</f>
        <v>0</v>
      </c>
      <c r="AE120" s="12">
        <f>SUM($H79:AE79)/$E79</f>
        <v>0</v>
      </c>
      <c r="AF120" s="12">
        <f>SUM($H79:AF79)/$E79</f>
        <v>0</v>
      </c>
      <c r="AG120" s="12">
        <f>SUM($H79:AG79)/$E79</f>
        <v>0</v>
      </c>
      <c r="AH120" s="12">
        <f>SUM($H79:AH79)/$E79</f>
        <v>28.548702979518858</v>
      </c>
      <c r="AI120" s="12">
        <f>SUM($H79:AI79)/$E79</f>
        <v>92.101020875509633</v>
      </c>
      <c r="AJ120" s="12">
        <f>SUM($H79:AJ79)/$E79</f>
        <v>122.10803460030421</v>
      </c>
      <c r="AK120" s="12">
        <f>SUM($H79:AK79)/$E79</f>
        <v>137.31793331206887</v>
      </c>
      <c r="AL120" s="12">
        <f>SUM($H79:AL79)/$E79</f>
        <v>145.79103603999451</v>
      </c>
      <c r="AM120" s="12">
        <f>SUM($H79:AM79)/$E79</f>
        <v>151.97504752496943</v>
      </c>
    </row>
    <row r="121" spans="7:39" x14ac:dyDescent="0.3">
      <c r="G121" t="s">
        <v>1383</v>
      </c>
      <c r="I121" s="12">
        <f>SUM($H80:I80)/$E80</f>
        <v>0</v>
      </c>
      <c r="J121" s="12">
        <f>SUM($H80:J80)/$E80</f>
        <v>0</v>
      </c>
      <c r="K121" s="12">
        <f>SUM($H80:K80)/$E80</f>
        <v>0</v>
      </c>
      <c r="L121" s="12">
        <f>SUM($H80:L80)/$E80</f>
        <v>0</v>
      </c>
      <c r="M121" s="12">
        <f>SUM($H80:M80)/$E80</f>
        <v>0</v>
      </c>
      <c r="N121" s="12">
        <f>SUM($H80:N80)/$E80</f>
        <v>0</v>
      </c>
      <c r="O121" s="12">
        <f>SUM($H80:O80)/$E80</f>
        <v>0</v>
      </c>
      <c r="P121" s="12">
        <f>SUM($H80:P80)/$E80</f>
        <v>0</v>
      </c>
      <c r="Q121" s="12">
        <f>SUM($H80:Q80)/$E80</f>
        <v>0</v>
      </c>
      <c r="R121" s="12">
        <f>SUM($H80:R80)/$E80</f>
        <v>0</v>
      </c>
      <c r="S121" s="12">
        <f>SUM($H80:S80)/$E80</f>
        <v>0</v>
      </c>
      <c r="T121" s="12">
        <f>SUM($H80:T80)/$E80</f>
        <v>0</v>
      </c>
      <c r="U121" s="12">
        <f>SUM($H80:U80)/$E80</f>
        <v>0</v>
      </c>
      <c r="V121" s="12">
        <f>SUM($H80:V80)/$E80</f>
        <v>0</v>
      </c>
      <c r="W121" s="12">
        <f>SUM($H80:W80)/$E80</f>
        <v>0</v>
      </c>
      <c r="X121" s="12">
        <f>SUM($H80:X80)/$E80</f>
        <v>0</v>
      </c>
      <c r="Y121" s="12">
        <f>SUM($H80:Y80)/$E80</f>
        <v>0</v>
      </c>
      <c r="Z121" s="12">
        <f>SUM($H80:Z80)/$E80</f>
        <v>0</v>
      </c>
      <c r="AA121" s="12">
        <f>SUM($H80:AA80)/$E80</f>
        <v>0</v>
      </c>
      <c r="AB121" s="12">
        <f>SUM($H80:AB80)/$E80</f>
        <v>0</v>
      </c>
      <c r="AC121" s="12">
        <f>SUM($H80:AC80)/$E80</f>
        <v>0</v>
      </c>
      <c r="AD121" s="12">
        <f>SUM($H80:AD80)/$E80</f>
        <v>0</v>
      </c>
      <c r="AE121" s="12">
        <f>SUM($H80:AE80)/$E80</f>
        <v>0</v>
      </c>
      <c r="AF121" s="12">
        <f>SUM($H80:AF80)/$E80</f>
        <v>0</v>
      </c>
      <c r="AG121" s="12">
        <f>SUM($H80:AG80)/$E80</f>
        <v>0</v>
      </c>
      <c r="AH121" s="12">
        <f>SUM($H80:AH80)/$E80</f>
        <v>0</v>
      </c>
      <c r="AI121" s="12">
        <f>SUM($H80:AI80)/$E80</f>
        <v>25.069297842403405</v>
      </c>
      <c r="AJ121" s="12">
        <f>SUM($H80:AJ80)/$E80</f>
        <v>87.313021675986107</v>
      </c>
      <c r="AK121" s="12">
        <f>SUM($H80:AK80)/$E80</f>
        <v>113.37969614963012</v>
      </c>
      <c r="AL121" s="12">
        <f>SUM($H80:AL80)/$E80</f>
        <v>128.03792721507438</v>
      </c>
      <c r="AM121" s="12">
        <f>SUM($H80:AM80)/$E80</f>
        <v>137.08183248518958</v>
      </c>
    </row>
    <row r="122" spans="7:39" x14ac:dyDescent="0.3">
      <c r="G122" t="s">
        <v>1382</v>
      </c>
      <c r="I122" s="12">
        <f>SUM($H81:I81)/$E81</f>
        <v>0</v>
      </c>
      <c r="J122" s="12">
        <f>SUM($H81:J81)/$E81</f>
        <v>0</v>
      </c>
      <c r="K122" s="12">
        <f>SUM($H81:K81)/$E81</f>
        <v>0</v>
      </c>
      <c r="L122" s="12">
        <f>SUM($H81:L81)/$E81</f>
        <v>0</v>
      </c>
      <c r="M122" s="12">
        <f>SUM($H81:M81)/$E81</f>
        <v>0</v>
      </c>
      <c r="N122" s="12">
        <f>SUM($H81:N81)/$E81</f>
        <v>0</v>
      </c>
      <c r="O122" s="12">
        <f>SUM($H81:O81)/$E81</f>
        <v>0</v>
      </c>
      <c r="P122" s="12">
        <f>SUM($H81:P81)/$E81</f>
        <v>0</v>
      </c>
      <c r="Q122" s="12">
        <f>SUM($H81:Q81)/$E81</f>
        <v>0</v>
      </c>
      <c r="R122" s="12">
        <f>SUM($H81:R81)/$E81</f>
        <v>0</v>
      </c>
      <c r="S122" s="12">
        <f>SUM($H81:S81)/$E81</f>
        <v>0</v>
      </c>
      <c r="T122" s="12">
        <f>SUM($H81:T81)/$E81</f>
        <v>0</v>
      </c>
      <c r="U122" s="12">
        <f>SUM($H81:U81)/$E81</f>
        <v>0</v>
      </c>
      <c r="V122" s="12">
        <f>SUM($H81:V81)/$E81</f>
        <v>0</v>
      </c>
      <c r="W122" s="12">
        <f>SUM($H81:W81)/$E81</f>
        <v>0</v>
      </c>
      <c r="X122" s="12">
        <f>SUM($H81:X81)/$E81</f>
        <v>0</v>
      </c>
      <c r="Y122" s="12">
        <f>SUM($H81:Y81)/$E81</f>
        <v>0</v>
      </c>
      <c r="Z122" s="12">
        <f>SUM($H81:Z81)/$E81</f>
        <v>0</v>
      </c>
      <c r="AA122" s="12">
        <f>SUM($H81:AA81)/$E81</f>
        <v>0</v>
      </c>
      <c r="AB122" s="12">
        <f>SUM($H81:AB81)/$E81</f>
        <v>0</v>
      </c>
      <c r="AC122" s="12">
        <f>SUM($H81:AC81)/$E81</f>
        <v>0</v>
      </c>
      <c r="AD122" s="12">
        <f>SUM($H81:AD81)/$E81</f>
        <v>0</v>
      </c>
      <c r="AE122" s="12">
        <f>SUM($H81:AE81)/$E81</f>
        <v>0</v>
      </c>
      <c r="AF122" s="12">
        <f>SUM($H81:AF81)/$E81</f>
        <v>0</v>
      </c>
      <c r="AG122" s="12">
        <f>SUM($H81:AG81)/$E81</f>
        <v>0</v>
      </c>
      <c r="AH122" s="12">
        <f>SUM($H81:AH81)/$E81</f>
        <v>0</v>
      </c>
      <c r="AI122" s="12">
        <f>SUM($H81:AI81)/$E81</f>
        <v>0</v>
      </c>
      <c r="AJ122" s="12">
        <f>SUM($H81:AJ81)/$E81</f>
        <v>28.596042650602737</v>
      </c>
      <c r="AK122" s="12">
        <f>SUM($H81:AK81)/$E81</f>
        <v>90.657866995214192</v>
      </c>
      <c r="AL122" s="12">
        <f>SUM($H81:AL81)/$E81</f>
        <v>117.16032055623438</v>
      </c>
      <c r="AM122" s="12">
        <f>SUM($H81:AM81)/$E81</f>
        <v>134.53766018929002</v>
      </c>
    </row>
    <row r="123" spans="7:39" x14ac:dyDescent="0.3">
      <c r="G123" t="s">
        <v>1381</v>
      </c>
      <c r="I123" s="12">
        <f>SUM($H82:I82)/$E82</f>
        <v>0</v>
      </c>
      <c r="J123" s="12">
        <f>SUM($H82:J82)/$E82</f>
        <v>0</v>
      </c>
      <c r="K123" s="12">
        <f>SUM($H82:K82)/$E82</f>
        <v>0</v>
      </c>
      <c r="L123" s="12">
        <f>SUM($H82:L82)/$E82</f>
        <v>0</v>
      </c>
      <c r="M123" s="12">
        <f>SUM($H82:M82)/$E82</f>
        <v>0</v>
      </c>
      <c r="N123" s="12">
        <f>SUM($H82:N82)/$E82</f>
        <v>0</v>
      </c>
      <c r="O123" s="12">
        <f>SUM($H82:O82)/$E82</f>
        <v>0</v>
      </c>
      <c r="P123" s="12">
        <f>SUM($H82:P82)/$E82</f>
        <v>0</v>
      </c>
      <c r="Q123" s="12">
        <f>SUM($H82:Q82)/$E82</f>
        <v>0</v>
      </c>
      <c r="R123" s="12">
        <f>SUM($H82:R82)/$E82</f>
        <v>0</v>
      </c>
      <c r="S123" s="12">
        <f>SUM($H82:S82)/$E82</f>
        <v>0</v>
      </c>
      <c r="T123" s="12">
        <f>SUM($H82:T82)/$E82</f>
        <v>0</v>
      </c>
      <c r="U123" s="12">
        <f>SUM($H82:U82)/$E82</f>
        <v>0</v>
      </c>
      <c r="V123" s="12">
        <f>SUM($H82:V82)/$E82</f>
        <v>0</v>
      </c>
      <c r="W123" s="12">
        <f>SUM($H82:W82)/$E82</f>
        <v>0</v>
      </c>
      <c r="X123" s="12">
        <f>SUM($H82:X82)/$E82</f>
        <v>0</v>
      </c>
      <c r="Y123" s="12">
        <f>SUM($H82:Y82)/$E82</f>
        <v>0</v>
      </c>
      <c r="Z123" s="12">
        <f>SUM($H82:Z82)/$E82</f>
        <v>0</v>
      </c>
      <c r="AA123" s="12">
        <f>SUM($H82:AA82)/$E82</f>
        <v>0</v>
      </c>
      <c r="AB123" s="12">
        <f>SUM($H82:AB82)/$E82</f>
        <v>0</v>
      </c>
      <c r="AC123" s="12">
        <f>SUM($H82:AC82)/$E82</f>
        <v>0</v>
      </c>
      <c r="AD123" s="12">
        <f>SUM($H82:AD82)/$E82</f>
        <v>0</v>
      </c>
      <c r="AE123" s="12">
        <f>SUM($H82:AE82)/$E82</f>
        <v>0</v>
      </c>
      <c r="AF123" s="12">
        <f>SUM($H82:AF82)/$E82</f>
        <v>0</v>
      </c>
      <c r="AG123" s="12">
        <f>SUM($H82:AG82)/$E82</f>
        <v>0</v>
      </c>
      <c r="AH123" s="12">
        <f>SUM($H82:AH82)/$E82</f>
        <v>0</v>
      </c>
      <c r="AI123" s="12">
        <f>SUM($H82:AI82)/$E82</f>
        <v>0</v>
      </c>
      <c r="AJ123" s="12">
        <f>SUM($H82:AJ82)/$E82</f>
        <v>0</v>
      </c>
      <c r="AK123" s="12">
        <f>SUM($H82:AK82)/$E82</f>
        <v>26.89106782220891</v>
      </c>
      <c r="AL123" s="12">
        <f>SUM($H82:AL82)/$E82</f>
        <v>86.028649234776438</v>
      </c>
      <c r="AM123" s="12">
        <f>SUM($H82:AM82)/$E82</f>
        <v>115.03319900091562</v>
      </c>
    </row>
    <row r="124" spans="7:39" x14ac:dyDescent="0.3">
      <c r="G124" t="s">
        <v>1380</v>
      </c>
      <c r="I124" s="12">
        <f>SUM($H83:I83)/$E83</f>
        <v>0</v>
      </c>
      <c r="J124" s="12">
        <f>SUM($H83:J83)/$E83</f>
        <v>0</v>
      </c>
      <c r="K124" s="12">
        <f>SUM($H83:K83)/$E83</f>
        <v>0</v>
      </c>
      <c r="L124" s="12">
        <f>SUM($H83:L83)/$E83</f>
        <v>0</v>
      </c>
      <c r="M124" s="12">
        <f>SUM($H83:M83)/$E83</f>
        <v>0</v>
      </c>
      <c r="N124" s="12">
        <f>SUM($H83:N83)/$E83</f>
        <v>0</v>
      </c>
      <c r="O124" s="12">
        <f>SUM($H83:O83)/$E83</f>
        <v>0</v>
      </c>
      <c r="P124" s="12">
        <f>SUM($H83:P83)/$E83</f>
        <v>0</v>
      </c>
      <c r="Q124" s="12">
        <f>SUM($H83:Q83)/$E83</f>
        <v>0</v>
      </c>
      <c r="R124" s="12">
        <f>SUM($H83:R83)/$E83</f>
        <v>0</v>
      </c>
      <c r="S124" s="12">
        <f>SUM($H83:S83)/$E83</f>
        <v>0</v>
      </c>
      <c r="T124" s="12">
        <f>SUM($H83:T83)/$E83</f>
        <v>0</v>
      </c>
      <c r="U124" s="12">
        <f>SUM($H83:U83)/$E83</f>
        <v>0</v>
      </c>
      <c r="V124" s="12">
        <f>SUM($H83:V83)/$E83</f>
        <v>0</v>
      </c>
      <c r="W124" s="12">
        <f>SUM($H83:W83)/$E83</f>
        <v>0</v>
      </c>
      <c r="X124" s="12">
        <f>SUM($H83:X83)/$E83</f>
        <v>0</v>
      </c>
      <c r="Y124" s="12">
        <f>SUM($H83:Y83)/$E83</f>
        <v>0</v>
      </c>
      <c r="Z124" s="12">
        <f>SUM($H83:Z83)/$E83</f>
        <v>0</v>
      </c>
      <c r="AA124" s="12">
        <f>SUM($H83:AA83)/$E83</f>
        <v>0</v>
      </c>
      <c r="AB124" s="12">
        <f>SUM($H83:AB83)/$E83</f>
        <v>0</v>
      </c>
      <c r="AC124" s="12">
        <f>SUM($H83:AC83)/$E83</f>
        <v>0</v>
      </c>
      <c r="AD124" s="12">
        <f>SUM($H83:AD83)/$E83</f>
        <v>0</v>
      </c>
      <c r="AE124" s="12">
        <f>SUM($H83:AE83)/$E83</f>
        <v>0</v>
      </c>
      <c r="AF124" s="12">
        <f>SUM($H83:AF83)/$E83</f>
        <v>0</v>
      </c>
      <c r="AG124" s="12">
        <f>SUM($H83:AG83)/$E83</f>
        <v>0</v>
      </c>
      <c r="AH124" s="12">
        <f>SUM($H83:AH83)/$E83</f>
        <v>0</v>
      </c>
      <c r="AI124" s="12">
        <f>SUM($H83:AI83)/$E83</f>
        <v>0</v>
      </c>
      <c r="AJ124" s="12">
        <f>SUM($H83:AJ83)/$E83</f>
        <v>0</v>
      </c>
      <c r="AK124" s="12">
        <f>SUM($H83:AK83)/$E83</f>
        <v>0</v>
      </c>
      <c r="AL124" s="12">
        <f>SUM($H83:AL83)/$E83</f>
        <v>23.548434663827322</v>
      </c>
      <c r="AM124" s="12">
        <f>SUM($H83:AM83)/$E83</f>
        <v>83.560645228986985</v>
      </c>
    </row>
    <row r="125" spans="7:39" x14ac:dyDescent="0.3">
      <c r="G125" t="s">
        <v>1379</v>
      </c>
      <c r="I125" s="12">
        <f>SUM($H84:I84)/$E84</f>
        <v>0</v>
      </c>
      <c r="J125" s="12">
        <f>SUM($H84:J84)/$E84</f>
        <v>0</v>
      </c>
      <c r="K125" s="12">
        <f>SUM($H84:K84)/$E84</f>
        <v>0</v>
      </c>
      <c r="L125" s="12">
        <f>SUM($H84:L84)/$E84</f>
        <v>0</v>
      </c>
      <c r="M125" s="12">
        <f>SUM($H84:M84)/$E84</f>
        <v>0</v>
      </c>
      <c r="N125" s="12">
        <f>SUM($H84:N84)/$E84</f>
        <v>0</v>
      </c>
      <c r="O125" s="12">
        <f>SUM($H84:O84)/$E84</f>
        <v>0</v>
      </c>
      <c r="P125" s="12">
        <f>SUM($H84:P84)/$E84</f>
        <v>0</v>
      </c>
      <c r="Q125" s="12">
        <f>SUM($H84:Q84)/$E84</f>
        <v>0</v>
      </c>
      <c r="R125" s="12">
        <f>SUM($H84:R84)/$E84</f>
        <v>0</v>
      </c>
      <c r="S125" s="12">
        <f>SUM($H84:S84)/$E84</f>
        <v>0</v>
      </c>
      <c r="T125" s="12">
        <f>SUM($H84:T84)/$E84</f>
        <v>0</v>
      </c>
      <c r="U125" s="12">
        <f>SUM($H84:U84)/$E84</f>
        <v>0</v>
      </c>
      <c r="V125" s="12">
        <f>SUM($H84:V84)/$E84</f>
        <v>0</v>
      </c>
      <c r="W125" s="12">
        <f>SUM($H84:W84)/$E84</f>
        <v>0</v>
      </c>
      <c r="X125" s="12">
        <f>SUM($H84:X84)/$E84</f>
        <v>0</v>
      </c>
      <c r="Y125" s="12">
        <f>SUM($H84:Y84)/$E84</f>
        <v>0</v>
      </c>
      <c r="Z125" s="12">
        <f>SUM($H84:Z84)/$E84</f>
        <v>0</v>
      </c>
      <c r="AA125" s="12">
        <f>SUM($H84:AA84)/$E84</f>
        <v>0</v>
      </c>
      <c r="AB125" s="12">
        <f>SUM($H84:AB84)/$E84</f>
        <v>0</v>
      </c>
      <c r="AC125" s="12">
        <f>SUM($H84:AC84)/$E84</f>
        <v>0</v>
      </c>
      <c r="AD125" s="12">
        <f>SUM($H84:AD84)/$E84</f>
        <v>0</v>
      </c>
      <c r="AE125" s="12">
        <f>SUM($H84:AE84)/$E84</f>
        <v>0</v>
      </c>
      <c r="AF125" s="12">
        <f>SUM($H84:AF84)/$E84</f>
        <v>0</v>
      </c>
      <c r="AG125" s="12">
        <f>SUM($H84:AG84)/$E84</f>
        <v>0</v>
      </c>
      <c r="AH125" s="12">
        <f>SUM($H84:AH84)/$E84</f>
        <v>0</v>
      </c>
      <c r="AI125" s="12">
        <f>SUM($H84:AI84)/$E84</f>
        <v>0</v>
      </c>
      <c r="AJ125" s="12">
        <f>SUM($H84:AJ84)/$E84</f>
        <v>0</v>
      </c>
      <c r="AK125" s="12">
        <f>SUM($H84:AK84)/$E84</f>
        <v>0</v>
      </c>
      <c r="AL125" s="12">
        <f>SUM($H84:AL84)/$E84</f>
        <v>0</v>
      </c>
      <c r="AM125" s="12">
        <f>SUM($H84:AM84)/$E84</f>
        <v>26.861806593279926</v>
      </c>
    </row>
    <row r="129" spans="7:40" x14ac:dyDescent="0.3">
      <c r="G129" t="s">
        <v>46</v>
      </c>
      <c r="H129" t="s">
        <v>1410</v>
      </c>
      <c r="I129" t="s">
        <v>1409</v>
      </c>
      <c r="J129" t="s">
        <v>1408</v>
      </c>
      <c r="K129" t="s">
        <v>1407</v>
      </c>
      <c r="L129" t="s">
        <v>1406</v>
      </c>
      <c r="M129" t="s">
        <v>1405</v>
      </c>
      <c r="N129" t="s">
        <v>1404</v>
      </c>
      <c r="O129" t="s">
        <v>1403</v>
      </c>
      <c r="P129" t="s">
        <v>1402</v>
      </c>
      <c r="Q129" t="s">
        <v>1401</v>
      </c>
      <c r="R129" t="s">
        <v>1400</v>
      </c>
      <c r="S129" t="s">
        <v>1399</v>
      </c>
      <c r="T129" t="s">
        <v>1398</v>
      </c>
      <c r="U129" t="s">
        <v>1397</v>
      </c>
      <c r="V129" t="s">
        <v>1396</v>
      </c>
      <c r="W129" t="s">
        <v>1395</v>
      </c>
      <c r="X129" t="s">
        <v>1394</v>
      </c>
      <c r="Y129" t="s">
        <v>1393</v>
      </c>
      <c r="Z129" t="s">
        <v>1392</v>
      </c>
      <c r="AA129" t="s">
        <v>1391</v>
      </c>
      <c r="AB129" t="s">
        <v>1390</v>
      </c>
      <c r="AC129" t="s">
        <v>1389</v>
      </c>
      <c r="AD129" t="s">
        <v>1388</v>
      </c>
      <c r="AE129" t="s">
        <v>1387</v>
      </c>
      <c r="AF129" t="s">
        <v>1386</v>
      </c>
      <c r="AG129" t="s">
        <v>1385</v>
      </c>
      <c r="AH129" t="s">
        <v>1384</v>
      </c>
      <c r="AI129" t="s">
        <v>1383</v>
      </c>
      <c r="AJ129" t="s">
        <v>1382</v>
      </c>
      <c r="AK129" t="s">
        <v>1381</v>
      </c>
      <c r="AL129" t="s">
        <v>1380</v>
      </c>
      <c r="AM129" t="s">
        <v>1379</v>
      </c>
    </row>
    <row r="130" spans="7:40" x14ac:dyDescent="0.3">
      <c r="G130" t="s">
        <v>1410</v>
      </c>
      <c r="H130" s="12"/>
      <c r="I130" s="183">
        <f t="shared" ref="I130:AM130" si="2">I94/H94</f>
        <v>3.1475716536386722</v>
      </c>
      <c r="J130" s="183">
        <f t="shared" si="2"/>
        <v>1.327921705133305</v>
      </c>
      <c r="K130" s="183">
        <f t="shared" si="2"/>
        <v>1.1066626747216159</v>
      </c>
      <c r="L130" s="183">
        <f t="shared" si="2"/>
        <v>1.0503158289045287</v>
      </c>
      <c r="M130" s="183">
        <f t="shared" si="2"/>
        <v>1.0283919620102531</v>
      </c>
      <c r="N130" s="183">
        <f t="shared" si="2"/>
        <v>1.0188423578494261</v>
      </c>
      <c r="O130" s="183">
        <f t="shared" si="2"/>
        <v>1.0137034831500864</v>
      </c>
      <c r="P130" s="183">
        <f t="shared" si="2"/>
        <v>1.009656094312138</v>
      </c>
      <c r="Q130" s="183">
        <f t="shared" si="2"/>
        <v>1.0076755664652639</v>
      </c>
      <c r="R130" s="183">
        <f t="shared" si="2"/>
        <v>1.0055857438796532</v>
      </c>
      <c r="S130" s="183">
        <f t="shared" si="2"/>
        <v>1.0049107024294277</v>
      </c>
      <c r="T130" s="183">
        <f t="shared" si="2"/>
        <v>1.0026436981763065</v>
      </c>
      <c r="U130" s="183">
        <f t="shared" si="2"/>
        <v>1.0005746178488937</v>
      </c>
      <c r="V130" s="183">
        <f t="shared" si="2"/>
        <v>1.0002333997686896</v>
      </c>
      <c r="W130" s="183">
        <f t="shared" si="2"/>
        <v>1.0000632763743145</v>
      </c>
      <c r="X130" s="183">
        <f t="shared" si="2"/>
        <v>1.0000100112514927</v>
      </c>
      <c r="Y130" s="183">
        <f t="shared" si="2"/>
        <v>1.0000006295845039</v>
      </c>
      <c r="Z130" s="183">
        <f t="shared" si="2"/>
        <v>1.0000002017885057</v>
      </c>
      <c r="AA130" s="183">
        <f t="shared" si="2"/>
        <v>1.0000000380483252</v>
      </c>
      <c r="AB130" s="183">
        <f t="shared" si="2"/>
        <v>1</v>
      </c>
      <c r="AC130" s="183">
        <f t="shared" si="2"/>
        <v>1</v>
      </c>
      <c r="AD130" s="183">
        <f t="shared" si="2"/>
        <v>1</v>
      </c>
      <c r="AE130" s="183">
        <f t="shared" si="2"/>
        <v>1</v>
      </c>
      <c r="AF130" s="183">
        <f t="shared" si="2"/>
        <v>1</v>
      </c>
      <c r="AG130" s="183">
        <f t="shared" si="2"/>
        <v>1</v>
      </c>
      <c r="AH130" s="183">
        <f t="shared" si="2"/>
        <v>1</v>
      </c>
      <c r="AI130" s="183">
        <f t="shared" si="2"/>
        <v>1</v>
      </c>
      <c r="AJ130" s="183">
        <f t="shared" si="2"/>
        <v>1</v>
      </c>
      <c r="AK130" s="183">
        <f t="shared" si="2"/>
        <v>1</v>
      </c>
      <c r="AL130" s="183">
        <f t="shared" si="2"/>
        <v>1</v>
      </c>
      <c r="AM130" s="183">
        <f t="shared" si="2"/>
        <v>1</v>
      </c>
      <c r="AN130" s="12"/>
    </row>
    <row r="131" spans="7:40" x14ac:dyDescent="0.3">
      <c r="G131" t="s">
        <v>1409</v>
      </c>
      <c r="I131" s="12"/>
      <c r="J131" s="183">
        <f t="shared" ref="J131:AM131" si="3">J95/I95</f>
        <v>3.4798680218583309</v>
      </c>
      <c r="K131" s="183">
        <f t="shared" si="3"/>
        <v>1.2546227334511404</v>
      </c>
      <c r="L131" s="183">
        <f t="shared" si="3"/>
        <v>1.094932821339623</v>
      </c>
      <c r="M131" s="183">
        <f t="shared" si="3"/>
        <v>1.0501473175558482</v>
      </c>
      <c r="N131" s="183">
        <f t="shared" si="3"/>
        <v>1.0366451779516337</v>
      </c>
      <c r="O131" s="183">
        <f t="shared" si="3"/>
        <v>1.0164839679535771</v>
      </c>
      <c r="P131" s="183">
        <f t="shared" si="3"/>
        <v>1.0148062576925656</v>
      </c>
      <c r="Q131" s="183">
        <f t="shared" si="3"/>
        <v>1.0103305443932278</v>
      </c>
      <c r="R131" s="183">
        <f t="shared" si="3"/>
        <v>1.0046699381125208</v>
      </c>
      <c r="S131" s="183">
        <f t="shared" si="3"/>
        <v>1.0084591026680501</v>
      </c>
      <c r="T131" s="183">
        <f t="shared" si="3"/>
        <v>1.0059395594857912</v>
      </c>
      <c r="U131" s="183">
        <f t="shared" si="3"/>
        <v>1.0021680498710694</v>
      </c>
      <c r="V131" s="183">
        <f t="shared" si="3"/>
        <v>1.001109897418585</v>
      </c>
      <c r="W131" s="183">
        <f t="shared" si="3"/>
        <v>1.0001344718019964</v>
      </c>
      <c r="X131" s="183">
        <f t="shared" si="3"/>
        <v>1.0001025642036785</v>
      </c>
      <c r="Y131" s="183">
        <f t="shared" si="3"/>
        <v>1.0000013172589328</v>
      </c>
      <c r="Z131" s="183">
        <f t="shared" si="3"/>
        <v>1.0000006104024763</v>
      </c>
      <c r="AA131" s="183">
        <f t="shared" si="3"/>
        <v>1.0000003923757004</v>
      </c>
      <c r="AB131" s="183">
        <f t="shared" si="3"/>
        <v>1</v>
      </c>
      <c r="AC131" s="183">
        <f t="shared" si="3"/>
        <v>1</v>
      </c>
      <c r="AD131" s="183">
        <f t="shared" si="3"/>
        <v>1</v>
      </c>
      <c r="AE131" s="183">
        <f t="shared" si="3"/>
        <v>1</v>
      </c>
      <c r="AF131" s="183">
        <f t="shared" si="3"/>
        <v>1</v>
      </c>
      <c r="AG131" s="183">
        <f t="shared" si="3"/>
        <v>1</v>
      </c>
      <c r="AH131" s="183">
        <f t="shared" si="3"/>
        <v>1</v>
      </c>
      <c r="AI131" s="183">
        <f t="shared" si="3"/>
        <v>1</v>
      </c>
      <c r="AJ131" s="183">
        <f t="shared" si="3"/>
        <v>1</v>
      </c>
      <c r="AK131" s="183">
        <f t="shared" si="3"/>
        <v>1</v>
      </c>
      <c r="AL131" s="183">
        <f t="shared" si="3"/>
        <v>1</v>
      </c>
      <c r="AM131" s="183">
        <f t="shared" si="3"/>
        <v>1</v>
      </c>
      <c r="AN131" s="12"/>
    </row>
    <row r="132" spans="7:40" x14ac:dyDescent="0.3">
      <c r="G132" t="s">
        <v>1408</v>
      </c>
      <c r="J132" s="183" t="e">
        <f t="shared" ref="J132:AM132" si="4">J96/I96</f>
        <v>#DIV/0!</v>
      </c>
      <c r="K132" s="183">
        <f t="shared" si="4"/>
        <v>2.5995597601937916</v>
      </c>
      <c r="L132" s="183">
        <f t="shared" si="4"/>
        <v>1.225186046957669</v>
      </c>
      <c r="M132" s="183">
        <f t="shared" si="4"/>
        <v>1.0994404590134252</v>
      </c>
      <c r="N132" s="183">
        <f t="shared" si="4"/>
        <v>1.0596100089008036</v>
      </c>
      <c r="O132" s="183">
        <f t="shared" si="4"/>
        <v>1.0300733830357245</v>
      </c>
      <c r="P132" s="183">
        <f t="shared" si="4"/>
        <v>1.0186818363512893</v>
      </c>
      <c r="Q132" s="183">
        <f t="shared" si="4"/>
        <v>1.0148399664667247</v>
      </c>
      <c r="R132" s="183">
        <f t="shared" si="4"/>
        <v>1.0088820476801319</v>
      </c>
      <c r="S132" s="183">
        <f t="shared" si="4"/>
        <v>1.0128858807705012</v>
      </c>
      <c r="T132" s="183">
        <f t="shared" si="4"/>
        <v>1.0065303612530845</v>
      </c>
      <c r="U132" s="183">
        <f t="shared" si="4"/>
        <v>1.0041209774264348</v>
      </c>
      <c r="V132" s="183">
        <f t="shared" si="4"/>
        <v>1.00254745863814</v>
      </c>
      <c r="W132" s="183">
        <f t="shared" si="4"/>
        <v>1.0010736441588139</v>
      </c>
      <c r="X132" s="183">
        <f t="shared" si="4"/>
        <v>1.0002612033567031</v>
      </c>
      <c r="Y132" s="183">
        <f t="shared" si="4"/>
        <v>1.000036949077175</v>
      </c>
      <c r="Z132" s="183">
        <f t="shared" si="4"/>
        <v>1.0000146140441486</v>
      </c>
      <c r="AA132" s="183">
        <f t="shared" si="4"/>
        <v>1.0000003726084383</v>
      </c>
      <c r="AB132" s="183">
        <f t="shared" si="4"/>
        <v>1.0000001114526791</v>
      </c>
      <c r="AC132" s="183">
        <f t="shared" si="4"/>
        <v>1</v>
      </c>
      <c r="AD132" s="183">
        <f t="shared" si="4"/>
        <v>1</v>
      </c>
      <c r="AE132" s="183">
        <f t="shared" si="4"/>
        <v>1</v>
      </c>
      <c r="AF132" s="183">
        <f t="shared" si="4"/>
        <v>1</v>
      </c>
      <c r="AG132" s="183">
        <f t="shared" si="4"/>
        <v>1</v>
      </c>
      <c r="AH132" s="183">
        <f t="shared" si="4"/>
        <v>1</v>
      </c>
      <c r="AI132" s="183">
        <f t="shared" si="4"/>
        <v>1</v>
      </c>
      <c r="AJ132" s="183">
        <f t="shared" si="4"/>
        <v>1</v>
      </c>
      <c r="AK132" s="183">
        <f t="shared" si="4"/>
        <v>1</v>
      </c>
      <c r="AL132" s="183">
        <f t="shared" si="4"/>
        <v>1</v>
      </c>
      <c r="AM132" s="183">
        <f t="shared" si="4"/>
        <v>1</v>
      </c>
      <c r="AN132" s="12"/>
    </row>
    <row r="133" spans="7:40" x14ac:dyDescent="0.3">
      <c r="G133" t="s">
        <v>1407</v>
      </c>
      <c r="J133" s="183" t="e">
        <f t="shared" ref="J133:AM133" si="5">J97/I97</f>
        <v>#DIV/0!</v>
      </c>
      <c r="K133" s="183" t="e">
        <f t="shared" si="5"/>
        <v>#DIV/0!</v>
      </c>
      <c r="L133" s="183">
        <f t="shared" si="5"/>
        <v>3.2119315686742493</v>
      </c>
      <c r="M133" s="183">
        <f t="shared" si="5"/>
        <v>1.3018843743632225</v>
      </c>
      <c r="N133" s="183">
        <f t="shared" si="5"/>
        <v>1.1159887205728267</v>
      </c>
      <c r="O133" s="183">
        <f t="shared" si="5"/>
        <v>1.0463616003569702</v>
      </c>
      <c r="P133" s="183">
        <f t="shared" si="5"/>
        <v>1.0254476132528636</v>
      </c>
      <c r="Q133" s="183">
        <f t="shared" si="5"/>
        <v>1.0185954555880592</v>
      </c>
      <c r="R133" s="183">
        <f t="shared" si="5"/>
        <v>1.010002439829119</v>
      </c>
      <c r="S133" s="183">
        <f t="shared" si="5"/>
        <v>1.0124814086412253</v>
      </c>
      <c r="T133" s="183">
        <f t="shared" si="5"/>
        <v>1.0068917185720592</v>
      </c>
      <c r="U133" s="183">
        <f t="shared" si="5"/>
        <v>1.0051206349785733</v>
      </c>
      <c r="V133" s="183">
        <f t="shared" si="5"/>
        <v>1.0041794831509321</v>
      </c>
      <c r="W133" s="183">
        <f t="shared" si="5"/>
        <v>1.0015232505918346</v>
      </c>
      <c r="X133" s="183">
        <f t="shared" si="5"/>
        <v>1.001050827304186</v>
      </c>
      <c r="Y133" s="183">
        <f t="shared" si="5"/>
        <v>1.0000870634360297</v>
      </c>
      <c r="Z133" s="183">
        <f t="shared" si="5"/>
        <v>1.0001002022501488</v>
      </c>
      <c r="AA133" s="183">
        <f t="shared" si="5"/>
        <v>1.0000144553205637</v>
      </c>
      <c r="AB133" s="183">
        <f t="shared" si="5"/>
        <v>1.0000020525687365</v>
      </c>
      <c r="AC133" s="183">
        <f t="shared" si="5"/>
        <v>1.0000006690022571</v>
      </c>
      <c r="AD133" s="183">
        <f t="shared" si="5"/>
        <v>1</v>
      </c>
      <c r="AE133" s="183">
        <f t="shared" si="5"/>
        <v>1</v>
      </c>
      <c r="AF133" s="183">
        <f t="shared" si="5"/>
        <v>1</v>
      </c>
      <c r="AG133" s="183">
        <f t="shared" si="5"/>
        <v>1</v>
      </c>
      <c r="AH133" s="183">
        <f t="shared" si="5"/>
        <v>1</v>
      </c>
      <c r="AI133" s="183">
        <f t="shared" si="5"/>
        <v>1</v>
      </c>
      <c r="AJ133" s="183">
        <f t="shared" si="5"/>
        <v>1</v>
      </c>
      <c r="AK133" s="183">
        <f t="shared" si="5"/>
        <v>1</v>
      </c>
      <c r="AL133" s="183">
        <f t="shared" si="5"/>
        <v>1</v>
      </c>
      <c r="AM133" s="183">
        <f t="shared" si="5"/>
        <v>1</v>
      </c>
      <c r="AN133" s="12"/>
    </row>
    <row r="134" spans="7:40" x14ac:dyDescent="0.3">
      <c r="G134" t="s">
        <v>1406</v>
      </c>
      <c r="J134" s="183" t="e">
        <f t="shared" ref="J134:AM134" si="6">J98/I98</f>
        <v>#DIV/0!</v>
      </c>
      <c r="K134" s="183" t="e">
        <f t="shared" si="6"/>
        <v>#DIV/0!</v>
      </c>
      <c r="L134" s="183" t="e">
        <f t="shared" si="6"/>
        <v>#DIV/0!</v>
      </c>
      <c r="M134" s="183">
        <f t="shared" si="6"/>
        <v>3.7542876929282705</v>
      </c>
      <c r="N134" s="183">
        <f t="shared" si="6"/>
        <v>1.3134080713184497</v>
      </c>
      <c r="O134" s="183">
        <f t="shared" si="6"/>
        <v>1.1078903809190088</v>
      </c>
      <c r="P134" s="183">
        <f t="shared" si="6"/>
        <v>1.054906670386031</v>
      </c>
      <c r="Q134" s="183">
        <f t="shared" si="6"/>
        <v>1.0325291222359909</v>
      </c>
      <c r="R134" s="183">
        <f t="shared" si="6"/>
        <v>1.0181190023789577</v>
      </c>
      <c r="S134" s="183">
        <f t="shared" si="6"/>
        <v>1.0140895941764236</v>
      </c>
      <c r="T134" s="183">
        <f t="shared" si="6"/>
        <v>1.0124353720848993</v>
      </c>
      <c r="U134" s="183">
        <f t="shared" si="6"/>
        <v>1.0066083803347408</v>
      </c>
      <c r="V134" s="183">
        <f t="shared" si="6"/>
        <v>1.0065480500475732</v>
      </c>
      <c r="W134" s="183">
        <f t="shared" si="6"/>
        <v>1.0032297580137739</v>
      </c>
      <c r="X134" s="183">
        <f t="shared" si="6"/>
        <v>1.0039633365305616</v>
      </c>
      <c r="Y134" s="183">
        <f t="shared" si="6"/>
        <v>1.0006931469246445</v>
      </c>
      <c r="Z134" s="183">
        <f t="shared" si="6"/>
        <v>1.0002751759907222</v>
      </c>
      <c r="AA134" s="183">
        <f t="shared" si="6"/>
        <v>1.0000693592051071</v>
      </c>
      <c r="AB134" s="183">
        <f t="shared" si="6"/>
        <v>1.000004174747684</v>
      </c>
      <c r="AC134" s="183">
        <f t="shared" si="6"/>
        <v>1.0000011223487495</v>
      </c>
      <c r="AD134" s="183">
        <f t="shared" si="6"/>
        <v>1.000000271941645</v>
      </c>
      <c r="AE134" s="183">
        <f t="shared" si="6"/>
        <v>1</v>
      </c>
      <c r="AF134" s="183">
        <f t="shared" si="6"/>
        <v>1</v>
      </c>
      <c r="AG134" s="183">
        <f t="shared" si="6"/>
        <v>1</v>
      </c>
      <c r="AH134" s="183">
        <f t="shared" si="6"/>
        <v>1</v>
      </c>
      <c r="AI134" s="183">
        <f t="shared" si="6"/>
        <v>1</v>
      </c>
      <c r="AJ134" s="183">
        <f t="shared" si="6"/>
        <v>1</v>
      </c>
      <c r="AK134" s="183">
        <f t="shared" si="6"/>
        <v>1</v>
      </c>
      <c r="AL134" s="183">
        <f t="shared" si="6"/>
        <v>1</v>
      </c>
      <c r="AM134" s="183">
        <f t="shared" si="6"/>
        <v>1</v>
      </c>
      <c r="AN134" s="12"/>
    </row>
    <row r="135" spans="7:40" x14ac:dyDescent="0.3">
      <c r="G135" t="s">
        <v>1405</v>
      </c>
      <c r="J135" s="183" t="e">
        <f t="shared" ref="J135:AM135" si="7">J99/I99</f>
        <v>#DIV/0!</v>
      </c>
      <c r="K135" s="183" t="e">
        <f t="shared" si="7"/>
        <v>#DIV/0!</v>
      </c>
      <c r="L135" s="183" t="e">
        <f t="shared" si="7"/>
        <v>#DIV/0!</v>
      </c>
      <c r="M135" s="183" t="e">
        <f t="shared" si="7"/>
        <v>#DIV/0!</v>
      </c>
      <c r="N135" s="183">
        <f t="shared" si="7"/>
        <v>3.5085875898720755</v>
      </c>
      <c r="O135" s="183">
        <f t="shared" si="7"/>
        <v>1.307743786337829</v>
      </c>
      <c r="P135" s="183">
        <f t="shared" si="7"/>
        <v>1.1188993896560477</v>
      </c>
      <c r="Q135" s="183">
        <f t="shared" si="7"/>
        <v>1.0584947184625824</v>
      </c>
      <c r="R135" s="183">
        <f t="shared" si="7"/>
        <v>1.0269270508678103</v>
      </c>
      <c r="S135" s="183">
        <f t="shared" si="7"/>
        <v>1.022737520968382</v>
      </c>
      <c r="T135" s="183">
        <f t="shared" si="7"/>
        <v>1.0182899522155664</v>
      </c>
      <c r="U135" s="183">
        <f t="shared" si="7"/>
        <v>1.0099257135228883</v>
      </c>
      <c r="V135" s="183">
        <f t="shared" si="7"/>
        <v>1.0082684229325747</v>
      </c>
      <c r="W135" s="183">
        <f t="shared" si="7"/>
        <v>1.0053304876592395</v>
      </c>
      <c r="X135" s="183">
        <f t="shared" si="7"/>
        <v>1.0037737190983844</v>
      </c>
      <c r="Y135" s="183">
        <f t="shared" si="7"/>
        <v>1.0028713858632259</v>
      </c>
      <c r="Z135" s="183">
        <f t="shared" si="7"/>
        <v>1.0007280733870836</v>
      </c>
      <c r="AA135" s="183">
        <f t="shared" si="7"/>
        <v>1.0001290929402549</v>
      </c>
      <c r="AB135" s="183">
        <f t="shared" si="7"/>
        <v>1.0001255908992077</v>
      </c>
      <c r="AC135" s="183">
        <f t="shared" si="7"/>
        <v>1.0000098433679441</v>
      </c>
      <c r="AD135" s="183">
        <f t="shared" si="7"/>
        <v>1.0000014638511467</v>
      </c>
      <c r="AE135" s="183">
        <f t="shared" si="7"/>
        <v>1.000000269465519</v>
      </c>
      <c r="AF135" s="183">
        <f t="shared" si="7"/>
        <v>1</v>
      </c>
      <c r="AG135" s="183">
        <f t="shared" si="7"/>
        <v>1</v>
      </c>
      <c r="AH135" s="183">
        <f t="shared" si="7"/>
        <v>1</v>
      </c>
      <c r="AI135" s="183">
        <f t="shared" si="7"/>
        <v>1</v>
      </c>
      <c r="AJ135" s="183">
        <f t="shared" si="7"/>
        <v>1</v>
      </c>
      <c r="AK135" s="183">
        <f t="shared" si="7"/>
        <v>1</v>
      </c>
      <c r="AL135" s="183">
        <f t="shared" si="7"/>
        <v>1</v>
      </c>
      <c r="AM135" s="183">
        <f t="shared" si="7"/>
        <v>1</v>
      </c>
      <c r="AN135" s="12"/>
    </row>
    <row r="136" spans="7:40" x14ac:dyDescent="0.3">
      <c r="G136" t="s">
        <v>1404</v>
      </c>
      <c r="J136" s="183" t="e">
        <f t="shared" ref="J136:AM136" si="8">J100/I100</f>
        <v>#DIV/0!</v>
      </c>
      <c r="K136" s="183" t="e">
        <f t="shared" si="8"/>
        <v>#DIV/0!</v>
      </c>
      <c r="L136" s="183" t="e">
        <f t="shared" si="8"/>
        <v>#DIV/0!</v>
      </c>
      <c r="M136" s="183" t="e">
        <f t="shared" si="8"/>
        <v>#DIV/0!</v>
      </c>
      <c r="N136" s="183" t="e">
        <f t="shared" si="8"/>
        <v>#DIV/0!</v>
      </c>
      <c r="O136" s="183">
        <f t="shared" si="8"/>
        <v>3.4606458109815605</v>
      </c>
      <c r="P136" s="183">
        <f t="shared" si="8"/>
        <v>1.3415124002023264</v>
      </c>
      <c r="Q136" s="183">
        <f t="shared" si="8"/>
        <v>1.1314758520533066</v>
      </c>
      <c r="R136" s="183">
        <f t="shared" si="8"/>
        <v>1.0581294846918068</v>
      </c>
      <c r="S136" s="183">
        <f t="shared" si="8"/>
        <v>1.0365275831521947</v>
      </c>
      <c r="T136" s="183">
        <f t="shared" si="8"/>
        <v>1.0249392987895141</v>
      </c>
      <c r="U136" s="183">
        <f t="shared" si="8"/>
        <v>1.0158416259012677</v>
      </c>
      <c r="V136" s="183">
        <f t="shared" si="8"/>
        <v>1.0136290768875287</v>
      </c>
      <c r="W136" s="183">
        <f t="shared" si="8"/>
        <v>1.0089580437706651</v>
      </c>
      <c r="X136" s="183">
        <f t="shared" si="8"/>
        <v>1.0047510565338511</v>
      </c>
      <c r="Y136" s="183">
        <f t="shared" si="8"/>
        <v>1.003010026291584</v>
      </c>
      <c r="Z136" s="183">
        <f t="shared" si="8"/>
        <v>1.0031228780289074</v>
      </c>
      <c r="AA136" s="183">
        <f t="shared" si="8"/>
        <v>1.0009318894427546</v>
      </c>
      <c r="AB136" s="183">
        <f t="shared" si="8"/>
        <v>1.000238413704738</v>
      </c>
      <c r="AC136" s="183">
        <f t="shared" si="8"/>
        <v>1.0001075306426532</v>
      </c>
      <c r="AD136" s="183">
        <f t="shared" si="8"/>
        <v>1.0000195360833739</v>
      </c>
      <c r="AE136" s="183">
        <f t="shared" si="8"/>
        <v>1.0000014153361676</v>
      </c>
      <c r="AF136" s="183">
        <f t="shared" si="8"/>
        <v>1.0000004231267234</v>
      </c>
      <c r="AG136" s="183">
        <f t="shared" si="8"/>
        <v>1</v>
      </c>
      <c r="AH136" s="183">
        <f t="shared" si="8"/>
        <v>1</v>
      </c>
      <c r="AI136" s="183">
        <f t="shared" si="8"/>
        <v>1</v>
      </c>
      <c r="AJ136" s="183">
        <f t="shared" si="8"/>
        <v>1</v>
      </c>
      <c r="AK136" s="183">
        <f t="shared" si="8"/>
        <v>1</v>
      </c>
      <c r="AL136" s="183">
        <f t="shared" si="8"/>
        <v>1</v>
      </c>
      <c r="AM136" s="183">
        <f t="shared" si="8"/>
        <v>1</v>
      </c>
      <c r="AN136" s="12"/>
    </row>
    <row r="137" spans="7:40" x14ac:dyDescent="0.3">
      <c r="G137" t="s">
        <v>1403</v>
      </c>
      <c r="J137" s="183" t="e">
        <f t="shared" ref="J137:AM137" si="9">J101/I101</f>
        <v>#DIV/0!</v>
      </c>
      <c r="K137" s="183" t="e">
        <f t="shared" si="9"/>
        <v>#DIV/0!</v>
      </c>
      <c r="L137" s="183" t="e">
        <f t="shared" si="9"/>
        <v>#DIV/0!</v>
      </c>
      <c r="M137" s="183" t="e">
        <f t="shared" si="9"/>
        <v>#DIV/0!</v>
      </c>
      <c r="N137" s="183" t="e">
        <f t="shared" si="9"/>
        <v>#DIV/0!</v>
      </c>
      <c r="O137" s="183" t="e">
        <f t="shared" si="9"/>
        <v>#DIV/0!</v>
      </c>
      <c r="P137" s="183">
        <f t="shared" si="9"/>
        <v>3.4532446619070329</v>
      </c>
      <c r="Q137" s="183">
        <f t="shared" si="9"/>
        <v>1.3906613926094669</v>
      </c>
      <c r="R137" s="183">
        <f t="shared" si="9"/>
        <v>1.1127594609587366</v>
      </c>
      <c r="S137" s="183">
        <f t="shared" si="9"/>
        <v>1.0625434253408366</v>
      </c>
      <c r="T137" s="183">
        <f t="shared" si="9"/>
        <v>1.0350375256030715</v>
      </c>
      <c r="U137" s="183">
        <f t="shared" si="9"/>
        <v>1.0233584642312656</v>
      </c>
      <c r="V137" s="183">
        <f t="shared" si="9"/>
        <v>1.0191486845700495</v>
      </c>
      <c r="W137" s="183">
        <f t="shared" si="9"/>
        <v>1.0112797995307938</v>
      </c>
      <c r="X137" s="183">
        <f t="shared" si="9"/>
        <v>1.0102619622857094</v>
      </c>
      <c r="Y137" s="183">
        <f t="shared" si="9"/>
        <v>1.0088998717888109</v>
      </c>
      <c r="Z137" s="183">
        <f t="shared" si="9"/>
        <v>1.0054531306199601</v>
      </c>
      <c r="AA137" s="183">
        <f t="shared" si="9"/>
        <v>1.003148402253246</v>
      </c>
      <c r="AB137" s="183">
        <f t="shared" si="9"/>
        <v>1.0008142624943928</v>
      </c>
      <c r="AC137" s="183">
        <f t="shared" si="9"/>
        <v>1.0003284096336507</v>
      </c>
      <c r="AD137" s="183">
        <f t="shared" si="9"/>
        <v>1.000139817898716</v>
      </c>
      <c r="AE137" s="183">
        <f t="shared" si="9"/>
        <v>1.0000399946382879</v>
      </c>
      <c r="AF137" s="183">
        <f t="shared" si="9"/>
        <v>1.0000021529879712</v>
      </c>
      <c r="AG137" s="183">
        <f t="shared" si="9"/>
        <v>1.0000000929414254</v>
      </c>
      <c r="AH137" s="183">
        <f t="shared" si="9"/>
        <v>1</v>
      </c>
      <c r="AI137" s="183">
        <f t="shared" si="9"/>
        <v>1</v>
      </c>
      <c r="AJ137" s="183">
        <f t="shared" si="9"/>
        <v>1</v>
      </c>
      <c r="AK137" s="183">
        <f t="shared" si="9"/>
        <v>1</v>
      </c>
      <c r="AL137" s="183">
        <f t="shared" si="9"/>
        <v>1</v>
      </c>
      <c r="AM137" s="183">
        <f t="shared" si="9"/>
        <v>1</v>
      </c>
      <c r="AN137" s="12"/>
    </row>
    <row r="138" spans="7:40" x14ac:dyDescent="0.3">
      <c r="G138" t="s">
        <v>1402</v>
      </c>
      <c r="J138" s="183" t="e">
        <f t="shared" ref="J138:AM138" si="10">J102/I102</f>
        <v>#DIV/0!</v>
      </c>
      <c r="K138" s="183" t="e">
        <f t="shared" si="10"/>
        <v>#DIV/0!</v>
      </c>
      <c r="L138" s="183" t="e">
        <f t="shared" si="10"/>
        <v>#DIV/0!</v>
      </c>
      <c r="M138" s="183" t="e">
        <f t="shared" si="10"/>
        <v>#DIV/0!</v>
      </c>
      <c r="N138" s="183" t="e">
        <f t="shared" si="10"/>
        <v>#DIV/0!</v>
      </c>
      <c r="O138" s="183" t="e">
        <f t="shared" si="10"/>
        <v>#DIV/0!</v>
      </c>
      <c r="P138" s="183" t="e">
        <f t="shared" si="10"/>
        <v>#DIV/0!</v>
      </c>
      <c r="Q138" s="183">
        <f t="shared" si="10"/>
        <v>3.7485226395381472</v>
      </c>
      <c r="R138" s="183">
        <f t="shared" si="10"/>
        <v>1.3122194385871535</v>
      </c>
      <c r="S138" s="183">
        <f t="shared" si="10"/>
        <v>1.1432937636592726</v>
      </c>
      <c r="T138" s="183">
        <f t="shared" si="10"/>
        <v>1.0688147789618139</v>
      </c>
      <c r="U138" s="183">
        <f t="shared" si="10"/>
        <v>1.0365889390357996</v>
      </c>
      <c r="V138" s="183">
        <f t="shared" si="10"/>
        <v>1.0295863612484566</v>
      </c>
      <c r="W138" s="183">
        <f t="shared" si="10"/>
        <v>1.0168444583356553</v>
      </c>
      <c r="X138" s="183">
        <f t="shared" si="10"/>
        <v>1.0128415549068603</v>
      </c>
      <c r="Y138" s="183">
        <f t="shared" si="10"/>
        <v>1.0141696917575154</v>
      </c>
      <c r="Z138" s="183">
        <f t="shared" si="10"/>
        <v>1.0122235015757122</v>
      </c>
      <c r="AA138" s="183">
        <f t="shared" si="10"/>
        <v>1.0052559343178264</v>
      </c>
      <c r="AB138" s="183">
        <f t="shared" si="10"/>
        <v>1.0027710537119798</v>
      </c>
      <c r="AC138" s="183">
        <f t="shared" si="10"/>
        <v>1.0013548726306007</v>
      </c>
      <c r="AD138" s="183">
        <f t="shared" si="10"/>
        <v>1.0003114282997065</v>
      </c>
      <c r="AE138" s="183">
        <f t="shared" si="10"/>
        <v>1.0001848882685485</v>
      </c>
      <c r="AF138" s="183">
        <f t="shared" si="10"/>
        <v>1.0000137714277553</v>
      </c>
      <c r="AG138" s="183">
        <f t="shared" si="10"/>
        <v>1.0000025063736901</v>
      </c>
      <c r="AH138" s="183">
        <f t="shared" si="10"/>
        <v>1</v>
      </c>
      <c r="AI138" s="183">
        <f t="shared" si="10"/>
        <v>1</v>
      </c>
      <c r="AJ138" s="183">
        <f t="shared" si="10"/>
        <v>1</v>
      </c>
      <c r="AK138" s="183">
        <f t="shared" si="10"/>
        <v>1</v>
      </c>
      <c r="AL138" s="183">
        <f t="shared" si="10"/>
        <v>1</v>
      </c>
      <c r="AM138" s="183">
        <f t="shared" si="10"/>
        <v>1</v>
      </c>
      <c r="AN138" s="12"/>
    </row>
    <row r="139" spans="7:40" x14ac:dyDescent="0.3">
      <c r="G139" t="s">
        <v>1401</v>
      </c>
      <c r="J139" s="183" t="e">
        <f t="shared" ref="J139:AM139" si="11">J103/I103</f>
        <v>#DIV/0!</v>
      </c>
      <c r="K139" s="183" t="e">
        <f t="shared" si="11"/>
        <v>#DIV/0!</v>
      </c>
      <c r="L139" s="183" t="e">
        <f t="shared" si="11"/>
        <v>#DIV/0!</v>
      </c>
      <c r="M139" s="183" t="e">
        <f t="shared" si="11"/>
        <v>#DIV/0!</v>
      </c>
      <c r="N139" s="183" t="e">
        <f t="shared" si="11"/>
        <v>#DIV/0!</v>
      </c>
      <c r="O139" s="183" t="e">
        <f t="shared" si="11"/>
        <v>#DIV/0!</v>
      </c>
      <c r="P139" s="183" t="e">
        <f t="shared" si="11"/>
        <v>#DIV/0!</v>
      </c>
      <c r="Q139" s="183" t="e">
        <f t="shared" si="11"/>
        <v>#DIV/0!</v>
      </c>
      <c r="R139" s="183">
        <f t="shared" si="11"/>
        <v>3.4395071269843349</v>
      </c>
      <c r="S139" s="183">
        <f t="shared" si="11"/>
        <v>1.3952814481928684</v>
      </c>
      <c r="T139" s="183">
        <f t="shared" si="11"/>
        <v>1.1558678382118883</v>
      </c>
      <c r="U139" s="183">
        <f t="shared" si="11"/>
        <v>1.0722918138724442</v>
      </c>
      <c r="V139" s="183">
        <f t="shared" si="11"/>
        <v>1.0484045327496665</v>
      </c>
      <c r="W139" s="183">
        <f t="shared" si="11"/>
        <v>1.024435978112181</v>
      </c>
      <c r="X139" s="183">
        <f t="shared" si="11"/>
        <v>1.0161296569808709</v>
      </c>
      <c r="Y139" s="183">
        <f t="shared" si="11"/>
        <v>1.0156839410066929</v>
      </c>
      <c r="Z139" s="183">
        <f t="shared" si="11"/>
        <v>1.0110775364896614</v>
      </c>
      <c r="AA139" s="183">
        <f t="shared" si="11"/>
        <v>1.0077337714209085</v>
      </c>
      <c r="AB139" s="183">
        <f t="shared" si="11"/>
        <v>1.0046191840907011</v>
      </c>
      <c r="AC139" s="183">
        <f t="shared" si="11"/>
        <v>1.0025380496088176</v>
      </c>
      <c r="AD139" s="183">
        <f t="shared" si="11"/>
        <v>1.0011490566696095</v>
      </c>
      <c r="AE139" s="183">
        <f t="shared" si="11"/>
        <v>1.0004300843176173</v>
      </c>
      <c r="AF139" s="183">
        <f t="shared" si="11"/>
        <v>1.0001076663043931</v>
      </c>
      <c r="AG139" s="183">
        <f t="shared" si="11"/>
        <v>1.0000280877149164</v>
      </c>
      <c r="AH139" s="183">
        <f t="shared" si="11"/>
        <v>1.000001682183336</v>
      </c>
      <c r="AI139" s="183">
        <f t="shared" si="11"/>
        <v>1.0000003406269744</v>
      </c>
      <c r="AJ139" s="183">
        <f t="shared" si="11"/>
        <v>1</v>
      </c>
      <c r="AK139" s="183">
        <f t="shared" si="11"/>
        <v>1</v>
      </c>
      <c r="AL139" s="183">
        <f t="shared" si="11"/>
        <v>1</v>
      </c>
      <c r="AM139" s="183">
        <f t="shared" si="11"/>
        <v>1</v>
      </c>
      <c r="AN139" s="12"/>
    </row>
    <row r="140" spans="7:40" x14ac:dyDescent="0.3">
      <c r="G140" t="s">
        <v>1400</v>
      </c>
      <c r="J140" s="183" t="e">
        <f t="shared" ref="J140:AM140" si="12">J104/I104</f>
        <v>#DIV/0!</v>
      </c>
      <c r="K140" s="183" t="e">
        <f t="shared" si="12"/>
        <v>#DIV/0!</v>
      </c>
      <c r="L140" s="183" t="e">
        <f t="shared" si="12"/>
        <v>#DIV/0!</v>
      </c>
      <c r="M140" s="183" t="e">
        <f t="shared" si="12"/>
        <v>#DIV/0!</v>
      </c>
      <c r="N140" s="183" t="e">
        <f t="shared" si="12"/>
        <v>#DIV/0!</v>
      </c>
      <c r="O140" s="183" t="e">
        <f t="shared" si="12"/>
        <v>#DIV/0!</v>
      </c>
      <c r="P140" s="183" t="e">
        <f t="shared" si="12"/>
        <v>#DIV/0!</v>
      </c>
      <c r="Q140" s="183" t="e">
        <f t="shared" si="12"/>
        <v>#DIV/0!</v>
      </c>
      <c r="R140" s="183" t="e">
        <f t="shared" si="12"/>
        <v>#DIV/0!</v>
      </c>
      <c r="S140" s="183">
        <f t="shared" si="12"/>
        <v>4.1699622366159463</v>
      </c>
      <c r="T140" s="183">
        <f t="shared" si="12"/>
        <v>1.4071697608668998</v>
      </c>
      <c r="U140" s="183">
        <f t="shared" si="12"/>
        <v>1.1411385127525187</v>
      </c>
      <c r="V140" s="183">
        <f t="shared" si="12"/>
        <v>1.0778164457987585</v>
      </c>
      <c r="W140" s="183">
        <f t="shared" si="12"/>
        <v>1.0474089219803531</v>
      </c>
      <c r="X140" s="183">
        <f t="shared" si="12"/>
        <v>1.0297047410378797</v>
      </c>
      <c r="Y140" s="183">
        <f t="shared" si="12"/>
        <v>1.0260170761165857</v>
      </c>
      <c r="Z140" s="183">
        <f t="shared" si="12"/>
        <v>1.016260009838539</v>
      </c>
      <c r="AA140" s="183">
        <f t="shared" si="12"/>
        <v>1.0126584438547668</v>
      </c>
      <c r="AB140" s="183">
        <f t="shared" si="12"/>
        <v>1.0102930004957424</v>
      </c>
      <c r="AC140" s="183">
        <f t="shared" si="12"/>
        <v>1.0055061240461713</v>
      </c>
      <c r="AD140" s="183">
        <f t="shared" si="12"/>
        <v>1.0032157612139696</v>
      </c>
      <c r="AE140" s="183">
        <f t="shared" si="12"/>
        <v>1.0013184975784772</v>
      </c>
      <c r="AF140" s="183">
        <f t="shared" si="12"/>
        <v>1.0003505006558604</v>
      </c>
      <c r="AG140" s="183">
        <f t="shared" si="12"/>
        <v>1.0001721700805628</v>
      </c>
      <c r="AH140" s="183">
        <f t="shared" si="12"/>
        <v>1.0000205112975527</v>
      </c>
      <c r="AI140" s="183">
        <f t="shared" si="12"/>
        <v>1.0000015362280237</v>
      </c>
      <c r="AJ140" s="183">
        <f t="shared" si="12"/>
        <v>1</v>
      </c>
      <c r="AK140" s="183">
        <f t="shared" si="12"/>
        <v>1</v>
      </c>
      <c r="AL140" s="183">
        <f t="shared" si="12"/>
        <v>1</v>
      </c>
      <c r="AM140" s="183">
        <f t="shared" si="12"/>
        <v>1</v>
      </c>
      <c r="AN140" s="12"/>
    </row>
    <row r="141" spans="7:40" x14ac:dyDescent="0.3">
      <c r="G141" t="s">
        <v>1399</v>
      </c>
      <c r="J141" s="183" t="e">
        <f t="shared" ref="J141:AM141" si="13">J105/I105</f>
        <v>#DIV/0!</v>
      </c>
      <c r="K141" s="183" t="e">
        <f t="shared" si="13"/>
        <v>#DIV/0!</v>
      </c>
      <c r="L141" s="183" t="e">
        <f t="shared" si="13"/>
        <v>#DIV/0!</v>
      </c>
      <c r="M141" s="183" t="e">
        <f t="shared" si="13"/>
        <v>#DIV/0!</v>
      </c>
      <c r="N141" s="183" t="e">
        <f t="shared" si="13"/>
        <v>#DIV/0!</v>
      </c>
      <c r="O141" s="183" t="e">
        <f t="shared" si="13"/>
        <v>#DIV/0!</v>
      </c>
      <c r="P141" s="183" t="e">
        <f t="shared" si="13"/>
        <v>#DIV/0!</v>
      </c>
      <c r="Q141" s="183" t="e">
        <f t="shared" si="13"/>
        <v>#DIV/0!</v>
      </c>
      <c r="R141" s="183" t="e">
        <f t="shared" si="13"/>
        <v>#DIV/0!</v>
      </c>
      <c r="S141" s="183" t="e">
        <f t="shared" si="13"/>
        <v>#DIV/0!</v>
      </c>
      <c r="T141" s="183">
        <f t="shared" si="13"/>
        <v>3.7497904716656807</v>
      </c>
      <c r="U141" s="183">
        <f t="shared" si="13"/>
        <v>1.3273413481158221</v>
      </c>
      <c r="V141" s="183">
        <f t="shared" si="13"/>
        <v>1.158382324844679</v>
      </c>
      <c r="W141" s="183">
        <f t="shared" si="13"/>
        <v>1.0722611847134258</v>
      </c>
      <c r="X141" s="183">
        <f t="shared" si="13"/>
        <v>1.0459901194631549</v>
      </c>
      <c r="Y141" s="183">
        <f t="shared" si="13"/>
        <v>1.0345269887989981</v>
      </c>
      <c r="Z141" s="183">
        <f t="shared" si="13"/>
        <v>1.0200103037830868</v>
      </c>
      <c r="AA141" s="183">
        <f t="shared" si="13"/>
        <v>1.0193956075491868</v>
      </c>
      <c r="AB141" s="183">
        <f t="shared" si="13"/>
        <v>1.0104420458837338</v>
      </c>
      <c r="AC141" s="183">
        <f t="shared" si="13"/>
        <v>1.0099280852718346</v>
      </c>
      <c r="AD141" s="183">
        <f t="shared" si="13"/>
        <v>1.0080417026255051</v>
      </c>
      <c r="AE141" s="183">
        <f t="shared" si="13"/>
        <v>1.0039110313370825</v>
      </c>
      <c r="AF141" s="183">
        <f t="shared" si="13"/>
        <v>1.0008966756895614</v>
      </c>
      <c r="AG141" s="183">
        <f t="shared" si="13"/>
        <v>1.0004065517573655</v>
      </c>
      <c r="AH141" s="183">
        <f t="shared" si="13"/>
        <v>1.0001828918141198</v>
      </c>
      <c r="AI141" s="183">
        <f t="shared" si="13"/>
        <v>1.000019861250975</v>
      </c>
      <c r="AJ141" s="183">
        <f t="shared" si="13"/>
        <v>1.0000026205063635</v>
      </c>
      <c r="AK141" s="183">
        <f t="shared" si="13"/>
        <v>1</v>
      </c>
      <c r="AL141" s="183">
        <f t="shared" si="13"/>
        <v>1</v>
      </c>
      <c r="AM141" s="183">
        <f t="shared" si="13"/>
        <v>1</v>
      </c>
      <c r="AN141" s="12"/>
    </row>
    <row r="142" spans="7:40" x14ac:dyDescent="0.3">
      <c r="G142" t="s">
        <v>1398</v>
      </c>
      <c r="J142" s="183" t="e">
        <f t="shared" ref="J142:AM142" si="14">J106/I106</f>
        <v>#DIV/0!</v>
      </c>
      <c r="K142" s="183" t="e">
        <f t="shared" si="14"/>
        <v>#DIV/0!</v>
      </c>
      <c r="L142" s="183" t="e">
        <f t="shared" si="14"/>
        <v>#DIV/0!</v>
      </c>
      <c r="M142" s="183" t="e">
        <f t="shared" si="14"/>
        <v>#DIV/0!</v>
      </c>
      <c r="N142" s="183" t="e">
        <f t="shared" si="14"/>
        <v>#DIV/0!</v>
      </c>
      <c r="O142" s="183" t="e">
        <f t="shared" si="14"/>
        <v>#DIV/0!</v>
      </c>
      <c r="P142" s="183" t="e">
        <f t="shared" si="14"/>
        <v>#DIV/0!</v>
      </c>
      <c r="Q142" s="183" t="e">
        <f t="shared" si="14"/>
        <v>#DIV/0!</v>
      </c>
      <c r="R142" s="183" t="e">
        <f t="shared" si="14"/>
        <v>#DIV/0!</v>
      </c>
      <c r="S142" s="183" t="e">
        <f t="shared" si="14"/>
        <v>#DIV/0!</v>
      </c>
      <c r="T142" s="183" t="e">
        <f t="shared" si="14"/>
        <v>#DIV/0!</v>
      </c>
      <c r="U142" s="183">
        <f t="shared" si="14"/>
        <v>3.5369575421162072</v>
      </c>
      <c r="V142" s="183">
        <f t="shared" si="14"/>
        <v>1.4904817661235139</v>
      </c>
      <c r="W142" s="183">
        <f t="shared" si="14"/>
        <v>1.1454846819852047</v>
      </c>
      <c r="X142" s="183">
        <f t="shared" si="14"/>
        <v>1.0637387236170872</v>
      </c>
      <c r="Y142" s="183">
        <f t="shared" si="14"/>
        <v>1.0470834556651818</v>
      </c>
      <c r="Z142" s="183">
        <f t="shared" si="14"/>
        <v>1.0265377130270776</v>
      </c>
      <c r="AA142" s="183">
        <f t="shared" si="14"/>
        <v>1.0325022571161147</v>
      </c>
      <c r="AB142" s="183">
        <f t="shared" si="14"/>
        <v>1.0174643873841183</v>
      </c>
      <c r="AC142" s="183">
        <f t="shared" si="14"/>
        <v>1.0164487727075406</v>
      </c>
      <c r="AD142" s="183">
        <f t="shared" si="14"/>
        <v>1.0119588143788985</v>
      </c>
      <c r="AE142" s="183">
        <f t="shared" si="14"/>
        <v>1.0075597735303365</v>
      </c>
      <c r="AF142" s="183">
        <f t="shared" si="14"/>
        <v>1.0031424791074322</v>
      </c>
      <c r="AG142" s="183">
        <f t="shared" si="14"/>
        <v>1.0015018151551407</v>
      </c>
      <c r="AH142" s="183">
        <f t="shared" si="14"/>
        <v>1.0002565508914232</v>
      </c>
      <c r="AI142" s="183">
        <f t="shared" si="14"/>
        <v>1.0001558941865776</v>
      </c>
      <c r="AJ142" s="183">
        <f t="shared" si="14"/>
        <v>1.0000207350307297</v>
      </c>
      <c r="AK142" s="183">
        <f t="shared" si="14"/>
        <v>1.0000025929211878</v>
      </c>
      <c r="AL142" s="183">
        <f t="shared" si="14"/>
        <v>1.0000005548370317</v>
      </c>
      <c r="AM142" s="183">
        <f t="shared" si="14"/>
        <v>1</v>
      </c>
      <c r="AN142" s="12"/>
    </row>
    <row r="143" spans="7:40" x14ac:dyDescent="0.3">
      <c r="G143" t="s">
        <v>1397</v>
      </c>
      <c r="J143" s="183" t="e">
        <f t="shared" ref="J143:AM143" si="15">J107/I107</f>
        <v>#DIV/0!</v>
      </c>
      <c r="K143" s="183" t="e">
        <f t="shared" si="15"/>
        <v>#DIV/0!</v>
      </c>
      <c r="L143" s="183" t="e">
        <f t="shared" si="15"/>
        <v>#DIV/0!</v>
      </c>
      <c r="M143" s="183" t="e">
        <f t="shared" si="15"/>
        <v>#DIV/0!</v>
      </c>
      <c r="N143" s="183" t="e">
        <f t="shared" si="15"/>
        <v>#DIV/0!</v>
      </c>
      <c r="O143" s="183" t="e">
        <f t="shared" si="15"/>
        <v>#DIV/0!</v>
      </c>
      <c r="P143" s="183" t="e">
        <f t="shared" si="15"/>
        <v>#DIV/0!</v>
      </c>
      <c r="Q143" s="183" t="e">
        <f t="shared" si="15"/>
        <v>#DIV/0!</v>
      </c>
      <c r="R143" s="183" t="e">
        <f t="shared" si="15"/>
        <v>#DIV/0!</v>
      </c>
      <c r="S143" s="183" t="e">
        <f t="shared" si="15"/>
        <v>#DIV/0!</v>
      </c>
      <c r="T143" s="183" t="e">
        <f t="shared" si="15"/>
        <v>#DIV/0!</v>
      </c>
      <c r="U143" s="183" t="e">
        <f t="shared" si="15"/>
        <v>#DIV/0!</v>
      </c>
      <c r="V143" s="183">
        <f t="shared" si="15"/>
        <v>4.0735913573397351</v>
      </c>
      <c r="W143" s="183">
        <f t="shared" si="15"/>
        <v>1.3392191769480783</v>
      </c>
      <c r="X143" s="183">
        <f t="shared" si="15"/>
        <v>1.126356524078242</v>
      </c>
      <c r="Y143" s="183">
        <f t="shared" si="15"/>
        <v>1.0690861894527173</v>
      </c>
      <c r="Z143" s="183">
        <f t="shared" si="15"/>
        <v>1.0430507577395758</v>
      </c>
      <c r="AA143" s="183">
        <f t="shared" si="15"/>
        <v>1.0383371066443834</v>
      </c>
      <c r="AB143" s="183">
        <f t="shared" si="15"/>
        <v>1.0218231158604099</v>
      </c>
      <c r="AC143" s="183">
        <f t="shared" si="15"/>
        <v>1.0189193817479287</v>
      </c>
      <c r="AD143" s="183">
        <f t="shared" si="15"/>
        <v>1.0139300935613684</v>
      </c>
      <c r="AE143" s="183">
        <f t="shared" si="15"/>
        <v>1.0096047645133472</v>
      </c>
      <c r="AF143" s="183">
        <f t="shared" si="15"/>
        <v>1.0064983418057676</v>
      </c>
      <c r="AG143" s="183">
        <f t="shared" si="15"/>
        <v>1.0040130677418926</v>
      </c>
      <c r="AH143" s="183">
        <f t="shared" si="15"/>
        <v>1.0015139882327573</v>
      </c>
      <c r="AI143" s="183">
        <f t="shared" si="15"/>
        <v>1.0002880202781268</v>
      </c>
      <c r="AJ143" s="183">
        <f t="shared" si="15"/>
        <v>1.0000773829245557</v>
      </c>
      <c r="AK143" s="183">
        <f t="shared" si="15"/>
        <v>1.0000156647865774</v>
      </c>
      <c r="AL143" s="183">
        <f t="shared" si="15"/>
        <v>1.0000012664521765</v>
      </c>
      <c r="AM143" s="183">
        <f t="shared" si="15"/>
        <v>1</v>
      </c>
      <c r="AN143" s="12"/>
    </row>
    <row r="144" spans="7:40" x14ac:dyDescent="0.3">
      <c r="G144" t="s">
        <v>1396</v>
      </c>
      <c r="J144" s="183" t="e">
        <f t="shared" ref="J144:AM144" si="16">J108/I108</f>
        <v>#DIV/0!</v>
      </c>
      <c r="K144" s="183" t="e">
        <f t="shared" si="16"/>
        <v>#DIV/0!</v>
      </c>
      <c r="L144" s="183" t="e">
        <f t="shared" si="16"/>
        <v>#DIV/0!</v>
      </c>
      <c r="M144" s="183" t="e">
        <f t="shared" si="16"/>
        <v>#DIV/0!</v>
      </c>
      <c r="N144" s="183" t="e">
        <f t="shared" si="16"/>
        <v>#DIV/0!</v>
      </c>
      <c r="O144" s="183" t="e">
        <f t="shared" si="16"/>
        <v>#DIV/0!</v>
      </c>
      <c r="P144" s="183" t="e">
        <f t="shared" si="16"/>
        <v>#DIV/0!</v>
      </c>
      <c r="Q144" s="183" t="e">
        <f t="shared" si="16"/>
        <v>#DIV/0!</v>
      </c>
      <c r="R144" s="183" t="e">
        <f t="shared" si="16"/>
        <v>#DIV/0!</v>
      </c>
      <c r="S144" s="183" t="e">
        <f t="shared" si="16"/>
        <v>#DIV/0!</v>
      </c>
      <c r="T144" s="183" t="e">
        <f t="shared" si="16"/>
        <v>#DIV/0!</v>
      </c>
      <c r="U144" s="183" t="e">
        <f t="shared" si="16"/>
        <v>#DIV/0!</v>
      </c>
      <c r="V144" s="183" t="e">
        <f t="shared" si="16"/>
        <v>#DIV/0!</v>
      </c>
      <c r="W144" s="183">
        <f t="shared" si="16"/>
        <v>3.3403247086245615</v>
      </c>
      <c r="X144" s="183">
        <f t="shared" si="16"/>
        <v>1.30259465292266</v>
      </c>
      <c r="Y144" s="183">
        <f t="shared" si="16"/>
        <v>1.1244378078525012</v>
      </c>
      <c r="Z144" s="183">
        <f t="shared" si="16"/>
        <v>1.0575183793567624</v>
      </c>
      <c r="AA144" s="183">
        <f t="shared" si="16"/>
        <v>1.0523879119176858</v>
      </c>
      <c r="AB144" s="183">
        <f t="shared" si="16"/>
        <v>1.0319382036948035</v>
      </c>
      <c r="AC144" s="183">
        <f t="shared" si="16"/>
        <v>1.021752638437124</v>
      </c>
      <c r="AD144" s="183">
        <f t="shared" si="16"/>
        <v>1.0192021401402624</v>
      </c>
      <c r="AE144" s="183">
        <f t="shared" si="16"/>
        <v>1.0154993085896296</v>
      </c>
      <c r="AF144" s="183">
        <f t="shared" si="16"/>
        <v>1.00947637340284</v>
      </c>
      <c r="AG144" s="183">
        <f t="shared" si="16"/>
        <v>1.0068148810957942</v>
      </c>
      <c r="AH144" s="183">
        <f t="shared" si="16"/>
        <v>1.0045740277389272</v>
      </c>
      <c r="AI144" s="183">
        <f t="shared" si="16"/>
        <v>1.0008185394021438</v>
      </c>
      <c r="AJ144" s="183">
        <f t="shared" si="16"/>
        <v>1.0003432465188109</v>
      </c>
      <c r="AK144" s="183">
        <f t="shared" si="16"/>
        <v>1.0001269544222757</v>
      </c>
      <c r="AL144" s="183">
        <f t="shared" si="16"/>
        <v>1.0000159674077043</v>
      </c>
      <c r="AM144" s="183">
        <f t="shared" si="16"/>
        <v>1.0000008855642999</v>
      </c>
      <c r="AN144" s="12"/>
    </row>
    <row r="145" spans="7:40" x14ac:dyDescent="0.3">
      <c r="G145" t="s">
        <v>1395</v>
      </c>
      <c r="J145" s="183" t="e">
        <f t="shared" ref="J145:AM145" si="17">J109/I109</f>
        <v>#DIV/0!</v>
      </c>
      <c r="K145" s="183" t="e">
        <f t="shared" si="17"/>
        <v>#DIV/0!</v>
      </c>
      <c r="L145" s="183" t="e">
        <f t="shared" si="17"/>
        <v>#DIV/0!</v>
      </c>
      <c r="M145" s="183" t="e">
        <f t="shared" si="17"/>
        <v>#DIV/0!</v>
      </c>
      <c r="N145" s="183" t="e">
        <f t="shared" si="17"/>
        <v>#DIV/0!</v>
      </c>
      <c r="O145" s="183" t="e">
        <f t="shared" si="17"/>
        <v>#DIV/0!</v>
      </c>
      <c r="P145" s="183" t="e">
        <f t="shared" si="17"/>
        <v>#DIV/0!</v>
      </c>
      <c r="Q145" s="183" t="e">
        <f t="shared" si="17"/>
        <v>#DIV/0!</v>
      </c>
      <c r="R145" s="183" t="e">
        <f t="shared" si="17"/>
        <v>#DIV/0!</v>
      </c>
      <c r="S145" s="183" t="e">
        <f t="shared" si="17"/>
        <v>#DIV/0!</v>
      </c>
      <c r="T145" s="183" t="e">
        <f t="shared" si="17"/>
        <v>#DIV/0!</v>
      </c>
      <c r="U145" s="183" t="e">
        <f t="shared" si="17"/>
        <v>#DIV/0!</v>
      </c>
      <c r="V145" s="183" t="e">
        <f t="shared" si="17"/>
        <v>#DIV/0!</v>
      </c>
      <c r="W145" s="183" t="e">
        <f t="shared" si="17"/>
        <v>#DIV/0!</v>
      </c>
      <c r="X145" s="183">
        <f t="shared" si="17"/>
        <v>3.4114567461821275</v>
      </c>
      <c r="Y145" s="183">
        <f t="shared" si="17"/>
        <v>1.3087392071658956</v>
      </c>
      <c r="Z145" s="183">
        <f t="shared" si="17"/>
        <v>1.114217824550219</v>
      </c>
      <c r="AA145" s="183">
        <f t="shared" si="17"/>
        <v>1.0688185952174549</v>
      </c>
      <c r="AB145" s="183">
        <f t="shared" si="17"/>
        <v>1.0466280781478676</v>
      </c>
      <c r="AC145" s="183">
        <f t="shared" si="17"/>
        <v>1.0295222450852941</v>
      </c>
      <c r="AD145" s="183">
        <f t="shared" si="17"/>
        <v>1.0256552610522389</v>
      </c>
      <c r="AE145" s="183">
        <f t="shared" si="17"/>
        <v>1.0213595529012687</v>
      </c>
      <c r="AF145" s="183">
        <f t="shared" si="17"/>
        <v>1.0123467283843399</v>
      </c>
      <c r="AG145" s="183">
        <f t="shared" si="17"/>
        <v>1.0095440515115348</v>
      </c>
      <c r="AH145" s="183">
        <f t="shared" si="17"/>
        <v>1.0081632043539637</v>
      </c>
      <c r="AI145" s="183">
        <f t="shared" si="17"/>
        <v>1.0035003062247281</v>
      </c>
      <c r="AJ145" s="183">
        <f t="shared" si="17"/>
        <v>1.0005045136572597</v>
      </c>
      <c r="AK145" s="183">
        <f t="shared" si="17"/>
        <v>1.0001881372617363</v>
      </c>
      <c r="AL145" s="183">
        <f t="shared" si="17"/>
        <v>1.0000800584873852</v>
      </c>
      <c r="AM145" s="183">
        <f t="shared" si="17"/>
        <v>1.0000127751500227</v>
      </c>
      <c r="AN145" s="12"/>
    </row>
    <row r="146" spans="7:40" x14ac:dyDescent="0.3">
      <c r="G146" t="s">
        <v>1394</v>
      </c>
      <c r="J146" s="183" t="e">
        <f t="shared" ref="J146:AM146" si="18">J110/I110</f>
        <v>#DIV/0!</v>
      </c>
      <c r="K146" s="183" t="e">
        <f t="shared" si="18"/>
        <v>#DIV/0!</v>
      </c>
      <c r="L146" s="183" t="e">
        <f t="shared" si="18"/>
        <v>#DIV/0!</v>
      </c>
      <c r="M146" s="183" t="e">
        <f t="shared" si="18"/>
        <v>#DIV/0!</v>
      </c>
      <c r="N146" s="183" t="e">
        <f t="shared" si="18"/>
        <v>#DIV/0!</v>
      </c>
      <c r="O146" s="183" t="e">
        <f t="shared" si="18"/>
        <v>#DIV/0!</v>
      </c>
      <c r="P146" s="183" t="e">
        <f t="shared" si="18"/>
        <v>#DIV/0!</v>
      </c>
      <c r="Q146" s="183" t="e">
        <f t="shared" si="18"/>
        <v>#DIV/0!</v>
      </c>
      <c r="R146" s="183" t="e">
        <f t="shared" si="18"/>
        <v>#DIV/0!</v>
      </c>
      <c r="S146" s="183" t="e">
        <f t="shared" si="18"/>
        <v>#DIV/0!</v>
      </c>
      <c r="T146" s="183" t="e">
        <f t="shared" si="18"/>
        <v>#DIV/0!</v>
      </c>
      <c r="U146" s="183" t="e">
        <f t="shared" si="18"/>
        <v>#DIV/0!</v>
      </c>
      <c r="V146" s="183" t="e">
        <f t="shared" si="18"/>
        <v>#DIV/0!</v>
      </c>
      <c r="W146" s="183" t="e">
        <f t="shared" si="18"/>
        <v>#DIV/0!</v>
      </c>
      <c r="X146" s="183" t="e">
        <f t="shared" si="18"/>
        <v>#DIV/0!</v>
      </c>
      <c r="Y146" s="183">
        <f t="shared" si="18"/>
        <v>3.7660870091097194</v>
      </c>
      <c r="Z146" s="183">
        <f t="shared" si="18"/>
        <v>1.2912047764062693</v>
      </c>
      <c r="AA146" s="183">
        <f t="shared" si="18"/>
        <v>1.1053756777785047</v>
      </c>
      <c r="AB146" s="183">
        <f t="shared" si="18"/>
        <v>1.0764385200449127</v>
      </c>
      <c r="AC146" s="183">
        <f t="shared" si="18"/>
        <v>1.0419652172930844</v>
      </c>
      <c r="AD146" s="183">
        <f t="shared" si="18"/>
        <v>1.0343589016286066</v>
      </c>
      <c r="AE146" s="183">
        <f t="shared" si="18"/>
        <v>1.0251765508139519</v>
      </c>
      <c r="AF146" s="183">
        <f t="shared" si="18"/>
        <v>1.0155826211296597</v>
      </c>
      <c r="AG146" s="183">
        <f t="shared" si="18"/>
        <v>1.0143751462360238</v>
      </c>
      <c r="AH146" s="183">
        <f t="shared" si="18"/>
        <v>1.0111981550525488</v>
      </c>
      <c r="AI146" s="183">
        <f t="shared" si="18"/>
        <v>1.0074252416555483</v>
      </c>
      <c r="AJ146" s="183">
        <f t="shared" si="18"/>
        <v>1.0024527093982216</v>
      </c>
      <c r="AK146" s="183">
        <f t="shared" si="18"/>
        <v>1.0010291839505945</v>
      </c>
      <c r="AL146" s="183">
        <f t="shared" si="18"/>
        <v>1.0002219082372024</v>
      </c>
      <c r="AM146" s="183">
        <f t="shared" si="18"/>
        <v>1.0000350003777969</v>
      </c>
      <c r="AN146" s="12"/>
    </row>
    <row r="147" spans="7:40" x14ac:dyDescent="0.3">
      <c r="G147" t="s">
        <v>1393</v>
      </c>
      <c r="J147" s="183" t="e">
        <f t="shared" ref="J147:AM147" si="19">J111/I111</f>
        <v>#DIV/0!</v>
      </c>
      <c r="K147" s="183" t="e">
        <f t="shared" si="19"/>
        <v>#DIV/0!</v>
      </c>
      <c r="L147" s="183" t="e">
        <f t="shared" si="19"/>
        <v>#DIV/0!</v>
      </c>
      <c r="M147" s="183" t="e">
        <f t="shared" si="19"/>
        <v>#DIV/0!</v>
      </c>
      <c r="N147" s="183" t="e">
        <f t="shared" si="19"/>
        <v>#DIV/0!</v>
      </c>
      <c r="O147" s="183" t="e">
        <f t="shared" si="19"/>
        <v>#DIV/0!</v>
      </c>
      <c r="P147" s="183" t="e">
        <f t="shared" si="19"/>
        <v>#DIV/0!</v>
      </c>
      <c r="Q147" s="183" t="e">
        <f t="shared" si="19"/>
        <v>#DIV/0!</v>
      </c>
      <c r="R147" s="183" t="e">
        <f t="shared" si="19"/>
        <v>#DIV/0!</v>
      </c>
      <c r="S147" s="183" t="e">
        <f t="shared" si="19"/>
        <v>#DIV/0!</v>
      </c>
      <c r="T147" s="183" t="e">
        <f t="shared" si="19"/>
        <v>#DIV/0!</v>
      </c>
      <c r="U147" s="183" t="e">
        <f t="shared" si="19"/>
        <v>#DIV/0!</v>
      </c>
      <c r="V147" s="183" t="e">
        <f t="shared" si="19"/>
        <v>#DIV/0!</v>
      </c>
      <c r="W147" s="183" t="e">
        <f t="shared" si="19"/>
        <v>#DIV/0!</v>
      </c>
      <c r="X147" s="183" t="e">
        <f t="shared" si="19"/>
        <v>#DIV/0!</v>
      </c>
      <c r="Y147" s="183" t="e">
        <f t="shared" si="19"/>
        <v>#DIV/0!</v>
      </c>
      <c r="Z147" s="183">
        <f t="shared" si="19"/>
        <v>3.4424762932718362</v>
      </c>
      <c r="AA147" s="183">
        <f t="shared" si="19"/>
        <v>1.2967698082924286</v>
      </c>
      <c r="AB147" s="183">
        <f t="shared" si="19"/>
        <v>1.1174655843593975</v>
      </c>
      <c r="AC147" s="183">
        <f t="shared" si="19"/>
        <v>1.0763115989627108</v>
      </c>
      <c r="AD147" s="183">
        <f t="shared" si="19"/>
        <v>1.0519945292099613</v>
      </c>
      <c r="AE147" s="183">
        <f t="shared" si="19"/>
        <v>1.0396118996504242</v>
      </c>
      <c r="AF147" s="183">
        <f t="shared" si="19"/>
        <v>1.0214025916725251</v>
      </c>
      <c r="AG147" s="183">
        <f t="shared" si="19"/>
        <v>1.0186309183579958</v>
      </c>
      <c r="AH147" s="183">
        <f t="shared" si="19"/>
        <v>1.0127610321915814</v>
      </c>
      <c r="AI147" s="183">
        <f t="shared" si="19"/>
        <v>1.0103074794814473</v>
      </c>
      <c r="AJ147" s="183">
        <f t="shared" si="19"/>
        <v>1.0046128904086584</v>
      </c>
      <c r="AK147" s="183">
        <f t="shared" si="19"/>
        <v>1.0028296370542451</v>
      </c>
      <c r="AL147" s="183">
        <f t="shared" si="19"/>
        <v>1.0009314649616852</v>
      </c>
      <c r="AM147" s="183">
        <f t="shared" si="19"/>
        <v>1.0001413812708162</v>
      </c>
      <c r="AN147" s="12"/>
    </row>
    <row r="148" spans="7:40" x14ac:dyDescent="0.3">
      <c r="G148" t="s">
        <v>1392</v>
      </c>
      <c r="J148" s="183" t="e">
        <f t="shared" ref="J148:AM148" si="20">J112/I112</f>
        <v>#DIV/0!</v>
      </c>
      <c r="K148" s="183" t="e">
        <f t="shared" si="20"/>
        <v>#DIV/0!</v>
      </c>
      <c r="L148" s="183" t="e">
        <f t="shared" si="20"/>
        <v>#DIV/0!</v>
      </c>
      <c r="M148" s="183" t="e">
        <f t="shared" si="20"/>
        <v>#DIV/0!</v>
      </c>
      <c r="N148" s="183" t="e">
        <f t="shared" si="20"/>
        <v>#DIV/0!</v>
      </c>
      <c r="O148" s="183" t="e">
        <f t="shared" si="20"/>
        <v>#DIV/0!</v>
      </c>
      <c r="P148" s="183" t="e">
        <f t="shared" si="20"/>
        <v>#DIV/0!</v>
      </c>
      <c r="Q148" s="183" t="e">
        <f t="shared" si="20"/>
        <v>#DIV/0!</v>
      </c>
      <c r="R148" s="183" t="e">
        <f t="shared" si="20"/>
        <v>#DIV/0!</v>
      </c>
      <c r="S148" s="183" t="e">
        <f t="shared" si="20"/>
        <v>#DIV/0!</v>
      </c>
      <c r="T148" s="183" t="e">
        <f t="shared" si="20"/>
        <v>#DIV/0!</v>
      </c>
      <c r="U148" s="183" t="e">
        <f t="shared" si="20"/>
        <v>#DIV/0!</v>
      </c>
      <c r="V148" s="183" t="e">
        <f t="shared" si="20"/>
        <v>#DIV/0!</v>
      </c>
      <c r="W148" s="183" t="e">
        <f t="shared" si="20"/>
        <v>#DIV/0!</v>
      </c>
      <c r="X148" s="183" t="e">
        <f t="shared" si="20"/>
        <v>#DIV/0!</v>
      </c>
      <c r="Y148" s="183" t="e">
        <f t="shared" si="20"/>
        <v>#DIV/0!</v>
      </c>
      <c r="Z148" s="183" t="e">
        <f t="shared" si="20"/>
        <v>#DIV/0!</v>
      </c>
      <c r="AA148" s="183">
        <f t="shared" si="20"/>
        <v>3.7577983973656686</v>
      </c>
      <c r="AB148" s="183">
        <f t="shared" si="20"/>
        <v>1.2793964624432659</v>
      </c>
      <c r="AC148" s="183">
        <f t="shared" si="20"/>
        <v>1.1301374124641117</v>
      </c>
      <c r="AD148" s="183">
        <f t="shared" si="20"/>
        <v>1.0775342554471639</v>
      </c>
      <c r="AE148" s="183">
        <f t="shared" si="20"/>
        <v>1.0611500799315914</v>
      </c>
      <c r="AF148" s="183">
        <f t="shared" si="20"/>
        <v>1.0327015712594145</v>
      </c>
      <c r="AG148" s="183">
        <f t="shared" si="20"/>
        <v>1.0254367612767303</v>
      </c>
      <c r="AH148" s="183">
        <f t="shared" si="20"/>
        <v>1.0199400834773669</v>
      </c>
      <c r="AI148" s="183">
        <f t="shared" si="20"/>
        <v>1.0123737806937456</v>
      </c>
      <c r="AJ148" s="183">
        <f t="shared" si="20"/>
        <v>1.0071178469312803</v>
      </c>
      <c r="AK148" s="183">
        <f t="shared" si="20"/>
        <v>1.0061721827187553</v>
      </c>
      <c r="AL148" s="183">
        <f t="shared" si="20"/>
        <v>1.0032482731081553</v>
      </c>
      <c r="AM148" s="183">
        <f t="shared" si="20"/>
        <v>1.000455613428872</v>
      </c>
      <c r="AN148" s="12"/>
    </row>
    <row r="149" spans="7:40" x14ac:dyDescent="0.3">
      <c r="G149" t="s">
        <v>1391</v>
      </c>
      <c r="J149" s="183" t="e">
        <f t="shared" ref="J149:AM149" si="21">J113/I113</f>
        <v>#DIV/0!</v>
      </c>
      <c r="K149" s="183" t="e">
        <f t="shared" si="21"/>
        <v>#DIV/0!</v>
      </c>
      <c r="L149" s="183" t="e">
        <f t="shared" si="21"/>
        <v>#DIV/0!</v>
      </c>
      <c r="M149" s="183" t="e">
        <f t="shared" si="21"/>
        <v>#DIV/0!</v>
      </c>
      <c r="N149" s="183" t="e">
        <f t="shared" si="21"/>
        <v>#DIV/0!</v>
      </c>
      <c r="O149" s="183" t="e">
        <f t="shared" si="21"/>
        <v>#DIV/0!</v>
      </c>
      <c r="P149" s="183" t="e">
        <f t="shared" si="21"/>
        <v>#DIV/0!</v>
      </c>
      <c r="Q149" s="183" t="e">
        <f t="shared" si="21"/>
        <v>#DIV/0!</v>
      </c>
      <c r="R149" s="183" t="e">
        <f t="shared" si="21"/>
        <v>#DIV/0!</v>
      </c>
      <c r="S149" s="183" t="e">
        <f t="shared" si="21"/>
        <v>#DIV/0!</v>
      </c>
      <c r="T149" s="183" t="e">
        <f t="shared" si="21"/>
        <v>#DIV/0!</v>
      </c>
      <c r="U149" s="183" t="e">
        <f t="shared" si="21"/>
        <v>#DIV/0!</v>
      </c>
      <c r="V149" s="183" t="e">
        <f t="shared" si="21"/>
        <v>#DIV/0!</v>
      </c>
      <c r="W149" s="183" t="e">
        <f t="shared" si="21"/>
        <v>#DIV/0!</v>
      </c>
      <c r="X149" s="183" t="e">
        <f t="shared" si="21"/>
        <v>#DIV/0!</v>
      </c>
      <c r="Y149" s="183" t="e">
        <f t="shared" si="21"/>
        <v>#DIV/0!</v>
      </c>
      <c r="Z149" s="183" t="e">
        <f t="shared" si="21"/>
        <v>#DIV/0!</v>
      </c>
      <c r="AA149" s="183" t="e">
        <f t="shared" si="21"/>
        <v>#DIV/0!</v>
      </c>
      <c r="AB149" s="183">
        <f t="shared" si="21"/>
        <v>3.3599092606431809</v>
      </c>
      <c r="AC149" s="183">
        <f t="shared" si="21"/>
        <v>1.3130445775700106</v>
      </c>
      <c r="AD149" s="183">
        <f t="shared" si="21"/>
        <v>1.1335336271960534</v>
      </c>
      <c r="AE149" s="183">
        <f t="shared" si="21"/>
        <v>1.0878427344002133</v>
      </c>
      <c r="AF149" s="183">
        <f t="shared" si="21"/>
        <v>1.0436327677632511</v>
      </c>
      <c r="AG149" s="183">
        <f t="shared" si="21"/>
        <v>1.033496218374929</v>
      </c>
      <c r="AH149" s="183">
        <f t="shared" si="21"/>
        <v>1.0248094907319945</v>
      </c>
      <c r="AI149" s="183">
        <f t="shared" si="21"/>
        <v>1.0167514743368766</v>
      </c>
      <c r="AJ149" s="183">
        <f t="shared" si="21"/>
        <v>1.0119746872148332</v>
      </c>
      <c r="AK149" s="183">
        <f t="shared" si="21"/>
        <v>1.0075388040402511</v>
      </c>
      <c r="AL149" s="183">
        <f t="shared" si="21"/>
        <v>1.0042306909433421</v>
      </c>
      <c r="AM149" s="183">
        <f t="shared" si="21"/>
        <v>1.001393706779486</v>
      </c>
      <c r="AN149" s="12"/>
    </row>
    <row r="150" spans="7:40" x14ac:dyDescent="0.3">
      <c r="G150" t="s">
        <v>1390</v>
      </c>
      <c r="J150" s="183" t="e">
        <f t="shared" ref="J150:AM150" si="22">J114/I114</f>
        <v>#DIV/0!</v>
      </c>
      <c r="K150" s="183" t="e">
        <f t="shared" si="22"/>
        <v>#DIV/0!</v>
      </c>
      <c r="L150" s="183" t="e">
        <f t="shared" si="22"/>
        <v>#DIV/0!</v>
      </c>
      <c r="M150" s="183" t="e">
        <f t="shared" si="22"/>
        <v>#DIV/0!</v>
      </c>
      <c r="N150" s="183" t="e">
        <f t="shared" si="22"/>
        <v>#DIV/0!</v>
      </c>
      <c r="O150" s="183" t="e">
        <f t="shared" si="22"/>
        <v>#DIV/0!</v>
      </c>
      <c r="P150" s="183" t="e">
        <f t="shared" si="22"/>
        <v>#DIV/0!</v>
      </c>
      <c r="Q150" s="183" t="e">
        <f t="shared" si="22"/>
        <v>#DIV/0!</v>
      </c>
      <c r="R150" s="183" t="e">
        <f t="shared" si="22"/>
        <v>#DIV/0!</v>
      </c>
      <c r="S150" s="183" t="e">
        <f t="shared" si="22"/>
        <v>#DIV/0!</v>
      </c>
      <c r="T150" s="183" t="e">
        <f t="shared" si="22"/>
        <v>#DIV/0!</v>
      </c>
      <c r="U150" s="183" t="e">
        <f t="shared" si="22"/>
        <v>#DIV/0!</v>
      </c>
      <c r="V150" s="183" t="e">
        <f t="shared" si="22"/>
        <v>#DIV/0!</v>
      </c>
      <c r="W150" s="183" t="e">
        <f t="shared" si="22"/>
        <v>#DIV/0!</v>
      </c>
      <c r="X150" s="183" t="e">
        <f t="shared" si="22"/>
        <v>#DIV/0!</v>
      </c>
      <c r="Y150" s="183" t="e">
        <f t="shared" si="22"/>
        <v>#DIV/0!</v>
      </c>
      <c r="Z150" s="183" t="e">
        <f t="shared" si="22"/>
        <v>#DIV/0!</v>
      </c>
      <c r="AA150" s="183" t="e">
        <f t="shared" si="22"/>
        <v>#DIV/0!</v>
      </c>
      <c r="AB150" s="183" t="e">
        <f t="shared" si="22"/>
        <v>#DIV/0!</v>
      </c>
      <c r="AC150" s="183">
        <f t="shared" si="22"/>
        <v>3.4955792784974142</v>
      </c>
      <c r="AD150" s="183">
        <f t="shared" si="22"/>
        <v>1.3221054703253405</v>
      </c>
      <c r="AE150" s="183">
        <f t="shared" si="22"/>
        <v>1.1432261669988599</v>
      </c>
      <c r="AF150" s="183">
        <f t="shared" si="22"/>
        <v>1.077547511272317</v>
      </c>
      <c r="AG150" s="183">
        <f t="shared" si="22"/>
        <v>1.0545232240499223</v>
      </c>
      <c r="AH150" s="183">
        <f t="shared" si="22"/>
        <v>1.037114054952019</v>
      </c>
      <c r="AI150" s="183">
        <f t="shared" si="22"/>
        <v>1.018778216409242</v>
      </c>
      <c r="AJ150" s="183">
        <f t="shared" si="22"/>
        <v>1.0121856646707266</v>
      </c>
      <c r="AK150" s="183">
        <f t="shared" si="22"/>
        <v>1.008049508836937</v>
      </c>
      <c r="AL150" s="183">
        <f t="shared" si="22"/>
        <v>1.0060330368771511</v>
      </c>
      <c r="AM150" s="183">
        <f t="shared" si="22"/>
        <v>1.0035061363748898</v>
      </c>
      <c r="AN150" s="12"/>
    </row>
    <row r="151" spans="7:40" x14ac:dyDescent="0.3">
      <c r="G151" t="s">
        <v>1389</v>
      </c>
      <c r="J151" s="183" t="e">
        <f t="shared" ref="J151:AM151" si="23">J115/I115</f>
        <v>#DIV/0!</v>
      </c>
      <c r="K151" s="183" t="e">
        <f t="shared" si="23"/>
        <v>#DIV/0!</v>
      </c>
      <c r="L151" s="183" t="e">
        <f t="shared" si="23"/>
        <v>#DIV/0!</v>
      </c>
      <c r="M151" s="183" t="e">
        <f t="shared" si="23"/>
        <v>#DIV/0!</v>
      </c>
      <c r="N151" s="183" t="e">
        <f t="shared" si="23"/>
        <v>#DIV/0!</v>
      </c>
      <c r="O151" s="183" t="e">
        <f t="shared" si="23"/>
        <v>#DIV/0!</v>
      </c>
      <c r="P151" s="183" t="e">
        <f t="shared" si="23"/>
        <v>#DIV/0!</v>
      </c>
      <c r="Q151" s="183" t="e">
        <f t="shared" si="23"/>
        <v>#DIV/0!</v>
      </c>
      <c r="R151" s="183" t="e">
        <f t="shared" si="23"/>
        <v>#DIV/0!</v>
      </c>
      <c r="S151" s="183" t="e">
        <f t="shared" si="23"/>
        <v>#DIV/0!</v>
      </c>
      <c r="T151" s="183" t="e">
        <f t="shared" si="23"/>
        <v>#DIV/0!</v>
      </c>
      <c r="U151" s="183" t="e">
        <f t="shared" si="23"/>
        <v>#DIV/0!</v>
      </c>
      <c r="V151" s="183" t="e">
        <f t="shared" si="23"/>
        <v>#DIV/0!</v>
      </c>
      <c r="W151" s="183" t="e">
        <f t="shared" si="23"/>
        <v>#DIV/0!</v>
      </c>
      <c r="X151" s="183" t="e">
        <f t="shared" si="23"/>
        <v>#DIV/0!</v>
      </c>
      <c r="Y151" s="183" t="e">
        <f t="shared" si="23"/>
        <v>#DIV/0!</v>
      </c>
      <c r="Z151" s="183" t="e">
        <f t="shared" si="23"/>
        <v>#DIV/0!</v>
      </c>
      <c r="AA151" s="183" t="e">
        <f t="shared" si="23"/>
        <v>#DIV/0!</v>
      </c>
      <c r="AB151" s="183" t="e">
        <f t="shared" si="23"/>
        <v>#DIV/0!</v>
      </c>
      <c r="AC151" s="183" t="e">
        <f t="shared" si="23"/>
        <v>#DIV/0!</v>
      </c>
      <c r="AD151" s="183">
        <f t="shared" si="23"/>
        <v>3.3786276080125717</v>
      </c>
      <c r="AE151" s="183">
        <f t="shared" si="23"/>
        <v>1.3633377428846234</v>
      </c>
      <c r="AF151" s="183">
        <f t="shared" si="23"/>
        <v>1.133985667776445</v>
      </c>
      <c r="AG151" s="183">
        <f t="shared" si="23"/>
        <v>1.0962610063965355</v>
      </c>
      <c r="AH151" s="183">
        <f t="shared" si="23"/>
        <v>1.0574780751209278</v>
      </c>
      <c r="AI151" s="183">
        <f t="shared" si="23"/>
        <v>1.0292191584779051</v>
      </c>
      <c r="AJ151" s="183">
        <f t="shared" si="23"/>
        <v>1.0171957706161971</v>
      </c>
      <c r="AK151" s="183">
        <f t="shared" si="23"/>
        <v>1.0085039380189371</v>
      </c>
      <c r="AL151" s="183">
        <f t="shared" si="23"/>
        <v>1.0064880396162477</v>
      </c>
      <c r="AM151" s="183">
        <f t="shared" si="23"/>
        <v>1.0050928995116863</v>
      </c>
      <c r="AN151" s="12"/>
    </row>
    <row r="152" spans="7:40" x14ac:dyDescent="0.3">
      <c r="G152" t="s">
        <v>1388</v>
      </c>
      <c r="J152" s="183" t="e">
        <f t="shared" ref="J152:AM152" si="24">J116/I116</f>
        <v>#DIV/0!</v>
      </c>
      <c r="K152" s="183" t="e">
        <f t="shared" si="24"/>
        <v>#DIV/0!</v>
      </c>
      <c r="L152" s="183" t="e">
        <f t="shared" si="24"/>
        <v>#DIV/0!</v>
      </c>
      <c r="M152" s="183" t="e">
        <f t="shared" si="24"/>
        <v>#DIV/0!</v>
      </c>
      <c r="N152" s="183" t="e">
        <f t="shared" si="24"/>
        <v>#DIV/0!</v>
      </c>
      <c r="O152" s="183" t="e">
        <f t="shared" si="24"/>
        <v>#DIV/0!</v>
      </c>
      <c r="P152" s="183" t="e">
        <f t="shared" si="24"/>
        <v>#DIV/0!</v>
      </c>
      <c r="Q152" s="183" t="e">
        <f t="shared" si="24"/>
        <v>#DIV/0!</v>
      </c>
      <c r="R152" s="183" t="e">
        <f t="shared" si="24"/>
        <v>#DIV/0!</v>
      </c>
      <c r="S152" s="183" t="e">
        <f t="shared" si="24"/>
        <v>#DIV/0!</v>
      </c>
      <c r="T152" s="183" t="e">
        <f t="shared" si="24"/>
        <v>#DIV/0!</v>
      </c>
      <c r="U152" s="183" t="e">
        <f t="shared" si="24"/>
        <v>#DIV/0!</v>
      </c>
      <c r="V152" s="183" t="e">
        <f t="shared" si="24"/>
        <v>#DIV/0!</v>
      </c>
      <c r="W152" s="183" t="e">
        <f t="shared" si="24"/>
        <v>#DIV/0!</v>
      </c>
      <c r="X152" s="183" t="e">
        <f t="shared" si="24"/>
        <v>#DIV/0!</v>
      </c>
      <c r="Y152" s="183" t="e">
        <f t="shared" si="24"/>
        <v>#DIV/0!</v>
      </c>
      <c r="Z152" s="183" t="e">
        <f t="shared" si="24"/>
        <v>#DIV/0!</v>
      </c>
      <c r="AA152" s="183" t="e">
        <f t="shared" si="24"/>
        <v>#DIV/0!</v>
      </c>
      <c r="AB152" s="183" t="e">
        <f t="shared" si="24"/>
        <v>#DIV/0!</v>
      </c>
      <c r="AC152" s="183" t="e">
        <f t="shared" si="24"/>
        <v>#DIV/0!</v>
      </c>
      <c r="AD152" s="183" t="e">
        <f t="shared" si="24"/>
        <v>#DIV/0!</v>
      </c>
      <c r="AE152" s="183">
        <f t="shared" si="24"/>
        <v>3.6047085558908383</v>
      </c>
      <c r="AF152" s="183">
        <f t="shared" si="24"/>
        <v>1.3257363090485426</v>
      </c>
      <c r="AG152" s="183">
        <f t="shared" si="24"/>
        <v>1.1535495951519703</v>
      </c>
      <c r="AH152" s="183">
        <f t="shared" si="24"/>
        <v>1.1060526658877277</v>
      </c>
      <c r="AI152" s="183">
        <f t="shared" si="24"/>
        <v>1.0454713907430868</v>
      </c>
      <c r="AJ152" s="183">
        <f t="shared" si="24"/>
        <v>1.0268963523982066</v>
      </c>
      <c r="AK152" s="183">
        <f t="shared" si="24"/>
        <v>1.0137588952982579</v>
      </c>
      <c r="AL152" s="183">
        <f t="shared" si="24"/>
        <v>1.0090340918279894</v>
      </c>
      <c r="AM152" s="183">
        <f t="shared" si="24"/>
        <v>1.0064644215017307</v>
      </c>
      <c r="AN152" s="12"/>
    </row>
    <row r="153" spans="7:40" x14ac:dyDescent="0.3">
      <c r="G153" t="s">
        <v>1387</v>
      </c>
      <c r="J153" s="183" t="e">
        <f t="shared" ref="J153:AM153" si="25">J117/I117</f>
        <v>#DIV/0!</v>
      </c>
      <c r="K153" s="183" t="e">
        <f t="shared" si="25"/>
        <v>#DIV/0!</v>
      </c>
      <c r="L153" s="183" t="e">
        <f t="shared" si="25"/>
        <v>#DIV/0!</v>
      </c>
      <c r="M153" s="183" t="e">
        <f t="shared" si="25"/>
        <v>#DIV/0!</v>
      </c>
      <c r="N153" s="183" t="e">
        <f t="shared" si="25"/>
        <v>#DIV/0!</v>
      </c>
      <c r="O153" s="183" t="e">
        <f t="shared" si="25"/>
        <v>#DIV/0!</v>
      </c>
      <c r="P153" s="183" t="e">
        <f t="shared" si="25"/>
        <v>#DIV/0!</v>
      </c>
      <c r="Q153" s="183" t="e">
        <f t="shared" si="25"/>
        <v>#DIV/0!</v>
      </c>
      <c r="R153" s="183" t="e">
        <f t="shared" si="25"/>
        <v>#DIV/0!</v>
      </c>
      <c r="S153" s="183" t="e">
        <f t="shared" si="25"/>
        <v>#DIV/0!</v>
      </c>
      <c r="T153" s="183" t="e">
        <f t="shared" si="25"/>
        <v>#DIV/0!</v>
      </c>
      <c r="U153" s="183" t="e">
        <f t="shared" si="25"/>
        <v>#DIV/0!</v>
      </c>
      <c r="V153" s="183" t="e">
        <f t="shared" si="25"/>
        <v>#DIV/0!</v>
      </c>
      <c r="W153" s="183" t="e">
        <f t="shared" si="25"/>
        <v>#DIV/0!</v>
      </c>
      <c r="X153" s="183" t="e">
        <f t="shared" si="25"/>
        <v>#DIV/0!</v>
      </c>
      <c r="Y153" s="183" t="e">
        <f t="shared" si="25"/>
        <v>#DIV/0!</v>
      </c>
      <c r="Z153" s="183" t="e">
        <f t="shared" si="25"/>
        <v>#DIV/0!</v>
      </c>
      <c r="AA153" s="183" t="e">
        <f t="shared" si="25"/>
        <v>#DIV/0!</v>
      </c>
      <c r="AB153" s="183" t="e">
        <f t="shared" si="25"/>
        <v>#DIV/0!</v>
      </c>
      <c r="AC153" s="183" t="e">
        <f t="shared" si="25"/>
        <v>#DIV/0!</v>
      </c>
      <c r="AD153" s="183" t="e">
        <f t="shared" si="25"/>
        <v>#DIV/0!</v>
      </c>
      <c r="AE153" s="183" t="e">
        <f t="shared" si="25"/>
        <v>#DIV/0!</v>
      </c>
      <c r="AF153" s="183">
        <f t="shared" si="25"/>
        <v>3.3878559577241747</v>
      </c>
      <c r="AG153" s="183">
        <f t="shared" si="25"/>
        <v>1.3890149702138836</v>
      </c>
      <c r="AH153" s="183">
        <f t="shared" si="25"/>
        <v>1.1754100485314423</v>
      </c>
      <c r="AI153" s="183">
        <f t="shared" si="25"/>
        <v>1.0866264576436693</v>
      </c>
      <c r="AJ153" s="183">
        <f t="shared" si="25"/>
        <v>1.0407610162343526</v>
      </c>
      <c r="AK153" s="183">
        <f t="shared" si="25"/>
        <v>1.0216099382574588</v>
      </c>
      <c r="AL153" s="183">
        <f t="shared" si="25"/>
        <v>1.014402605413476</v>
      </c>
      <c r="AM153" s="183">
        <f t="shared" si="25"/>
        <v>1.0124883281675672</v>
      </c>
      <c r="AN153" s="12"/>
    </row>
    <row r="154" spans="7:40" x14ac:dyDescent="0.3">
      <c r="G154" t="s">
        <v>1386</v>
      </c>
      <c r="J154" s="183" t="e">
        <f t="shared" ref="J154:AM154" si="26">J118/I118</f>
        <v>#DIV/0!</v>
      </c>
      <c r="K154" s="183" t="e">
        <f t="shared" si="26"/>
        <v>#DIV/0!</v>
      </c>
      <c r="L154" s="183" t="e">
        <f t="shared" si="26"/>
        <v>#DIV/0!</v>
      </c>
      <c r="M154" s="183" t="e">
        <f t="shared" si="26"/>
        <v>#DIV/0!</v>
      </c>
      <c r="N154" s="183" t="e">
        <f t="shared" si="26"/>
        <v>#DIV/0!</v>
      </c>
      <c r="O154" s="183" t="e">
        <f t="shared" si="26"/>
        <v>#DIV/0!</v>
      </c>
      <c r="P154" s="183" t="e">
        <f t="shared" si="26"/>
        <v>#DIV/0!</v>
      </c>
      <c r="Q154" s="183" t="e">
        <f t="shared" si="26"/>
        <v>#DIV/0!</v>
      </c>
      <c r="R154" s="183" t="e">
        <f t="shared" si="26"/>
        <v>#DIV/0!</v>
      </c>
      <c r="S154" s="183" t="e">
        <f t="shared" si="26"/>
        <v>#DIV/0!</v>
      </c>
      <c r="T154" s="183" t="e">
        <f t="shared" si="26"/>
        <v>#DIV/0!</v>
      </c>
      <c r="U154" s="183" t="e">
        <f t="shared" si="26"/>
        <v>#DIV/0!</v>
      </c>
      <c r="V154" s="183" t="e">
        <f t="shared" si="26"/>
        <v>#DIV/0!</v>
      </c>
      <c r="W154" s="183" t="e">
        <f t="shared" si="26"/>
        <v>#DIV/0!</v>
      </c>
      <c r="X154" s="183" t="e">
        <f t="shared" si="26"/>
        <v>#DIV/0!</v>
      </c>
      <c r="Y154" s="183" t="e">
        <f t="shared" si="26"/>
        <v>#DIV/0!</v>
      </c>
      <c r="Z154" s="183" t="e">
        <f t="shared" si="26"/>
        <v>#DIV/0!</v>
      </c>
      <c r="AA154" s="183" t="e">
        <f t="shared" si="26"/>
        <v>#DIV/0!</v>
      </c>
      <c r="AB154" s="183" t="e">
        <f t="shared" si="26"/>
        <v>#DIV/0!</v>
      </c>
      <c r="AC154" s="183" t="e">
        <f t="shared" si="26"/>
        <v>#DIV/0!</v>
      </c>
      <c r="AD154" s="183" t="e">
        <f t="shared" si="26"/>
        <v>#DIV/0!</v>
      </c>
      <c r="AE154" s="183" t="e">
        <f t="shared" si="26"/>
        <v>#DIV/0!</v>
      </c>
      <c r="AF154" s="183" t="e">
        <f t="shared" si="26"/>
        <v>#DIV/0!</v>
      </c>
      <c r="AG154" s="183">
        <f t="shared" si="26"/>
        <v>3.5997216396223011</v>
      </c>
      <c r="AH154" s="183">
        <f t="shared" si="26"/>
        <v>1.3943849350098356</v>
      </c>
      <c r="AI154" s="183">
        <f t="shared" si="26"/>
        <v>1.1519458765063599</v>
      </c>
      <c r="AJ154" s="183">
        <f t="shared" si="26"/>
        <v>1.0683504033786568</v>
      </c>
      <c r="AK154" s="183">
        <f t="shared" si="26"/>
        <v>1.0416863602119417</v>
      </c>
      <c r="AL154" s="183">
        <f t="shared" si="26"/>
        <v>1.024982771469958</v>
      </c>
      <c r="AM154" s="183">
        <f t="shared" si="26"/>
        <v>1.0151941866728784</v>
      </c>
      <c r="AN154" s="12"/>
    </row>
    <row r="155" spans="7:40" x14ac:dyDescent="0.3">
      <c r="G155" t="s">
        <v>1385</v>
      </c>
      <c r="J155" s="183" t="e">
        <f t="shared" ref="J155:AM155" si="27">J119/I119</f>
        <v>#DIV/0!</v>
      </c>
      <c r="K155" s="183" t="e">
        <f t="shared" si="27"/>
        <v>#DIV/0!</v>
      </c>
      <c r="L155" s="183" t="e">
        <f t="shared" si="27"/>
        <v>#DIV/0!</v>
      </c>
      <c r="M155" s="183" t="e">
        <f t="shared" si="27"/>
        <v>#DIV/0!</v>
      </c>
      <c r="N155" s="183" t="e">
        <f t="shared" si="27"/>
        <v>#DIV/0!</v>
      </c>
      <c r="O155" s="183" t="e">
        <f t="shared" si="27"/>
        <v>#DIV/0!</v>
      </c>
      <c r="P155" s="183" t="e">
        <f t="shared" si="27"/>
        <v>#DIV/0!</v>
      </c>
      <c r="Q155" s="183" t="e">
        <f t="shared" si="27"/>
        <v>#DIV/0!</v>
      </c>
      <c r="R155" s="183" t="e">
        <f t="shared" si="27"/>
        <v>#DIV/0!</v>
      </c>
      <c r="S155" s="183" t="e">
        <f t="shared" si="27"/>
        <v>#DIV/0!</v>
      </c>
      <c r="T155" s="183" t="e">
        <f t="shared" si="27"/>
        <v>#DIV/0!</v>
      </c>
      <c r="U155" s="183" t="e">
        <f t="shared" si="27"/>
        <v>#DIV/0!</v>
      </c>
      <c r="V155" s="183" t="e">
        <f t="shared" si="27"/>
        <v>#DIV/0!</v>
      </c>
      <c r="W155" s="183" t="e">
        <f t="shared" si="27"/>
        <v>#DIV/0!</v>
      </c>
      <c r="X155" s="183" t="e">
        <f t="shared" si="27"/>
        <v>#DIV/0!</v>
      </c>
      <c r="Y155" s="183" t="e">
        <f t="shared" si="27"/>
        <v>#DIV/0!</v>
      </c>
      <c r="Z155" s="183" t="e">
        <f t="shared" si="27"/>
        <v>#DIV/0!</v>
      </c>
      <c r="AA155" s="183" t="e">
        <f t="shared" si="27"/>
        <v>#DIV/0!</v>
      </c>
      <c r="AB155" s="183" t="e">
        <f t="shared" si="27"/>
        <v>#DIV/0!</v>
      </c>
      <c r="AC155" s="183" t="e">
        <f t="shared" si="27"/>
        <v>#DIV/0!</v>
      </c>
      <c r="AD155" s="183" t="e">
        <f t="shared" si="27"/>
        <v>#DIV/0!</v>
      </c>
      <c r="AE155" s="183" t="e">
        <f t="shared" si="27"/>
        <v>#DIV/0!</v>
      </c>
      <c r="AF155" s="183" t="e">
        <f t="shared" si="27"/>
        <v>#DIV/0!</v>
      </c>
      <c r="AG155" s="183" t="e">
        <f t="shared" si="27"/>
        <v>#DIV/0!</v>
      </c>
      <c r="AH155" s="183">
        <f t="shared" si="27"/>
        <v>3.756681392267375</v>
      </c>
      <c r="AI155" s="183">
        <f t="shared" si="27"/>
        <v>1.3539302656516214</v>
      </c>
      <c r="AJ155" s="183">
        <f t="shared" si="27"/>
        <v>1.1299549286486583</v>
      </c>
      <c r="AK155" s="183">
        <f t="shared" si="27"/>
        <v>1.0717201330350381</v>
      </c>
      <c r="AL155" s="183">
        <f t="shared" si="27"/>
        <v>1.0331536159324908</v>
      </c>
      <c r="AM155" s="183">
        <f t="shared" si="27"/>
        <v>1.027714882560693</v>
      </c>
      <c r="AN155" s="12"/>
    </row>
    <row r="156" spans="7:40" x14ac:dyDescent="0.3">
      <c r="G156" t="s">
        <v>1384</v>
      </c>
      <c r="J156" s="183" t="e">
        <f t="shared" ref="J156:AM156" si="28">J120/I120</f>
        <v>#DIV/0!</v>
      </c>
      <c r="K156" s="183" t="e">
        <f t="shared" si="28"/>
        <v>#DIV/0!</v>
      </c>
      <c r="L156" s="183" t="e">
        <f t="shared" si="28"/>
        <v>#DIV/0!</v>
      </c>
      <c r="M156" s="183" t="e">
        <f t="shared" si="28"/>
        <v>#DIV/0!</v>
      </c>
      <c r="N156" s="183" t="e">
        <f t="shared" si="28"/>
        <v>#DIV/0!</v>
      </c>
      <c r="O156" s="183" t="e">
        <f t="shared" si="28"/>
        <v>#DIV/0!</v>
      </c>
      <c r="P156" s="183" t="e">
        <f t="shared" si="28"/>
        <v>#DIV/0!</v>
      </c>
      <c r="Q156" s="183" t="e">
        <f t="shared" si="28"/>
        <v>#DIV/0!</v>
      </c>
      <c r="R156" s="183" t="e">
        <f t="shared" si="28"/>
        <v>#DIV/0!</v>
      </c>
      <c r="S156" s="183" t="e">
        <f t="shared" si="28"/>
        <v>#DIV/0!</v>
      </c>
      <c r="T156" s="183" t="e">
        <f t="shared" si="28"/>
        <v>#DIV/0!</v>
      </c>
      <c r="U156" s="183" t="e">
        <f t="shared" si="28"/>
        <v>#DIV/0!</v>
      </c>
      <c r="V156" s="183" t="e">
        <f t="shared" si="28"/>
        <v>#DIV/0!</v>
      </c>
      <c r="W156" s="183" t="e">
        <f t="shared" si="28"/>
        <v>#DIV/0!</v>
      </c>
      <c r="X156" s="183" t="e">
        <f t="shared" si="28"/>
        <v>#DIV/0!</v>
      </c>
      <c r="Y156" s="183" t="e">
        <f t="shared" si="28"/>
        <v>#DIV/0!</v>
      </c>
      <c r="Z156" s="183" t="e">
        <f t="shared" si="28"/>
        <v>#DIV/0!</v>
      </c>
      <c r="AA156" s="183" t="e">
        <f t="shared" si="28"/>
        <v>#DIV/0!</v>
      </c>
      <c r="AB156" s="183" t="e">
        <f t="shared" si="28"/>
        <v>#DIV/0!</v>
      </c>
      <c r="AC156" s="183" t="e">
        <f t="shared" si="28"/>
        <v>#DIV/0!</v>
      </c>
      <c r="AD156" s="183" t="e">
        <f t="shared" si="28"/>
        <v>#DIV/0!</v>
      </c>
      <c r="AE156" s="183" t="e">
        <f t="shared" si="28"/>
        <v>#DIV/0!</v>
      </c>
      <c r="AF156" s="183" t="e">
        <f t="shared" si="28"/>
        <v>#DIV/0!</v>
      </c>
      <c r="AG156" s="183" t="e">
        <f t="shared" si="28"/>
        <v>#DIV/0!</v>
      </c>
      <c r="AH156" s="183" t="e">
        <f t="shared" si="28"/>
        <v>#DIV/0!</v>
      </c>
      <c r="AI156" s="183">
        <f t="shared" si="28"/>
        <v>3.2261017581633702</v>
      </c>
      <c r="AJ156" s="183">
        <f t="shared" si="28"/>
        <v>1.3258054410206181</v>
      </c>
      <c r="AK156" s="183">
        <f t="shared" si="28"/>
        <v>1.1245609984760723</v>
      </c>
      <c r="AL156" s="183">
        <f t="shared" si="28"/>
        <v>1.0617042692353202</v>
      </c>
      <c r="AM156" s="183">
        <f t="shared" si="28"/>
        <v>1.0424169527355474</v>
      </c>
      <c r="AN156" s="12"/>
    </row>
    <row r="157" spans="7:40" x14ac:dyDescent="0.3">
      <c r="G157" t="s">
        <v>1383</v>
      </c>
      <c r="J157" s="183" t="e">
        <f t="shared" ref="J157:AM157" si="29">J121/I121</f>
        <v>#DIV/0!</v>
      </c>
      <c r="K157" s="183" t="e">
        <f t="shared" si="29"/>
        <v>#DIV/0!</v>
      </c>
      <c r="L157" s="183" t="e">
        <f t="shared" si="29"/>
        <v>#DIV/0!</v>
      </c>
      <c r="M157" s="183" t="e">
        <f t="shared" si="29"/>
        <v>#DIV/0!</v>
      </c>
      <c r="N157" s="183" t="e">
        <f t="shared" si="29"/>
        <v>#DIV/0!</v>
      </c>
      <c r="O157" s="183" t="e">
        <f t="shared" si="29"/>
        <v>#DIV/0!</v>
      </c>
      <c r="P157" s="183" t="e">
        <f t="shared" si="29"/>
        <v>#DIV/0!</v>
      </c>
      <c r="Q157" s="183" t="e">
        <f t="shared" si="29"/>
        <v>#DIV/0!</v>
      </c>
      <c r="R157" s="183" t="e">
        <f t="shared" si="29"/>
        <v>#DIV/0!</v>
      </c>
      <c r="S157" s="183" t="e">
        <f t="shared" si="29"/>
        <v>#DIV/0!</v>
      </c>
      <c r="T157" s="183" t="e">
        <f t="shared" si="29"/>
        <v>#DIV/0!</v>
      </c>
      <c r="U157" s="183" t="e">
        <f t="shared" si="29"/>
        <v>#DIV/0!</v>
      </c>
      <c r="V157" s="183" t="e">
        <f t="shared" si="29"/>
        <v>#DIV/0!</v>
      </c>
      <c r="W157" s="183" t="e">
        <f t="shared" si="29"/>
        <v>#DIV/0!</v>
      </c>
      <c r="X157" s="183" t="e">
        <f t="shared" si="29"/>
        <v>#DIV/0!</v>
      </c>
      <c r="Y157" s="183" t="e">
        <f t="shared" si="29"/>
        <v>#DIV/0!</v>
      </c>
      <c r="Z157" s="183" t="e">
        <f t="shared" si="29"/>
        <v>#DIV/0!</v>
      </c>
      <c r="AA157" s="183" t="e">
        <f t="shared" si="29"/>
        <v>#DIV/0!</v>
      </c>
      <c r="AB157" s="183" t="e">
        <f t="shared" si="29"/>
        <v>#DIV/0!</v>
      </c>
      <c r="AC157" s="183" t="e">
        <f t="shared" si="29"/>
        <v>#DIV/0!</v>
      </c>
      <c r="AD157" s="183" t="e">
        <f t="shared" si="29"/>
        <v>#DIV/0!</v>
      </c>
      <c r="AE157" s="183" t="e">
        <f t="shared" si="29"/>
        <v>#DIV/0!</v>
      </c>
      <c r="AF157" s="183" t="e">
        <f t="shared" si="29"/>
        <v>#DIV/0!</v>
      </c>
      <c r="AG157" s="183" t="e">
        <f t="shared" si="29"/>
        <v>#DIV/0!</v>
      </c>
      <c r="AH157" s="183" t="e">
        <f t="shared" si="29"/>
        <v>#DIV/0!</v>
      </c>
      <c r="AI157" s="183" t="e">
        <f t="shared" si="29"/>
        <v>#DIV/0!</v>
      </c>
      <c r="AJ157" s="183">
        <f t="shared" si="29"/>
        <v>3.4828666612393389</v>
      </c>
      <c r="AK157" s="183">
        <f t="shared" si="29"/>
        <v>1.2985428057956352</v>
      </c>
      <c r="AL157" s="183">
        <f t="shared" si="29"/>
        <v>1.1292844447748336</v>
      </c>
      <c r="AM157" s="183">
        <f t="shared" si="29"/>
        <v>1.070634580446804</v>
      </c>
      <c r="AN157" s="12"/>
    </row>
    <row r="158" spans="7:40" x14ac:dyDescent="0.3">
      <c r="G158" t="s">
        <v>1382</v>
      </c>
      <c r="J158" s="183" t="e">
        <f t="shared" ref="J158:AM158" si="30">J122/I122</f>
        <v>#DIV/0!</v>
      </c>
      <c r="K158" s="183" t="e">
        <f t="shared" si="30"/>
        <v>#DIV/0!</v>
      </c>
      <c r="L158" s="183" t="e">
        <f t="shared" si="30"/>
        <v>#DIV/0!</v>
      </c>
      <c r="M158" s="183" t="e">
        <f t="shared" si="30"/>
        <v>#DIV/0!</v>
      </c>
      <c r="N158" s="183" t="e">
        <f t="shared" si="30"/>
        <v>#DIV/0!</v>
      </c>
      <c r="O158" s="183" t="e">
        <f t="shared" si="30"/>
        <v>#DIV/0!</v>
      </c>
      <c r="P158" s="183" t="e">
        <f t="shared" si="30"/>
        <v>#DIV/0!</v>
      </c>
      <c r="Q158" s="183" t="e">
        <f t="shared" si="30"/>
        <v>#DIV/0!</v>
      </c>
      <c r="R158" s="183" t="e">
        <f t="shared" si="30"/>
        <v>#DIV/0!</v>
      </c>
      <c r="S158" s="183" t="e">
        <f t="shared" si="30"/>
        <v>#DIV/0!</v>
      </c>
      <c r="T158" s="183" t="e">
        <f t="shared" si="30"/>
        <v>#DIV/0!</v>
      </c>
      <c r="U158" s="183" t="e">
        <f t="shared" si="30"/>
        <v>#DIV/0!</v>
      </c>
      <c r="V158" s="183" t="e">
        <f t="shared" si="30"/>
        <v>#DIV/0!</v>
      </c>
      <c r="W158" s="183" t="e">
        <f t="shared" si="30"/>
        <v>#DIV/0!</v>
      </c>
      <c r="X158" s="183" t="e">
        <f t="shared" si="30"/>
        <v>#DIV/0!</v>
      </c>
      <c r="Y158" s="183" t="e">
        <f t="shared" si="30"/>
        <v>#DIV/0!</v>
      </c>
      <c r="Z158" s="183" t="e">
        <f t="shared" si="30"/>
        <v>#DIV/0!</v>
      </c>
      <c r="AA158" s="183" t="e">
        <f t="shared" si="30"/>
        <v>#DIV/0!</v>
      </c>
      <c r="AB158" s="183" t="e">
        <f t="shared" si="30"/>
        <v>#DIV/0!</v>
      </c>
      <c r="AC158" s="183" t="e">
        <f t="shared" si="30"/>
        <v>#DIV/0!</v>
      </c>
      <c r="AD158" s="183" t="e">
        <f t="shared" si="30"/>
        <v>#DIV/0!</v>
      </c>
      <c r="AE158" s="183" t="e">
        <f t="shared" si="30"/>
        <v>#DIV/0!</v>
      </c>
      <c r="AF158" s="183" t="e">
        <f t="shared" si="30"/>
        <v>#DIV/0!</v>
      </c>
      <c r="AG158" s="183" t="e">
        <f t="shared" si="30"/>
        <v>#DIV/0!</v>
      </c>
      <c r="AH158" s="183" t="e">
        <f t="shared" si="30"/>
        <v>#DIV/0!</v>
      </c>
      <c r="AI158" s="183" t="e">
        <f t="shared" si="30"/>
        <v>#DIV/0!</v>
      </c>
      <c r="AJ158" s="183" t="e">
        <f t="shared" si="30"/>
        <v>#DIV/0!</v>
      </c>
      <c r="AK158" s="183">
        <f t="shared" si="30"/>
        <v>3.1702941593319851</v>
      </c>
      <c r="AL158" s="183">
        <f t="shared" si="30"/>
        <v>1.2923348457163597</v>
      </c>
      <c r="AM158" s="183">
        <f t="shared" si="30"/>
        <v>1.1483210318182333</v>
      </c>
      <c r="AN158" s="12"/>
    </row>
    <row r="159" spans="7:40" x14ac:dyDescent="0.3">
      <c r="G159" t="s">
        <v>1381</v>
      </c>
      <c r="J159" s="183" t="e">
        <f t="shared" ref="J159:AM159" si="31">J123/I123</f>
        <v>#DIV/0!</v>
      </c>
      <c r="K159" s="183" t="e">
        <f t="shared" si="31"/>
        <v>#DIV/0!</v>
      </c>
      <c r="L159" s="183" t="e">
        <f t="shared" si="31"/>
        <v>#DIV/0!</v>
      </c>
      <c r="M159" s="183" t="e">
        <f t="shared" si="31"/>
        <v>#DIV/0!</v>
      </c>
      <c r="N159" s="183" t="e">
        <f t="shared" si="31"/>
        <v>#DIV/0!</v>
      </c>
      <c r="O159" s="183" t="e">
        <f t="shared" si="31"/>
        <v>#DIV/0!</v>
      </c>
      <c r="P159" s="183" t="e">
        <f t="shared" si="31"/>
        <v>#DIV/0!</v>
      </c>
      <c r="Q159" s="183" t="e">
        <f t="shared" si="31"/>
        <v>#DIV/0!</v>
      </c>
      <c r="R159" s="183" t="e">
        <f t="shared" si="31"/>
        <v>#DIV/0!</v>
      </c>
      <c r="S159" s="183" t="e">
        <f t="shared" si="31"/>
        <v>#DIV/0!</v>
      </c>
      <c r="T159" s="183" t="e">
        <f t="shared" si="31"/>
        <v>#DIV/0!</v>
      </c>
      <c r="U159" s="183" t="e">
        <f t="shared" si="31"/>
        <v>#DIV/0!</v>
      </c>
      <c r="V159" s="183" t="e">
        <f t="shared" si="31"/>
        <v>#DIV/0!</v>
      </c>
      <c r="W159" s="183" t="e">
        <f t="shared" si="31"/>
        <v>#DIV/0!</v>
      </c>
      <c r="X159" s="183" t="e">
        <f t="shared" si="31"/>
        <v>#DIV/0!</v>
      </c>
      <c r="Y159" s="183" t="e">
        <f t="shared" si="31"/>
        <v>#DIV/0!</v>
      </c>
      <c r="Z159" s="183" t="e">
        <f t="shared" si="31"/>
        <v>#DIV/0!</v>
      </c>
      <c r="AA159" s="183" t="e">
        <f t="shared" si="31"/>
        <v>#DIV/0!</v>
      </c>
      <c r="AB159" s="183" t="e">
        <f t="shared" si="31"/>
        <v>#DIV/0!</v>
      </c>
      <c r="AC159" s="183" t="e">
        <f t="shared" si="31"/>
        <v>#DIV/0!</v>
      </c>
      <c r="AD159" s="183" t="e">
        <f t="shared" si="31"/>
        <v>#DIV/0!</v>
      </c>
      <c r="AE159" s="183" t="e">
        <f t="shared" si="31"/>
        <v>#DIV/0!</v>
      </c>
      <c r="AF159" s="183" t="e">
        <f t="shared" si="31"/>
        <v>#DIV/0!</v>
      </c>
      <c r="AG159" s="183" t="e">
        <f t="shared" si="31"/>
        <v>#DIV/0!</v>
      </c>
      <c r="AH159" s="183" t="e">
        <f t="shared" si="31"/>
        <v>#DIV/0!</v>
      </c>
      <c r="AI159" s="183" t="e">
        <f t="shared" si="31"/>
        <v>#DIV/0!</v>
      </c>
      <c r="AJ159" s="183" t="e">
        <f t="shared" si="31"/>
        <v>#DIV/0!</v>
      </c>
      <c r="AK159" s="183" t="e">
        <f t="shared" si="31"/>
        <v>#DIV/0!</v>
      </c>
      <c r="AL159" s="183">
        <f t="shared" si="31"/>
        <v>3.1991533323837267</v>
      </c>
      <c r="AM159" s="183">
        <f t="shared" si="31"/>
        <v>1.3371498916248741</v>
      </c>
      <c r="AN159" s="12"/>
    </row>
    <row r="160" spans="7:40" x14ac:dyDescent="0.3">
      <c r="G160" t="s">
        <v>1380</v>
      </c>
      <c r="J160" s="183" t="e">
        <f t="shared" ref="J160:AM160" si="32">J124/I124</f>
        <v>#DIV/0!</v>
      </c>
      <c r="K160" s="183" t="e">
        <f t="shared" si="32"/>
        <v>#DIV/0!</v>
      </c>
      <c r="L160" s="183" t="e">
        <f t="shared" si="32"/>
        <v>#DIV/0!</v>
      </c>
      <c r="M160" s="183" t="e">
        <f t="shared" si="32"/>
        <v>#DIV/0!</v>
      </c>
      <c r="N160" s="183" t="e">
        <f t="shared" si="32"/>
        <v>#DIV/0!</v>
      </c>
      <c r="O160" s="183" t="e">
        <f t="shared" si="32"/>
        <v>#DIV/0!</v>
      </c>
      <c r="P160" s="183" t="e">
        <f t="shared" si="32"/>
        <v>#DIV/0!</v>
      </c>
      <c r="Q160" s="183" t="e">
        <f t="shared" si="32"/>
        <v>#DIV/0!</v>
      </c>
      <c r="R160" s="183" t="e">
        <f t="shared" si="32"/>
        <v>#DIV/0!</v>
      </c>
      <c r="S160" s="183" t="e">
        <f t="shared" si="32"/>
        <v>#DIV/0!</v>
      </c>
      <c r="T160" s="183" t="e">
        <f t="shared" si="32"/>
        <v>#DIV/0!</v>
      </c>
      <c r="U160" s="183" t="e">
        <f t="shared" si="32"/>
        <v>#DIV/0!</v>
      </c>
      <c r="V160" s="183" t="e">
        <f t="shared" si="32"/>
        <v>#DIV/0!</v>
      </c>
      <c r="W160" s="183" t="e">
        <f t="shared" si="32"/>
        <v>#DIV/0!</v>
      </c>
      <c r="X160" s="183" t="e">
        <f t="shared" si="32"/>
        <v>#DIV/0!</v>
      </c>
      <c r="Y160" s="183" t="e">
        <f t="shared" si="32"/>
        <v>#DIV/0!</v>
      </c>
      <c r="Z160" s="183" t="e">
        <f t="shared" si="32"/>
        <v>#DIV/0!</v>
      </c>
      <c r="AA160" s="183" t="e">
        <f t="shared" si="32"/>
        <v>#DIV/0!</v>
      </c>
      <c r="AB160" s="183" t="e">
        <f t="shared" si="32"/>
        <v>#DIV/0!</v>
      </c>
      <c r="AC160" s="183" t="e">
        <f t="shared" si="32"/>
        <v>#DIV/0!</v>
      </c>
      <c r="AD160" s="183" t="e">
        <f t="shared" si="32"/>
        <v>#DIV/0!</v>
      </c>
      <c r="AE160" s="183" t="e">
        <f t="shared" si="32"/>
        <v>#DIV/0!</v>
      </c>
      <c r="AF160" s="183" t="e">
        <f t="shared" si="32"/>
        <v>#DIV/0!</v>
      </c>
      <c r="AG160" s="183" t="e">
        <f t="shared" si="32"/>
        <v>#DIV/0!</v>
      </c>
      <c r="AH160" s="183" t="e">
        <f t="shared" si="32"/>
        <v>#DIV/0!</v>
      </c>
      <c r="AI160" s="183" t="e">
        <f t="shared" si="32"/>
        <v>#DIV/0!</v>
      </c>
      <c r="AJ160" s="183" t="e">
        <f t="shared" si="32"/>
        <v>#DIV/0!</v>
      </c>
      <c r="AK160" s="183" t="e">
        <f t="shared" si="32"/>
        <v>#DIV/0!</v>
      </c>
      <c r="AL160" s="183" t="e">
        <f t="shared" si="32"/>
        <v>#DIV/0!</v>
      </c>
      <c r="AM160" s="183">
        <f t="shared" si="32"/>
        <v>3.5484585885168936</v>
      </c>
      <c r="AN160" s="12"/>
    </row>
    <row r="161" spans="7:40" x14ac:dyDescent="0.3">
      <c r="G161" t="s">
        <v>1379</v>
      </c>
      <c r="J161" s="183" t="e">
        <f t="shared" ref="J161:AM161" si="33">J125/I125</f>
        <v>#DIV/0!</v>
      </c>
      <c r="K161" s="183" t="e">
        <f t="shared" si="33"/>
        <v>#DIV/0!</v>
      </c>
      <c r="L161" s="183" t="e">
        <f t="shared" si="33"/>
        <v>#DIV/0!</v>
      </c>
      <c r="M161" s="183" t="e">
        <f t="shared" si="33"/>
        <v>#DIV/0!</v>
      </c>
      <c r="N161" s="183" t="e">
        <f t="shared" si="33"/>
        <v>#DIV/0!</v>
      </c>
      <c r="O161" s="183" t="e">
        <f t="shared" si="33"/>
        <v>#DIV/0!</v>
      </c>
      <c r="P161" s="183" t="e">
        <f t="shared" si="33"/>
        <v>#DIV/0!</v>
      </c>
      <c r="Q161" s="183" t="e">
        <f t="shared" si="33"/>
        <v>#DIV/0!</v>
      </c>
      <c r="R161" s="183" t="e">
        <f t="shared" si="33"/>
        <v>#DIV/0!</v>
      </c>
      <c r="S161" s="183" t="e">
        <f t="shared" si="33"/>
        <v>#DIV/0!</v>
      </c>
      <c r="T161" s="183" t="e">
        <f t="shared" si="33"/>
        <v>#DIV/0!</v>
      </c>
      <c r="U161" s="183" t="e">
        <f t="shared" si="33"/>
        <v>#DIV/0!</v>
      </c>
      <c r="V161" s="183" t="e">
        <f t="shared" si="33"/>
        <v>#DIV/0!</v>
      </c>
      <c r="W161" s="183" t="e">
        <f t="shared" si="33"/>
        <v>#DIV/0!</v>
      </c>
      <c r="X161" s="183" t="e">
        <f t="shared" si="33"/>
        <v>#DIV/0!</v>
      </c>
      <c r="Y161" s="183" t="e">
        <f t="shared" si="33"/>
        <v>#DIV/0!</v>
      </c>
      <c r="Z161" s="183" t="e">
        <f t="shared" si="33"/>
        <v>#DIV/0!</v>
      </c>
      <c r="AA161" s="183" t="e">
        <f t="shared" si="33"/>
        <v>#DIV/0!</v>
      </c>
      <c r="AB161" s="183" t="e">
        <f t="shared" si="33"/>
        <v>#DIV/0!</v>
      </c>
      <c r="AC161" s="183" t="e">
        <f t="shared" si="33"/>
        <v>#DIV/0!</v>
      </c>
      <c r="AD161" s="183" t="e">
        <f t="shared" si="33"/>
        <v>#DIV/0!</v>
      </c>
      <c r="AE161" s="183" t="e">
        <f t="shared" si="33"/>
        <v>#DIV/0!</v>
      </c>
      <c r="AF161" s="183" t="e">
        <f t="shared" si="33"/>
        <v>#DIV/0!</v>
      </c>
      <c r="AG161" s="183" t="e">
        <f t="shared" si="33"/>
        <v>#DIV/0!</v>
      </c>
      <c r="AH161" s="183" t="e">
        <f t="shared" si="33"/>
        <v>#DIV/0!</v>
      </c>
      <c r="AI161" s="183" t="e">
        <f t="shared" si="33"/>
        <v>#DIV/0!</v>
      </c>
      <c r="AJ161" s="183" t="e">
        <f t="shared" si="33"/>
        <v>#DIV/0!</v>
      </c>
      <c r="AK161" s="183" t="e">
        <f t="shared" si="33"/>
        <v>#DIV/0!</v>
      </c>
      <c r="AL161" s="183" t="e">
        <f t="shared" si="33"/>
        <v>#DIV/0!</v>
      </c>
      <c r="AM161" s="183" t="e">
        <f t="shared" si="33"/>
        <v>#DIV/0!</v>
      </c>
      <c r="AN161" s="12"/>
    </row>
    <row r="162" spans="7:40" x14ac:dyDescent="0.3">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row>
    <row r="166" spans="7:40" x14ac:dyDescent="0.3">
      <c r="J166" t="s">
        <v>1253</v>
      </c>
    </row>
    <row r="167" spans="7:40" x14ac:dyDescent="0.3">
      <c r="J167">
        <v>8</v>
      </c>
      <c r="K167">
        <f t="shared" ref="K167:Q167" si="34">J167-1</f>
        <v>7</v>
      </c>
      <c r="L167">
        <f t="shared" si="34"/>
        <v>6</v>
      </c>
      <c r="M167">
        <f t="shared" si="34"/>
        <v>5</v>
      </c>
      <c r="N167">
        <f t="shared" si="34"/>
        <v>4</v>
      </c>
      <c r="O167">
        <f t="shared" si="34"/>
        <v>3</v>
      </c>
      <c r="P167">
        <f t="shared" si="34"/>
        <v>2</v>
      </c>
      <c r="Q167">
        <f t="shared" si="34"/>
        <v>1</v>
      </c>
      <c r="R167">
        <v>12</v>
      </c>
    </row>
    <row r="168" spans="7:40" x14ac:dyDescent="0.3">
      <c r="I168" t="s">
        <v>1616</v>
      </c>
      <c r="J168" t="str">
        <f t="shared" ref="J168:Q168" si="35">"20X2 /"&amp;" "&amp;J167</f>
        <v>20X2 / 8</v>
      </c>
      <c r="K168" t="str">
        <f t="shared" si="35"/>
        <v>20X2 / 7</v>
      </c>
      <c r="L168" t="str">
        <f t="shared" si="35"/>
        <v>20X2 / 6</v>
      </c>
      <c r="M168" t="str">
        <f t="shared" si="35"/>
        <v>20X2 / 5</v>
      </c>
      <c r="N168" t="str">
        <f t="shared" si="35"/>
        <v>20X2 / 4</v>
      </c>
      <c r="O168" t="str">
        <f t="shared" si="35"/>
        <v>20X2 / 3</v>
      </c>
      <c r="P168" t="str">
        <f t="shared" si="35"/>
        <v>20X2 / 2</v>
      </c>
      <c r="Q168" t="str">
        <f t="shared" si="35"/>
        <v>20X2 / 1</v>
      </c>
      <c r="R168" t="str">
        <f>"20X1 /"&amp;" "&amp;R167</f>
        <v>20X1 / 12</v>
      </c>
    </row>
    <row r="169" spans="7:40" x14ac:dyDescent="0.3">
      <c r="I169">
        <f t="shared" ref="I169:I185" si="36">1+I170</f>
        <v>18</v>
      </c>
      <c r="J169" s="233">
        <f t="shared" ref="J169:J187" si="37">AM142</f>
        <v>1</v>
      </c>
      <c r="K169" s="232">
        <f t="shared" ref="K169:K187" si="38">AL141</f>
        <v>1</v>
      </c>
      <c r="L169" s="232">
        <f t="shared" ref="L169:L187" si="39">AK140</f>
        <v>1</v>
      </c>
      <c r="M169" s="232">
        <f t="shared" ref="M169:M187" si="40">AJ139</f>
        <v>1</v>
      </c>
      <c r="N169" s="232">
        <f t="shared" ref="N169:N187" si="41">AI138</f>
        <v>1</v>
      </c>
      <c r="O169" s="232">
        <f t="shared" ref="O169:O187" si="42">AH137</f>
        <v>1</v>
      </c>
      <c r="P169" s="232">
        <f t="shared" ref="P169:P187" si="43">AG136</f>
        <v>1</v>
      </c>
      <c r="Q169" s="232">
        <f t="shared" ref="Q169:Q187" si="44">AF135</f>
        <v>1</v>
      </c>
      <c r="R169" s="231">
        <f t="shared" ref="R169:R187" si="45">AE134</f>
        <v>1</v>
      </c>
    </row>
    <row r="170" spans="7:40" x14ac:dyDescent="0.3">
      <c r="I170">
        <f t="shared" si="36"/>
        <v>17</v>
      </c>
      <c r="J170" s="230">
        <f t="shared" si="37"/>
        <v>1</v>
      </c>
      <c r="K170" s="153">
        <f t="shared" si="38"/>
        <v>1.0000005548370317</v>
      </c>
      <c r="L170" s="153">
        <f t="shared" si="39"/>
        <v>1</v>
      </c>
      <c r="M170" s="153">
        <f t="shared" si="40"/>
        <v>1</v>
      </c>
      <c r="N170" s="153">
        <f t="shared" si="41"/>
        <v>1.0000003406269744</v>
      </c>
      <c r="O170" s="153">
        <f t="shared" si="42"/>
        <v>1</v>
      </c>
      <c r="P170" s="153">
        <f t="shared" si="43"/>
        <v>1.0000000929414254</v>
      </c>
      <c r="Q170" s="153">
        <f t="shared" si="44"/>
        <v>1.0000004231267234</v>
      </c>
      <c r="R170" s="229">
        <f t="shared" si="45"/>
        <v>1.000000269465519</v>
      </c>
    </row>
    <row r="171" spans="7:40" x14ac:dyDescent="0.3">
      <c r="I171">
        <f t="shared" si="36"/>
        <v>16</v>
      </c>
      <c r="J171" s="230">
        <f t="shared" si="37"/>
        <v>1.0000008855642999</v>
      </c>
      <c r="K171" s="153">
        <f t="shared" si="38"/>
        <v>1.0000012664521765</v>
      </c>
      <c r="L171" s="153">
        <f t="shared" si="39"/>
        <v>1.0000025929211878</v>
      </c>
      <c r="M171" s="153">
        <f t="shared" si="40"/>
        <v>1.0000026205063635</v>
      </c>
      <c r="N171" s="153">
        <f t="shared" si="41"/>
        <v>1.0000015362280237</v>
      </c>
      <c r="O171" s="153">
        <f t="shared" si="42"/>
        <v>1.000001682183336</v>
      </c>
      <c r="P171" s="153">
        <f t="shared" si="43"/>
        <v>1.0000025063736901</v>
      </c>
      <c r="Q171" s="153">
        <f t="shared" si="44"/>
        <v>1.0000021529879712</v>
      </c>
      <c r="R171" s="229">
        <f t="shared" si="45"/>
        <v>1.0000014153361676</v>
      </c>
    </row>
    <row r="172" spans="7:40" x14ac:dyDescent="0.3">
      <c r="I172">
        <f t="shared" si="36"/>
        <v>15</v>
      </c>
      <c r="J172" s="230">
        <f t="shared" si="37"/>
        <v>1.0000127751500227</v>
      </c>
      <c r="K172" s="153">
        <f t="shared" si="38"/>
        <v>1.0000159674077043</v>
      </c>
      <c r="L172" s="153">
        <f t="shared" si="39"/>
        <v>1.0000156647865774</v>
      </c>
      <c r="M172" s="153">
        <f t="shared" si="40"/>
        <v>1.0000207350307297</v>
      </c>
      <c r="N172" s="153">
        <f t="shared" si="41"/>
        <v>1.000019861250975</v>
      </c>
      <c r="O172" s="153">
        <f t="shared" si="42"/>
        <v>1.0000205112975527</v>
      </c>
      <c r="P172" s="153">
        <f t="shared" si="43"/>
        <v>1.0000280877149164</v>
      </c>
      <c r="Q172" s="153">
        <f t="shared" si="44"/>
        <v>1.0000137714277553</v>
      </c>
      <c r="R172" s="229">
        <f t="shared" si="45"/>
        <v>1.0000399946382879</v>
      </c>
    </row>
    <row r="173" spans="7:40" x14ac:dyDescent="0.3">
      <c r="I173">
        <f t="shared" si="36"/>
        <v>14</v>
      </c>
      <c r="J173" s="230">
        <f t="shared" si="37"/>
        <v>1.0000350003777969</v>
      </c>
      <c r="K173" s="153">
        <f t="shared" si="38"/>
        <v>1.0000800584873852</v>
      </c>
      <c r="L173" s="153">
        <f t="shared" si="39"/>
        <v>1.0001269544222757</v>
      </c>
      <c r="M173" s="153">
        <f t="shared" si="40"/>
        <v>1.0000773829245557</v>
      </c>
      <c r="N173" s="153">
        <f t="shared" si="41"/>
        <v>1.0001558941865776</v>
      </c>
      <c r="O173" s="153">
        <f t="shared" si="42"/>
        <v>1.0001828918141198</v>
      </c>
      <c r="P173" s="153">
        <f t="shared" si="43"/>
        <v>1.0001721700805628</v>
      </c>
      <c r="Q173" s="153">
        <f t="shared" si="44"/>
        <v>1.0001076663043931</v>
      </c>
      <c r="R173" s="229">
        <f t="shared" si="45"/>
        <v>1.0001848882685485</v>
      </c>
    </row>
    <row r="174" spans="7:40" x14ac:dyDescent="0.3">
      <c r="I174">
        <f t="shared" si="36"/>
        <v>13</v>
      </c>
      <c r="J174" s="230">
        <f t="shared" si="37"/>
        <v>1.0001413812708162</v>
      </c>
      <c r="K174" s="153">
        <f t="shared" si="38"/>
        <v>1.0002219082372024</v>
      </c>
      <c r="L174" s="153">
        <f t="shared" si="39"/>
        <v>1.0001881372617363</v>
      </c>
      <c r="M174" s="153">
        <f t="shared" si="40"/>
        <v>1.0003432465188109</v>
      </c>
      <c r="N174" s="153">
        <f t="shared" si="41"/>
        <v>1.0002880202781268</v>
      </c>
      <c r="O174" s="153">
        <f t="shared" si="42"/>
        <v>1.0002565508914232</v>
      </c>
      <c r="P174" s="153">
        <f t="shared" si="43"/>
        <v>1.0004065517573655</v>
      </c>
      <c r="Q174" s="153">
        <f t="shared" si="44"/>
        <v>1.0003505006558604</v>
      </c>
      <c r="R174" s="229">
        <f t="shared" si="45"/>
        <v>1.0004300843176173</v>
      </c>
    </row>
    <row r="175" spans="7:40" x14ac:dyDescent="0.3">
      <c r="I175">
        <f t="shared" si="36"/>
        <v>12</v>
      </c>
      <c r="J175" s="230">
        <f t="shared" si="37"/>
        <v>1.000455613428872</v>
      </c>
      <c r="K175" s="153">
        <f t="shared" si="38"/>
        <v>1.0009314649616852</v>
      </c>
      <c r="L175" s="153">
        <f t="shared" si="39"/>
        <v>1.0010291839505945</v>
      </c>
      <c r="M175" s="153">
        <f t="shared" si="40"/>
        <v>1.0005045136572597</v>
      </c>
      <c r="N175" s="153">
        <f t="shared" si="41"/>
        <v>1.0008185394021438</v>
      </c>
      <c r="O175" s="153">
        <f t="shared" si="42"/>
        <v>1.0015139882327573</v>
      </c>
      <c r="P175" s="153">
        <f t="shared" si="43"/>
        <v>1.0015018151551407</v>
      </c>
      <c r="Q175" s="153">
        <f t="shared" si="44"/>
        <v>1.0008966756895614</v>
      </c>
      <c r="R175" s="229">
        <f t="shared" si="45"/>
        <v>1.0013184975784772</v>
      </c>
    </row>
    <row r="176" spans="7:40" x14ac:dyDescent="0.3">
      <c r="I176">
        <f t="shared" si="36"/>
        <v>11</v>
      </c>
      <c r="J176" s="230">
        <f t="shared" si="37"/>
        <v>1.001393706779486</v>
      </c>
      <c r="K176" s="153">
        <f t="shared" si="38"/>
        <v>1.0032482731081553</v>
      </c>
      <c r="L176" s="153">
        <f t="shared" si="39"/>
        <v>1.0028296370542451</v>
      </c>
      <c r="M176" s="153">
        <f t="shared" si="40"/>
        <v>1.0024527093982216</v>
      </c>
      <c r="N176" s="153">
        <f t="shared" si="41"/>
        <v>1.0035003062247281</v>
      </c>
      <c r="O176" s="153">
        <f t="shared" si="42"/>
        <v>1.0045740277389272</v>
      </c>
      <c r="P176" s="153">
        <f t="shared" si="43"/>
        <v>1.0040130677418926</v>
      </c>
      <c r="Q176" s="153">
        <f t="shared" si="44"/>
        <v>1.0031424791074322</v>
      </c>
      <c r="R176" s="229">
        <f t="shared" si="45"/>
        <v>1.0039110313370825</v>
      </c>
    </row>
    <row r="177" spans="9:18" x14ac:dyDescent="0.3">
      <c r="I177">
        <f t="shared" si="36"/>
        <v>10</v>
      </c>
      <c r="J177" s="230">
        <f t="shared" si="37"/>
        <v>1.0035061363748898</v>
      </c>
      <c r="K177" s="153">
        <f t="shared" si="38"/>
        <v>1.0042306909433421</v>
      </c>
      <c r="L177" s="153">
        <f t="shared" si="39"/>
        <v>1.0061721827187553</v>
      </c>
      <c r="M177" s="153">
        <f t="shared" si="40"/>
        <v>1.0046128904086584</v>
      </c>
      <c r="N177" s="153">
        <f t="shared" si="41"/>
        <v>1.0074252416555483</v>
      </c>
      <c r="O177" s="153">
        <f t="shared" si="42"/>
        <v>1.0081632043539637</v>
      </c>
      <c r="P177" s="153">
        <f t="shared" si="43"/>
        <v>1.0068148810957942</v>
      </c>
      <c r="Q177" s="153">
        <f t="shared" si="44"/>
        <v>1.0064983418057676</v>
      </c>
      <c r="R177" s="229">
        <f t="shared" si="45"/>
        <v>1.0075597735303365</v>
      </c>
    </row>
    <row r="178" spans="9:18" x14ac:dyDescent="0.3">
      <c r="I178">
        <f t="shared" si="36"/>
        <v>9</v>
      </c>
      <c r="J178" s="230">
        <f t="shared" si="37"/>
        <v>1.0050928995116863</v>
      </c>
      <c r="K178" s="153">
        <f t="shared" si="38"/>
        <v>1.0060330368771511</v>
      </c>
      <c r="L178" s="153">
        <f t="shared" si="39"/>
        <v>1.0075388040402511</v>
      </c>
      <c r="M178" s="153">
        <f t="shared" si="40"/>
        <v>1.0071178469312803</v>
      </c>
      <c r="N178" s="153">
        <f t="shared" si="41"/>
        <v>1.0103074794814473</v>
      </c>
      <c r="O178" s="153">
        <f t="shared" si="42"/>
        <v>1.0111981550525488</v>
      </c>
      <c r="P178" s="153">
        <f t="shared" si="43"/>
        <v>1.0095440515115348</v>
      </c>
      <c r="Q178" s="153">
        <f t="shared" si="44"/>
        <v>1.00947637340284</v>
      </c>
      <c r="R178" s="229">
        <f t="shared" si="45"/>
        <v>1.0096047645133472</v>
      </c>
    </row>
    <row r="179" spans="9:18" x14ac:dyDescent="0.3">
      <c r="I179">
        <f t="shared" si="36"/>
        <v>8</v>
      </c>
      <c r="J179" s="230">
        <f t="shared" si="37"/>
        <v>1.0064644215017307</v>
      </c>
      <c r="K179" s="153">
        <f t="shared" si="38"/>
        <v>1.0064880396162477</v>
      </c>
      <c r="L179" s="153">
        <f t="shared" si="39"/>
        <v>1.008049508836937</v>
      </c>
      <c r="M179" s="153">
        <f t="shared" si="40"/>
        <v>1.0119746872148332</v>
      </c>
      <c r="N179" s="153">
        <f t="shared" si="41"/>
        <v>1.0123737806937456</v>
      </c>
      <c r="O179" s="153">
        <f t="shared" si="42"/>
        <v>1.0127610321915814</v>
      </c>
      <c r="P179" s="153">
        <f t="shared" si="43"/>
        <v>1.0143751462360238</v>
      </c>
      <c r="Q179" s="153">
        <f t="shared" si="44"/>
        <v>1.0123467283843399</v>
      </c>
      <c r="R179" s="229">
        <f t="shared" si="45"/>
        <v>1.0154993085896296</v>
      </c>
    </row>
    <row r="180" spans="9:18" x14ac:dyDescent="0.3">
      <c r="I180">
        <f t="shared" si="36"/>
        <v>7</v>
      </c>
      <c r="J180" s="230">
        <f t="shared" si="37"/>
        <v>1.0124883281675672</v>
      </c>
      <c r="K180" s="153">
        <f t="shared" si="38"/>
        <v>1.0090340918279894</v>
      </c>
      <c r="L180" s="153">
        <f t="shared" si="39"/>
        <v>1.0085039380189371</v>
      </c>
      <c r="M180" s="153">
        <f t="shared" si="40"/>
        <v>1.0121856646707266</v>
      </c>
      <c r="N180" s="153">
        <f t="shared" si="41"/>
        <v>1.0167514743368766</v>
      </c>
      <c r="O180" s="153">
        <f t="shared" si="42"/>
        <v>1.0199400834773669</v>
      </c>
      <c r="P180" s="153">
        <f t="shared" si="43"/>
        <v>1.0186309183579958</v>
      </c>
      <c r="Q180" s="153">
        <f t="shared" si="44"/>
        <v>1.0155826211296597</v>
      </c>
      <c r="R180" s="229">
        <f t="shared" si="45"/>
        <v>1.0213595529012687</v>
      </c>
    </row>
    <row r="181" spans="9:18" x14ac:dyDescent="0.3">
      <c r="I181">
        <f t="shared" si="36"/>
        <v>6</v>
      </c>
      <c r="J181" s="230">
        <f t="shared" si="37"/>
        <v>1.0151941866728784</v>
      </c>
      <c r="K181" s="153">
        <f t="shared" si="38"/>
        <v>1.014402605413476</v>
      </c>
      <c r="L181" s="153">
        <f t="shared" si="39"/>
        <v>1.0137588952982579</v>
      </c>
      <c r="M181" s="153">
        <f t="shared" si="40"/>
        <v>1.0171957706161971</v>
      </c>
      <c r="N181" s="153">
        <f t="shared" si="41"/>
        <v>1.018778216409242</v>
      </c>
      <c r="O181" s="153">
        <f t="shared" si="42"/>
        <v>1.0248094907319945</v>
      </c>
      <c r="P181" s="153">
        <f t="shared" si="43"/>
        <v>1.0254367612767303</v>
      </c>
      <c r="Q181" s="153">
        <f t="shared" si="44"/>
        <v>1.0214025916725251</v>
      </c>
      <c r="R181" s="229">
        <f t="shared" si="45"/>
        <v>1.0251765508139519</v>
      </c>
    </row>
    <row r="182" spans="9:18" x14ac:dyDescent="0.3">
      <c r="I182">
        <f t="shared" si="36"/>
        <v>5</v>
      </c>
      <c r="J182" s="230">
        <f t="shared" si="37"/>
        <v>1.027714882560693</v>
      </c>
      <c r="K182" s="153">
        <f t="shared" si="38"/>
        <v>1.024982771469958</v>
      </c>
      <c r="L182" s="153">
        <f t="shared" si="39"/>
        <v>1.0216099382574588</v>
      </c>
      <c r="M182" s="153">
        <f t="shared" si="40"/>
        <v>1.0268963523982066</v>
      </c>
      <c r="N182" s="153">
        <f t="shared" si="41"/>
        <v>1.0292191584779051</v>
      </c>
      <c r="O182" s="153">
        <f t="shared" si="42"/>
        <v>1.037114054952019</v>
      </c>
      <c r="P182" s="153">
        <f t="shared" si="43"/>
        <v>1.033496218374929</v>
      </c>
      <c r="Q182" s="153">
        <f t="shared" si="44"/>
        <v>1.0327015712594145</v>
      </c>
      <c r="R182" s="229">
        <f t="shared" si="45"/>
        <v>1.0396118996504242</v>
      </c>
    </row>
    <row r="183" spans="9:18" x14ac:dyDescent="0.3">
      <c r="I183">
        <f t="shared" si="36"/>
        <v>4</v>
      </c>
      <c r="J183" s="230">
        <f t="shared" si="37"/>
        <v>1.0424169527355474</v>
      </c>
      <c r="K183" s="153">
        <f t="shared" si="38"/>
        <v>1.0331536159324908</v>
      </c>
      <c r="L183" s="153">
        <f t="shared" si="39"/>
        <v>1.0416863602119417</v>
      </c>
      <c r="M183" s="153">
        <f t="shared" si="40"/>
        <v>1.0407610162343526</v>
      </c>
      <c r="N183" s="153">
        <f t="shared" si="41"/>
        <v>1.0454713907430868</v>
      </c>
      <c r="O183" s="153">
        <f t="shared" si="42"/>
        <v>1.0574780751209278</v>
      </c>
      <c r="P183" s="153">
        <f t="shared" si="43"/>
        <v>1.0545232240499223</v>
      </c>
      <c r="Q183" s="153">
        <f t="shared" si="44"/>
        <v>1.0436327677632511</v>
      </c>
      <c r="R183" s="229">
        <f t="shared" si="45"/>
        <v>1.0611500799315914</v>
      </c>
    </row>
    <row r="184" spans="9:18" x14ac:dyDescent="0.3">
      <c r="I184">
        <f t="shared" si="36"/>
        <v>3</v>
      </c>
      <c r="J184" s="230">
        <f t="shared" si="37"/>
        <v>1.070634580446804</v>
      </c>
      <c r="K184" s="153">
        <f t="shared" si="38"/>
        <v>1.0617042692353202</v>
      </c>
      <c r="L184" s="153">
        <f t="shared" si="39"/>
        <v>1.0717201330350381</v>
      </c>
      <c r="M184" s="153">
        <f t="shared" si="40"/>
        <v>1.0683504033786568</v>
      </c>
      <c r="N184" s="153">
        <f t="shared" si="41"/>
        <v>1.0866264576436693</v>
      </c>
      <c r="O184" s="153">
        <f t="shared" si="42"/>
        <v>1.1060526658877277</v>
      </c>
      <c r="P184" s="153">
        <f t="shared" si="43"/>
        <v>1.0962610063965355</v>
      </c>
      <c r="Q184" s="153">
        <f t="shared" si="44"/>
        <v>1.077547511272317</v>
      </c>
      <c r="R184" s="229">
        <f t="shared" si="45"/>
        <v>1.0878427344002133</v>
      </c>
    </row>
    <row r="185" spans="9:18" x14ac:dyDescent="0.3">
      <c r="I185">
        <f t="shared" si="36"/>
        <v>2</v>
      </c>
      <c r="J185" s="230">
        <f t="shared" si="37"/>
        <v>1.1483210318182333</v>
      </c>
      <c r="K185" s="153">
        <f t="shared" si="38"/>
        <v>1.1292844447748336</v>
      </c>
      <c r="L185" s="153">
        <f t="shared" si="39"/>
        <v>1.1245609984760723</v>
      </c>
      <c r="M185" s="153">
        <f t="shared" si="40"/>
        <v>1.1299549286486583</v>
      </c>
      <c r="N185" s="153">
        <f t="shared" si="41"/>
        <v>1.1519458765063599</v>
      </c>
      <c r="O185" s="153">
        <f t="shared" si="42"/>
        <v>1.1754100485314423</v>
      </c>
      <c r="P185" s="153">
        <f t="shared" si="43"/>
        <v>1.1535495951519703</v>
      </c>
      <c r="Q185" s="153">
        <f t="shared" si="44"/>
        <v>1.133985667776445</v>
      </c>
      <c r="R185" s="229">
        <f t="shared" si="45"/>
        <v>1.1432261669988599</v>
      </c>
    </row>
    <row r="186" spans="9:18" x14ac:dyDescent="0.3">
      <c r="I186">
        <v>1</v>
      </c>
      <c r="J186" s="230">
        <f t="shared" si="37"/>
        <v>1.3371498916248741</v>
      </c>
      <c r="K186" s="153">
        <f t="shared" si="38"/>
        <v>1.2923348457163597</v>
      </c>
      <c r="L186" s="153">
        <f t="shared" si="39"/>
        <v>1.2985428057956352</v>
      </c>
      <c r="M186" s="153">
        <f t="shared" si="40"/>
        <v>1.3258054410206181</v>
      </c>
      <c r="N186" s="153">
        <f t="shared" si="41"/>
        <v>1.3539302656516214</v>
      </c>
      <c r="O186" s="153">
        <f t="shared" si="42"/>
        <v>1.3943849350098356</v>
      </c>
      <c r="P186" s="153">
        <f t="shared" si="43"/>
        <v>1.3890149702138836</v>
      </c>
      <c r="Q186" s="153">
        <f t="shared" si="44"/>
        <v>1.3257363090485426</v>
      </c>
      <c r="R186" s="229">
        <f t="shared" si="45"/>
        <v>1.3633377428846234</v>
      </c>
    </row>
    <row r="187" spans="9:18" x14ac:dyDescent="0.3">
      <c r="I187">
        <v>0</v>
      </c>
      <c r="J187" s="228">
        <f t="shared" si="37"/>
        <v>3.5484585885168936</v>
      </c>
      <c r="K187" s="227">
        <f t="shared" si="38"/>
        <v>3.1991533323837267</v>
      </c>
      <c r="L187" s="227">
        <f t="shared" si="39"/>
        <v>3.1702941593319851</v>
      </c>
      <c r="M187" s="227">
        <f t="shared" si="40"/>
        <v>3.4828666612393389</v>
      </c>
      <c r="N187" s="227">
        <f t="shared" si="41"/>
        <v>3.2261017581633702</v>
      </c>
      <c r="O187" s="227">
        <f t="shared" si="42"/>
        <v>3.756681392267375</v>
      </c>
      <c r="P187" s="227">
        <f t="shared" si="43"/>
        <v>3.5997216396223011</v>
      </c>
      <c r="Q187" s="227">
        <f t="shared" si="44"/>
        <v>3.3878559577241747</v>
      </c>
      <c r="R187" s="226">
        <f t="shared" si="45"/>
        <v>3.6047085558908383</v>
      </c>
    </row>
    <row r="189" spans="9:18" x14ac:dyDescent="0.3">
      <c r="I189" t="s">
        <v>1616</v>
      </c>
      <c r="J189" t="s">
        <v>1612</v>
      </c>
      <c r="K189" t="s">
        <v>1611</v>
      </c>
      <c r="L189" t="s">
        <v>1610</v>
      </c>
    </row>
    <row r="190" spans="9:18" x14ac:dyDescent="0.3">
      <c r="I190">
        <f t="shared" ref="I190:I206" si="46">1+I191</f>
        <v>18</v>
      </c>
      <c r="J190" s="164">
        <f t="shared" ref="J190:J208" si="47">AVERAGE(J169:L169)</f>
        <v>1</v>
      </c>
      <c r="K190" s="164">
        <f t="shared" ref="K190:K208" si="48">AVERAGE(J169:O169)</f>
        <v>1</v>
      </c>
      <c r="L190" s="164">
        <f t="shared" ref="L190:L208" si="49">AVERAGE(J169:R169)</f>
        <v>1</v>
      </c>
    </row>
    <row r="191" spans="9:18" x14ac:dyDescent="0.3">
      <c r="I191">
        <f t="shared" si="46"/>
        <v>17</v>
      </c>
      <c r="J191" s="164">
        <f t="shared" si="47"/>
        <v>1.0000001849456772</v>
      </c>
      <c r="K191" s="164">
        <f t="shared" si="48"/>
        <v>1.0000001492440009</v>
      </c>
      <c r="L191" s="164">
        <f t="shared" si="49"/>
        <v>1.0000001867775192</v>
      </c>
    </row>
    <row r="192" spans="9:18" x14ac:dyDescent="0.3">
      <c r="I192">
        <f t="shared" si="46"/>
        <v>16</v>
      </c>
      <c r="J192" s="164">
        <f t="shared" si="47"/>
        <v>1.000001581645888</v>
      </c>
      <c r="K192" s="164">
        <f t="shared" si="48"/>
        <v>1.0000017639758978</v>
      </c>
      <c r="L192" s="164">
        <f t="shared" si="49"/>
        <v>1.0000018509503574</v>
      </c>
      <c r="N192" s="225"/>
    </row>
    <row r="193" spans="9:14" x14ac:dyDescent="0.3">
      <c r="I193">
        <f t="shared" si="46"/>
        <v>15</v>
      </c>
      <c r="J193" s="164">
        <f t="shared" si="47"/>
        <v>1.0000148024481013</v>
      </c>
      <c r="K193" s="164">
        <f t="shared" si="48"/>
        <v>1.0000175858205935</v>
      </c>
      <c r="L193" s="164">
        <f t="shared" si="49"/>
        <v>1.0000208187449466</v>
      </c>
      <c r="N193" s="225"/>
    </row>
    <row r="194" spans="9:14" x14ac:dyDescent="0.3">
      <c r="I194">
        <f t="shared" si="46"/>
        <v>14</v>
      </c>
      <c r="J194" s="164">
        <f t="shared" si="47"/>
        <v>1.0000806710958192</v>
      </c>
      <c r="K194" s="164">
        <f t="shared" si="48"/>
        <v>1.0001096970354519</v>
      </c>
      <c r="L194" s="164">
        <f t="shared" si="49"/>
        <v>1.0001247674295795</v>
      </c>
      <c r="N194" s="225"/>
    </row>
    <row r="195" spans="9:14" x14ac:dyDescent="0.3">
      <c r="I195">
        <f t="shared" si="46"/>
        <v>13</v>
      </c>
      <c r="J195" s="164">
        <f t="shared" si="47"/>
        <v>1.0001838089232515</v>
      </c>
      <c r="K195" s="164">
        <f t="shared" si="48"/>
        <v>1.0002398740763527</v>
      </c>
      <c r="L195" s="164">
        <f t="shared" si="49"/>
        <v>1.0002918201321067</v>
      </c>
      <c r="N195" s="225"/>
    </row>
    <row r="196" spans="9:14" x14ac:dyDescent="0.3">
      <c r="I196">
        <f t="shared" si="46"/>
        <v>12</v>
      </c>
      <c r="J196" s="164">
        <f t="shared" si="47"/>
        <v>1.0008054207803838</v>
      </c>
      <c r="K196" s="164">
        <f t="shared" si="48"/>
        <v>1.0008755506055522</v>
      </c>
      <c r="L196" s="164">
        <f t="shared" si="49"/>
        <v>1.000996699117388</v>
      </c>
      <c r="N196" s="225"/>
    </row>
    <row r="197" spans="9:14" x14ac:dyDescent="0.3">
      <c r="I197">
        <f t="shared" si="46"/>
        <v>11</v>
      </c>
      <c r="J197" s="164">
        <f t="shared" si="47"/>
        <v>1.0024905389806289</v>
      </c>
      <c r="K197" s="164">
        <f t="shared" si="48"/>
        <v>1.002999776717294</v>
      </c>
      <c r="L197" s="164">
        <f t="shared" si="49"/>
        <v>1.0032294709433522</v>
      </c>
      <c r="N197" s="225"/>
    </row>
    <row r="198" spans="9:14" x14ac:dyDescent="0.3">
      <c r="I198">
        <f t="shared" si="46"/>
        <v>10</v>
      </c>
      <c r="J198" s="164">
        <f t="shared" si="47"/>
        <v>1.0046363366789957</v>
      </c>
      <c r="K198" s="164">
        <f t="shared" si="48"/>
        <v>1.0056850577425263</v>
      </c>
      <c r="L198" s="164">
        <f t="shared" si="49"/>
        <v>1.0061092603207842</v>
      </c>
      <c r="N198" s="225"/>
    </row>
    <row r="199" spans="9:14" x14ac:dyDescent="0.3">
      <c r="I199">
        <f t="shared" si="46"/>
        <v>9</v>
      </c>
      <c r="J199" s="164">
        <f t="shared" si="47"/>
        <v>1.0062215801430294</v>
      </c>
      <c r="K199" s="164">
        <f t="shared" si="48"/>
        <v>1.0078813703157274</v>
      </c>
      <c r="L199" s="164">
        <f t="shared" si="49"/>
        <v>1.0084348234802318</v>
      </c>
      <c r="N199" s="225"/>
    </row>
    <row r="200" spans="9:14" x14ac:dyDescent="0.3">
      <c r="I200">
        <f t="shared" si="46"/>
        <v>8</v>
      </c>
      <c r="J200" s="164">
        <f t="shared" si="47"/>
        <v>1.0070006566516385</v>
      </c>
      <c r="K200" s="164">
        <f t="shared" si="48"/>
        <v>1.0096852450091791</v>
      </c>
      <c r="L200" s="164">
        <f t="shared" si="49"/>
        <v>1.0111480725850075</v>
      </c>
      <c r="N200" s="225"/>
    </row>
    <row r="201" spans="9:14" x14ac:dyDescent="0.3">
      <c r="I201">
        <f t="shared" si="46"/>
        <v>7</v>
      </c>
      <c r="J201" s="164">
        <f t="shared" si="47"/>
        <v>1.0100087860048312</v>
      </c>
      <c r="K201" s="164">
        <f t="shared" si="48"/>
        <v>1.0131505967499106</v>
      </c>
      <c r="L201" s="164">
        <f t="shared" si="49"/>
        <v>1.0149418525431542</v>
      </c>
      <c r="N201" s="225"/>
    </row>
    <row r="202" spans="9:14" x14ac:dyDescent="0.3">
      <c r="I202">
        <f t="shared" si="46"/>
        <v>6</v>
      </c>
      <c r="J202" s="164">
        <f t="shared" si="47"/>
        <v>1.0144518957948707</v>
      </c>
      <c r="K202" s="164">
        <f t="shared" si="48"/>
        <v>1.0173565275236742</v>
      </c>
      <c r="L202" s="164">
        <f t="shared" si="49"/>
        <v>1.0195727854339169</v>
      </c>
      <c r="N202" s="225"/>
    </row>
    <row r="203" spans="9:14" x14ac:dyDescent="0.3">
      <c r="I203">
        <f t="shared" si="46"/>
        <v>5</v>
      </c>
      <c r="J203" s="164">
        <f t="shared" si="47"/>
        <v>1.02476919742937</v>
      </c>
      <c r="K203" s="164">
        <f t="shared" si="48"/>
        <v>1.0279228596860401</v>
      </c>
      <c r="L203" s="164">
        <f t="shared" si="49"/>
        <v>1.0303718719334454</v>
      </c>
      <c r="N203" s="225"/>
    </row>
    <row r="204" spans="9:14" x14ac:dyDescent="0.3">
      <c r="I204">
        <f t="shared" si="46"/>
        <v>4</v>
      </c>
      <c r="J204" s="164">
        <f t="shared" si="47"/>
        <v>1.0390856429599931</v>
      </c>
      <c r="K204" s="164">
        <f t="shared" si="48"/>
        <v>1.043494568496391</v>
      </c>
      <c r="L204" s="164">
        <f t="shared" si="49"/>
        <v>1.0466970536359013</v>
      </c>
      <c r="N204" s="225"/>
    </row>
    <row r="205" spans="9:14" x14ac:dyDescent="0.3">
      <c r="I205">
        <f t="shared" si="46"/>
        <v>3</v>
      </c>
      <c r="J205" s="164">
        <f t="shared" si="47"/>
        <v>1.0680196609057209</v>
      </c>
      <c r="K205" s="164">
        <f t="shared" si="48"/>
        <v>1.077514751604536</v>
      </c>
      <c r="L205" s="164">
        <f t="shared" si="49"/>
        <v>1.080748862410698</v>
      </c>
      <c r="N205" s="225"/>
    </row>
    <row r="206" spans="9:14" x14ac:dyDescent="0.3">
      <c r="I206">
        <f t="shared" si="46"/>
        <v>2</v>
      </c>
      <c r="J206" s="164">
        <f t="shared" si="47"/>
        <v>1.134055491689713</v>
      </c>
      <c r="K206" s="164">
        <f t="shared" si="48"/>
        <v>1.1432462214592667</v>
      </c>
      <c r="L206" s="164">
        <f t="shared" si="49"/>
        <v>1.1433598620758749</v>
      </c>
      <c r="N206" s="225"/>
    </row>
    <row r="207" spans="9:14" x14ac:dyDescent="0.3">
      <c r="I207">
        <v>1</v>
      </c>
      <c r="J207" s="164">
        <f t="shared" si="47"/>
        <v>1.3093425143789563</v>
      </c>
      <c r="K207" s="164">
        <f t="shared" si="48"/>
        <v>1.3336913641364907</v>
      </c>
      <c r="L207" s="164">
        <f t="shared" si="49"/>
        <v>1.342248578551777</v>
      </c>
      <c r="N207" s="225"/>
    </row>
    <row r="208" spans="9:14" x14ac:dyDescent="0.3">
      <c r="I208">
        <v>0</v>
      </c>
      <c r="J208" s="164">
        <f t="shared" si="47"/>
        <v>3.3059686934108683</v>
      </c>
      <c r="K208" s="164">
        <f t="shared" si="48"/>
        <v>3.3972593153171147</v>
      </c>
      <c r="L208" s="164">
        <f t="shared" si="49"/>
        <v>3.4417602272377779</v>
      </c>
      <c r="N208" s="225"/>
    </row>
    <row r="210" spans="9:31" x14ac:dyDescent="0.3">
      <c r="I210" t="s">
        <v>1616</v>
      </c>
      <c r="J210" t="s">
        <v>1503</v>
      </c>
      <c r="P210" s="216" t="s">
        <v>1615</v>
      </c>
      <c r="Q210" s="215"/>
      <c r="R210" s="224"/>
    </row>
    <row r="211" spans="9:31" x14ac:dyDescent="0.3">
      <c r="I211">
        <f t="shared" ref="I211:I227" si="50">1+I212</f>
        <v>18</v>
      </c>
      <c r="J211">
        <v>1</v>
      </c>
      <c r="K211">
        <v>1</v>
      </c>
      <c r="L211">
        <v>1</v>
      </c>
      <c r="O211" t="s">
        <v>1614</v>
      </c>
      <c r="P211" s="2" t="s">
        <v>1612</v>
      </c>
      <c r="Q211" s="2" t="s">
        <v>1611</v>
      </c>
      <c r="R211" s="2" t="s">
        <v>1610</v>
      </c>
    </row>
    <row r="212" spans="9:31" x14ac:dyDescent="0.3">
      <c r="I212">
        <f t="shared" si="50"/>
        <v>17</v>
      </c>
      <c r="J212">
        <f t="shared" ref="J212:J229" si="51">J211/J191</f>
        <v>0.99999981505435698</v>
      </c>
      <c r="K212">
        <f t="shared" ref="K212:K229" si="52">K211/K191</f>
        <v>0.99999985075602138</v>
      </c>
      <c r="L212">
        <f t="shared" ref="L212:L229" si="53">L211/L191</f>
        <v>0.99999981322251563</v>
      </c>
      <c r="N212" t="str">
        <f t="shared" ref="N212:N229" si="54">G144</f>
        <v>3/1/20X1</v>
      </c>
      <c r="O212" s="12">
        <f t="shared" ref="O212:O229" si="55">AM108*E67</f>
        <v>668263754.73000014</v>
      </c>
      <c r="P212" s="12">
        <f t="shared" ref="P212:P229" si="56">$O212/J212</f>
        <v>668263878.32249284</v>
      </c>
      <c r="Q212" s="12">
        <f t="shared" ref="Q212:Q229" si="57">$O212/K212</f>
        <v>668263854.46435654</v>
      </c>
      <c r="R212" s="12">
        <f t="shared" ref="R212:R229" si="58">$O212/L212</f>
        <v>668263879.54664648</v>
      </c>
      <c r="W212" s="153"/>
      <c r="AA212" s="223"/>
      <c r="AE212" s="223"/>
    </row>
    <row r="213" spans="9:31" x14ac:dyDescent="0.3">
      <c r="I213">
        <f t="shared" si="50"/>
        <v>16</v>
      </c>
      <c r="J213">
        <f t="shared" si="51"/>
        <v>0.99999823341126304</v>
      </c>
      <c r="K213">
        <f t="shared" si="52"/>
        <v>0.99999808678349844</v>
      </c>
      <c r="L213">
        <f t="shared" si="53"/>
        <v>0.99999796227592996</v>
      </c>
      <c r="N213" t="str">
        <f t="shared" si="54"/>
        <v>4/1/20X1</v>
      </c>
      <c r="O213" s="12">
        <f t="shared" si="55"/>
        <v>650603410.93999982</v>
      </c>
      <c r="P213" s="12">
        <f t="shared" si="56"/>
        <v>650604560.29068828</v>
      </c>
      <c r="Q213" s="12">
        <f t="shared" si="57"/>
        <v>650604655.68756306</v>
      </c>
      <c r="R213" s="12">
        <f t="shared" si="58"/>
        <v>650604736.69293189</v>
      </c>
      <c r="W213" s="153"/>
      <c r="AA213" s="223"/>
      <c r="AE213" s="223"/>
    </row>
    <row r="214" spans="9:31" x14ac:dyDescent="0.3">
      <c r="I214">
        <f t="shared" si="50"/>
        <v>15</v>
      </c>
      <c r="J214">
        <f t="shared" si="51"/>
        <v>0.99998343120842048</v>
      </c>
      <c r="K214">
        <f t="shared" si="52"/>
        <v>0.9999805013058054</v>
      </c>
      <c r="L214">
        <f t="shared" si="53"/>
        <v>0.99997714400681637</v>
      </c>
      <c r="N214" t="str">
        <f t="shared" si="54"/>
        <v>5/1/20X1</v>
      </c>
      <c r="O214" s="12">
        <f t="shared" si="55"/>
        <v>606791830.46000004</v>
      </c>
      <c r="P214" s="12">
        <f t="shared" si="56"/>
        <v>606801884.43395329</v>
      </c>
      <c r="Q214" s="12">
        <f t="shared" si="57"/>
        <v>606803662.33904815</v>
      </c>
      <c r="R214" s="12">
        <f t="shared" si="58"/>
        <v>606805699.60693407</v>
      </c>
      <c r="W214" s="153"/>
      <c r="AA214" s="223"/>
      <c r="AE214" s="223"/>
    </row>
    <row r="215" spans="9:31" x14ac:dyDescent="0.3">
      <c r="I215">
        <f t="shared" si="50"/>
        <v>14</v>
      </c>
      <c r="J215">
        <f t="shared" si="51"/>
        <v>0.99990276795641675</v>
      </c>
      <c r="K215">
        <f t="shared" si="52"/>
        <v>0.99987081844118753</v>
      </c>
      <c r="L215">
        <f t="shared" si="53"/>
        <v>0.99985239499353418</v>
      </c>
      <c r="N215" t="str">
        <f t="shared" si="54"/>
        <v>6/1/20X1</v>
      </c>
      <c r="O215" s="12">
        <f t="shared" si="55"/>
        <v>622946374.69999993</v>
      </c>
      <c r="P215" s="12">
        <f t="shared" si="56"/>
        <v>623006950.93900633</v>
      </c>
      <c r="Q215" s="12">
        <f t="shared" si="57"/>
        <v>623026858.28073466</v>
      </c>
      <c r="R215" s="12">
        <f t="shared" si="58"/>
        <v>623038338.27794993</v>
      </c>
      <c r="W215" s="153"/>
      <c r="AA215" s="223"/>
      <c r="AE215" s="223"/>
    </row>
    <row r="216" spans="9:31" x14ac:dyDescent="0.3">
      <c r="I216">
        <f t="shared" si="50"/>
        <v>13</v>
      </c>
      <c r="J216">
        <f t="shared" si="51"/>
        <v>0.99971901068150926</v>
      </c>
      <c r="K216">
        <f t="shared" si="52"/>
        <v>0.99963103287048416</v>
      </c>
      <c r="L216">
        <f t="shared" si="53"/>
        <v>0.99956070305711942</v>
      </c>
      <c r="N216" t="str">
        <f t="shared" si="54"/>
        <v>7/1/20X1</v>
      </c>
      <c r="O216" s="12">
        <f t="shared" si="55"/>
        <v>607376926.42999995</v>
      </c>
      <c r="P216" s="12">
        <f t="shared" si="56"/>
        <v>607547640.82754672</v>
      </c>
      <c r="Q216" s="12">
        <f t="shared" si="57"/>
        <v>607601111.26791513</v>
      </c>
      <c r="R216" s="12">
        <f t="shared" si="58"/>
        <v>607643862.52116561</v>
      </c>
      <c r="W216" s="153"/>
      <c r="AA216" s="223"/>
      <c r="AE216" s="223"/>
    </row>
    <row r="217" spans="9:31" x14ac:dyDescent="0.3">
      <c r="I217">
        <f t="shared" si="50"/>
        <v>12</v>
      </c>
      <c r="J217">
        <f t="shared" si="51"/>
        <v>0.99891446421420516</v>
      </c>
      <c r="K217">
        <f t="shared" si="52"/>
        <v>0.9987565709499896</v>
      </c>
      <c r="L217">
        <f t="shared" si="53"/>
        <v>0.99856543377062612</v>
      </c>
      <c r="N217" t="str">
        <f t="shared" si="54"/>
        <v>8/1/20X1</v>
      </c>
      <c r="O217" s="12">
        <f t="shared" si="55"/>
        <v>659744431.06000018</v>
      </c>
      <c r="P217" s="12">
        <f t="shared" si="56"/>
        <v>660461385.52912772</v>
      </c>
      <c r="Q217" s="12">
        <f t="shared" si="57"/>
        <v>660565797.7623812</v>
      </c>
      <c r="R217" s="12">
        <f t="shared" si="58"/>
        <v>660692237.83240402</v>
      </c>
      <c r="W217" s="153"/>
      <c r="AA217" s="223"/>
      <c r="AE217" s="223"/>
    </row>
    <row r="218" spans="9:31" x14ac:dyDescent="0.3">
      <c r="I218">
        <f t="shared" si="50"/>
        <v>11</v>
      </c>
      <c r="J218">
        <f t="shared" si="51"/>
        <v>0.99643280946066581</v>
      </c>
      <c r="K218">
        <f t="shared" si="52"/>
        <v>0.99576948483359395</v>
      </c>
      <c r="L218">
        <f t="shared" si="53"/>
        <v>0.99535097671289452</v>
      </c>
      <c r="N218" t="str">
        <f t="shared" si="54"/>
        <v>9/1/20X1</v>
      </c>
      <c r="O218" s="12">
        <f t="shared" si="55"/>
        <v>634413437.87000012</v>
      </c>
      <c r="P218" s="12">
        <f t="shared" si="56"/>
        <v>636684613.19874227</v>
      </c>
      <c r="Q218" s="12">
        <f t="shared" si="57"/>
        <v>637108736.04046917</v>
      </c>
      <c r="R218" s="12">
        <f t="shared" si="58"/>
        <v>637376616.60324514</v>
      </c>
      <c r="W218" s="153"/>
      <c r="AA218" s="223"/>
      <c r="AE218" s="223"/>
    </row>
    <row r="219" spans="9:31" x14ac:dyDescent="0.3">
      <c r="I219">
        <f t="shared" si="50"/>
        <v>10</v>
      </c>
      <c r="J219">
        <f t="shared" si="51"/>
        <v>0.99183433156972201</v>
      </c>
      <c r="K219">
        <f t="shared" si="52"/>
        <v>0.99014047903705571</v>
      </c>
      <c r="L219">
        <f t="shared" si="53"/>
        <v>0.98930704245336187</v>
      </c>
      <c r="N219" t="str">
        <f t="shared" si="54"/>
        <v>10/1/20X1</v>
      </c>
      <c r="O219" s="12">
        <f t="shared" si="55"/>
        <v>628813568.68000007</v>
      </c>
      <c r="P219" s="12">
        <f t="shared" si="56"/>
        <v>633990525.09587073</v>
      </c>
      <c r="Q219" s="12">
        <f t="shared" si="57"/>
        <v>635075104.99069989</v>
      </c>
      <c r="R219" s="12">
        <f t="shared" si="58"/>
        <v>635610120.7170409</v>
      </c>
      <c r="W219" s="153"/>
      <c r="AA219" s="223"/>
      <c r="AE219" s="223"/>
    </row>
    <row r="220" spans="9:31" x14ac:dyDescent="0.3">
      <c r="I220">
        <f t="shared" si="50"/>
        <v>9</v>
      </c>
      <c r="J220">
        <f t="shared" si="51"/>
        <v>0.98570170938764567</v>
      </c>
      <c r="K220">
        <f t="shared" si="52"/>
        <v>0.98239783787935853</v>
      </c>
      <c r="L220">
        <f t="shared" si="53"/>
        <v>0.98103220894250986</v>
      </c>
      <c r="N220" t="str">
        <f t="shared" si="54"/>
        <v>11/1/20X1</v>
      </c>
      <c r="O220" s="12">
        <f t="shared" si="55"/>
        <v>630108072.39999998</v>
      </c>
      <c r="P220" s="12">
        <f t="shared" si="56"/>
        <v>639248229.35677612</v>
      </c>
      <c r="Q220" s="12">
        <f t="shared" si="57"/>
        <v>641398065.12621737</v>
      </c>
      <c r="R220" s="12">
        <f t="shared" si="58"/>
        <v>642290912.22113526</v>
      </c>
      <c r="W220" s="153"/>
      <c r="AA220" s="223"/>
      <c r="AE220" s="223"/>
    </row>
    <row r="221" spans="9:31" x14ac:dyDescent="0.3">
      <c r="I221">
        <f t="shared" si="50"/>
        <v>8</v>
      </c>
      <c r="J221">
        <f t="shared" si="51"/>
        <v>0.97884912276540748</v>
      </c>
      <c r="K221">
        <f t="shared" si="52"/>
        <v>0.97297434297995267</v>
      </c>
      <c r="L221">
        <f t="shared" si="53"/>
        <v>0.97021616867101745</v>
      </c>
      <c r="N221" t="str">
        <f t="shared" si="54"/>
        <v>12/1/20X1</v>
      </c>
      <c r="O221" s="12">
        <f t="shared" si="55"/>
        <v>695188341.81000018</v>
      </c>
      <c r="P221" s="12">
        <f t="shared" si="56"/>
        <v>710209904.30678463</v>
      </c>
      <c r="Q221" s="12">
        <f t="shared" si="57"/>
        <v>714498123.02432311</v>
      </c>
      <c r="R221" s="12">
        <f t="shared" si="58"/>
        <v>716529330.53285968</v>
      </c>
      <c r="W221" s="153"/>
      <c r="AA221" s="223"/>
      <c r="AE221" s="223"/>
    </row>
    <row r="222" spans="9:31" x14ac:dyDescent="0.3">
      <c r="I222">
        <f t="shared" si="50"/>
        <v>7</v>
      </c>
      <c r="J222">
        <f t="shared" si="51"/>
        <v>0.96914911665008552</v>
      </c>
      <c r="K222">
        <f t="shared" si="52"/>
        <v>0.96034523011797113</v>
      </c>
      <c r="L222">
        <f t="shared" si="53"/>
        <v>0.95593276229562618</v>
      </c>
      <c r="N222" t="str">
        <f t="shared" si="54"/>
        <v>1/1/20X2</v>
      </c>
      <c r="O222" s="12">
        <f t="shared" si="55"/>
        <v>615421885.96000004</v>
      </c>
      <c r="P222" s="12">
        <f t="shared" si="56"/>
        <v>635012585.15019643</v>
      </c>
      <c r="Q222" s="12">
        <f t="shared" si="57"/>
        <v>640834011.20699072</v>
      </c>
      <c r="R222" s="12">
        <f t="shared" si="58"/>
        <v>643792022.02683604</v>
      </c>
      <c r="W222" s="153"/>
      <c r="AA222" s="223"/>
      <c r="AE222" s="223"/>
    </row>
    <row r="223" spans="9:31" x14ac:dyDescent="0.3">
      <c r="I223">
        <f t="shared" si="50"/>
        <v>6</v>
      </c>
      <c r="J223">
        <f t="shared" si="51"/>
        <v>0.95534260487601697</v>
      </c>
      <c r="K223">
        <f t="shared" si="52"/>
        <v>0.94396133915366609</v>
      </c>
      <c r="L223">
        <f t="shared" si="53"/>
        <v>0.93758167729907937</v>
      </c>
      <c r="N223" t="str">
        <f t="shared" si="54"/>
        <v>2/1/20X2</v>
      </c>
      <c r="O223" s="12">
        <f t="shared" si="55"/>
        <v>511318697.38</v>
      </c>
      <c r="P223" s="12">
        <f t="shared" si="56"/>
        <v>535220239.0747121</v>
      </c>
      <c r="Q223" s="12">
        <f t="shared" si="57"/>
        <v>541673346.32415831</v>
      </c>
      <c r="R223" s="12">
        <f t="shared" si="58"/>
        <v>545359097.51667893</v>
      </c>
      <c r="W223" s="153"/>
      <c r="AA223" s="223"/>
      <c r="AE223" s="223"/>
    </row>
    <row r="224" spans="9:31" x14ac:dyDescent="0.3">
      <c r="I224">
        <f t="shared" si="50"/>
        <v>5</v>
      </c>
      <c r="J224">
        <f t="shared" si="51"/>
        <v>0.93225148381946943</v>
      </c>
      <c r="K224">
        <f t="shared" si="52"/>
        <v>0.91831923987173658</v>
      </c>
      <c r="L224">
        <f t="shared" si="53"/>
        <v>0.90994494593466579</v>
      </c>
      <c r="N224" t="str">
        <f t="shared" si="54"/>
        <v>3/1/20X2</v>
      </c>
      <c r="O224" s="12">
        <f t="shared" si="55"/>
        <v>560317410.61999989</v>
      </c>
      <c r="P224" s="12">
        <f t="shared" si="56"/>
        <v>601036759.22762644</v>
      </c>
      <c r="Q224" s="12">
        <f t="shared" si="57"/>
        <v>610155364.59658682</v>
      </c>
      <c r="R224" s="12">
        <f t="shared" si="58"/>
        <v>615770671.75691617</v>
      </c>
      <c r="W224" s="153"/>
      <c r="AA224" s="223"/>
      <c r="AE224" s="223"/>
    </row>
    <row r="225" spans="9:31" x14ac:dyDescent="0.3">
      <c r="I225">
        <f t="shared" si="50"/>
        <v>4</v>
      </c>
      <c r="J225">
        <f t="shared" si="51"/>
        <v>0.89718445263453905</v>
      </c>
      <c r="K225">
        <f t="shared" si="52"/>
        <v>0.88004218478585461</v>
      </c>
      <c r="L225">
        <f t="shared" si="53"/>
        <v>0.86934891311081752</v>
      </c>
      <c r="N225" t="str">
        <f t="shared" si="54"/>
        <v>4/1/20X2</v>
      </c>
      <c r="O225" s="12">
        <f t="shared" si="55"/>
        <v>507100654.22999996</v>
      </c>
      <c r="P225" s="12">
        <f t="shared" si="56"/>
        <v>565213376.96047139</v>
      </c>
      <c r="Q225" s="12">
        <f t="shared" si="57"/>
        <v>576223120.88754642</v>
      </c>
      <c r="R225" s="12">
        <f t="shared" si="58"/>
        <v>583310850.89348805</v>
      </c>
      <c r="W225" s="153"/>
      <c r="AA225" s="223"/>
      <c r="AE225" s="223"/>
    </row>
    <row r="226" spans="9:31" x14ac:dyDescent="0.3">
      <c r="I226">
        <f t="shared" si="50"/>
        <v>3</v>
      </c>
      <c r="J226">
        <f t="shared" si="51"/>
        <v>0.84004488444874958</v>
      </c>
      <c r="K226">
        <f t="shared" si="52"/>
        <v>0.81673330548410272</v>
      </c>
      <c r="L226">
        <f t="shared" si="53"/>
        <v>0.80439493701771214</v>
      </c>
      <c r="N226" t="str">
        <f t="shared" si="54"/>
        <v>5/1/20X2</v>
      </c>
      <c r="O226" s="12">
        <f t="shared" si="55"/>
        <v>496031608.17000002</v>
      </c>
      <c r="P226" s="12">
        <f t="shared" si="56"/>
        <v>590482267.49872255</v>
      </c>
      <c r="Q226" s="12">
        <f t="shared" si="57"/>
        <v>607336084.91205943</v>
      </c>
      <c r="R226" s="12">
        <f t="shared" si="58"/>
        <v>616651827.78130507</v>
      </c>
      <c r="W226" s="153"/>
      <c r="AA226" s="223"/>
      <c r="AE226" s="223"/>
    </row>
    <row r="227" spans="9:31" x14ac:dyDescent="0.3">
      <c r="I227">
        <f t="shared" si="50"/>
        <v>2</v>
      </c>
      <c r="J227">
        <f t="shared" si="51"/>
        <v>0.74074407346425764</v>
      </c>
      <c r="K227">
        <f t="shared" si="52"/>
        <v>0.71439842979896739</v>
      </c>
      <c r="L227">
        <f t="shared" si="53"/>
        <v>0.70353609891225255</v>
      </c>
      <c r="N227" t="str">
        <f t="shared" si="54"/>
        <v>6/1/20X2</v>
      </c>
      <c r="O227" s="12">
        <f t="shared" si="55"/>
        <v>424769405</v>
      </c>
      <c r="P227" s="12">
        <f t="shared" si="56"/>
        <v>573436116.75955713</v>
      </c>
      <c r="Q227" s="12">
        <f t="shared" si="57"/>
        <v>594583340.72700953</v>
      </c>
      <c r="R227" s="12">
        <f t="shared" si="58"/>
        <v>603763482.29570901</v>
      </c>
      <c r="W227" s="153"/>
      <c r="AA227" s="223"/>
      <c r="AE227" s="223"/>
    </row>
    <row r="228" spans="9:31" x14ac:dyDescent="0.3">
      <c r="I228">
        <v>1</v>
      </c>
      <c r="J228">
        <f t="shared" si="51"/>
        <v>0.56573743335265125</v>
      </c>
      <c r="K228">
        <f t="shared" si="52"/>
        <v>0.53565498661042199</v>
      </c>
      <c r="L228">
        <f t="shared" si="53"/>
        <v>0.52414739725136072</v>
      </c>
      <c r="N228" t="str">
        <f t="shared" si="54"/>
        <v>7/1/20X2</v>
      </c>
      <c r="O228" s="12">
        <f t="shared" si="55"/>
        <v>308186616.95999998</v>
      </c>
      <c r="P228" s="12">
        <f t="shared" si="56"/>
        <v>544752032.99459326</v>
      </c>
      <c r="Q228" s="12">
        <f t="shared" si="57"/>
        <v>575345370.92649508</v>
      </c>
      <c r="R228" s="12">
        <f t="shared" si="58"/>
        <v>587977005.27778387</v>
      </c>
      <c r="W228" s="153"/>
      <c r="AA228" s="223"/>
      <c r="AE228" s="223"/>
    </row>
    <row r="229" spans="9:31" x14ac:dyDescent="0.3">
      <c r="I229">
        <v>0</v>
      </c>
      <c r="J229" s="163">
        <f t="shared" si="51"/>
        <v>0.17112607100007435</v>
      </c>
      <c r="K229">
        <f t="shared" si="52"/>
        <v>0.1576726816805922</v>
      </c>
      <c r="L229">
        <f t="shared" si="53"/>
        <v>0.15229050330214924</v>
      </c>
      <c r="N229" t="str">
        <f t="shared" si="54"/>
        <v>8/1/20X2</v>
      </c>
      <c r="O229" s="12">
        <f t="shared" si="55"/>
        <v>98806347.290000007</v>
      </c>
      <c r="P229" s="12">
        <f t="shared" si="56"/>
        <v>577389212.01525795</v>
      </c>
      <c r="Q229" s="12">
        <f t="shared" si="57"/>
        <v>626654828.45124972</v>
      </c>
      <c r="R229" s="12">
        <f t="shared" si="58"/>
        <v>648801764.70337772</v>
      </c>
      <c r="W229" s="153"/>
      <c r="AA229" s="223"/>
      <c r="AE229" s="223"/>
    </row>
    <row r="230" spans="9:31" x14ac:dyDescent="0.3">
      <c r="O230" s="12">
        <f>SUM(O212:O229)</f>
        <v>9926202774.6900005</v>
      </c>
      <c r="P230" s="12">
        <f>SUM(P212:P229)</f>
        <v>11059362161.982126</v>
      </c>
      <c r="Q230" s="12">
        <f>SUM(Q212:Q229)</f>
        <v>11217751437.015804</v>
      </c>
      <c r="R230" s="12">
        <f>SUM(R212:R229)</f>
        <v>11294282456.804409</v>
      </c>
      <c r="W230" s="153"/>
      <c r="AA230" s="223"/>
      <c r="AE230" s="223"/>
    </row>
    <row r="232" spans="9:31" x14ac:dyDescent="0.3">
      <c r="P232" s="654" t="s">
        <v>1613</v>
      </c>
      <c r="Q232" s="660"/>
      <c r="R232" s="655"/>
    </row>
    <row r="233" spans="9:31" x14ac:dyDescent="0.3">
      <c r="P233" s="2" t="s">
        <v>1612</v>
      </c>
      <c r="Q233" s="2" t="s">
        <v>1611</v>
      </c>
      <c r="R233" s="2" t="s">
        <v>1610</v>
      </c>
    </row>
    <row r="234" spans="9:31" x14ac:dyDescent="0.3">
      <c r="P234" s="14">
        <f>P230-$O$230</f>
        <v>1133159387.2921257</v>
      </c>
      <c r="Q234" s="14">
        <f>Q230-$O$230</f>
        <v>1291548662.3258038</v>
      </c>
      <c r="R234" s="14">
        <f>R230-$O$230</f>
        <v>1368079682.1144085</v>
      </c>
    </row>
  </sheetData>
  <mergeCells count="6">
    <mergeCell ref="P232:R232"/>
    <mergeCell ref="C10:H10"/>
    <mergeCell ref="C22:J22"/>
    <mergeCell ref="M22:Q22"/>
    <mergeCell ref="C47:AN47"/>
    <mergeCell ref="C89:AN89"/>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011A-BBA7-4F11-A56B-DAC94A984764}">
  <sheetPr>
    <tabColor theme="5" tint="0.39997558519241921"/>
  </sheetPr>
  <dimension ref="A1:O33"/>
  <sheetViews>
    <sheetView workbookViewId="0">
      <selection activeCell="F57" sqref="F57"/>
    </sheetView>
  </sheetViews>
  <sheetFormatPr defaultRowHeight="14.4" x14ac:dyDescent="0.3"/>
  <cols>
    <col min="3" max="3" width="25.5546875" customWidth="1"/>
    <col min="4" max="4" width="11.109375" customWidth="1"/>
    <col min="5" max="5" width="11.33203125" customWidth="1"/>
    <col min="6" max="6" width="11.6640625" customWidth="1"/>
    <col min="7" max="7" width="11.33203125" customWidth="1"/>
    <col min="8" max="8" width="12.21875" customWidth="1"/>
    <col min="9" max="9" width="12" customWidth="1"/>
    <col min="11" max="11" width="43.5546875" bestFit="1" customWidth="1"/>
    <col min="12" max="14" width="11.109375" customWidth="1"/>
    <col min="16" max="16" width="10.33203125" bestFit="1" customWidth="1"/>
  </cols>
  <sheetData>
    <row r="1" spans="1:9" ht="15" thickBot="1" x14ac:dyDescent="0.35">
      <c r="A1" t="s">
        <v>1443</v>
      </c>
      <c r="B1" s="106"/>
      <c r="H1" s="20" t="s">
        <v>42</v>
      </c>
      <c r="I1" s="19"/>
    </row>
    <row r="2" spans="1:9" x14ac:dyDescent="0.3">
      <c r="H2" s="18" t="s">
        <v>41</v>
      </c>
      <c r="I2" s="18"/>
    </row>
    <row r="3" spans="1:9" ht="15" thickBot="1" x14ac:dyDescent="0.35">
      <c r="H3" s="17" t="s">
        <v>40</v>
      </c>
      <c r="I3" s="17"/>
    </row>
    <row r="4" spans="1:9" ht="15.6" thickTop="1" thickBot="1" x14ac:dyDescent="0.35">
      <c r="H4" s="16" t="s">
        <v>39</v>
      </c>
      <c r="I4" s="16"/>
    </row>
    <row r="5" spans="1:9" ht="15" thickTop="1" x14ac:dyDescent="0.3">
      <c r="H5" s="15" t="s">
        <v>38</v>
      </c>
      <c r="I5" s="14"/>
    </row>
    <row r="9" spans="1:9" ht="15" thickBot="1" x14ac:dyDescent="0.35"/>
    <row r="10" spans="1:9" ht="15" thickBot="1" x14ac:dyDescent="0.35">
      <c r="C10" s="644" t="s">
        <v>37</v>
      </c>
      <c r="D10" s="645"/>
      <c r="E10" s="645"/>
      <c r="F10" s="645"/>
      <c r="G10" s="646"/>
    </row>
    <row r="14" spans="1:9" x14ac:dyDescent="0.3">
      <c r="D14" t="s">
        <v>1442</v>
      </c>
    </row>
    <row r="15" spans="1:9" x14ac:dyDescent="0.3">
      <c r="C15">
        <v>0</v>
      </c>
      <c r="D15" t="s">
        <v>1441</v>
      </c>
    </row>
    <row r="16" spans="1:9" x14ac:dyDescent="0.3">
      <c r="C16" s="12">
        <v>1200000</v>
      </c>
      <c r="D16" t="s">
        <v>1440</v>
      </c>
    </row>
    <row r="21" spans="3:15" ht="15" thickBot="1" x14ac:dyDescent="0.35"/>
    <row r="22" spans="3:15" ht="15" thickBot="1" x14ac:dyDescent="0.35">
      <c r="C22" s="644" t="s">
        <v>18</v>
      </c>
      <c r="D22" s="645"/>
      <c r="E22" s="645"/>
      <c r="F22" s="645"/>
      <c r="G22" s="645"/>
      <c r="H22" s="645"/>
      <c r="I22" s="646"/>
      <c r="K22" s="644" t="s">
        <v>17</v>
      </c>
      <c r="L22" s="645"/>
      <c r="M22" s="645"/>
      <c r="N22" s="645"/>
      <c r="O22" s="646"/>
    </row>
    <row r="24" spans="3:15" x14ac:dyDescent="0.3">
      <c r="D24" t="s">
        <v>1439</v>
      </c>
      <c r="F24" t="s">
        <v>1438</v>
      </c>
      <c r="H24" t="s">
        <v>1437</v>
      </c>
    </row>
    <row r="25" spans="3:15" x14ac:dyDescent="0.3">
      <c r="C25" t="s">
        <v>1436</v>
      </c>
      <c r="D25" t="s">
        <v>1435</v>
      </c>
      <c r="E25" t="s">
        <v>1434</v>
      </c>
      <c r="F25" t="s">
        <v>1435</v>
      </c>
      <c r="G25" t="s">
        <v>1434</v>
      </c>
      <c r="H25" t="s">
        <v>1435</v>
      </c>
      <c r="I25" t="s">
        <v>1434</v>
      </c>
    </row>
    <row r="26" spans="3:15" x14ac:dyDescent="0.3">
      <c r="C26" t="s">
        <v>1433</v>
      </c>
      <c r="D26" s="12">
        <v>3000000</v>
      </c>
      <c r="E26" s="12">
        <v>2700000</v>
      </c>
      <c r="F26" s="12">
        <v>3180000</v>
      </c>
      <c r="G26" s="12">
        <v>3000000</v>
      </c>
      <c r="H26" s="12">
        <v>3498000</v>
      </c>
      <c r="I26" s="12">
        <v>3180000</v>
      </c>
    </row>
    <row r="27" spans="3:15" x14ac:dyDescent="0.3">
      <c r="C27" t="s">
        <v>1432</v>
      </c>
      <c r="D27" s="12">
        <v>24000000</v>
      </c>
      <c r="E27" s="12">
        <v>19680000</v>
      </c>
      <c r="F27" s="12">
        <v>25440000</v>
      </c>
      <c r="G27" s="12">
        <v>21000000</v>
      </c>
      <c r="H27" s="12">
        <v>27984000</v>
      </c>
      <c r="I27" s="12">
        <v>22260000</v>
      </c>
    </row>
    <row r="28" spans="3:15" x14ac:dyDescent="0.3">
      <c r="C28" t="s">
        <v>1431</v>
      </c>
      <c r="D28" s="12">
        <v>4000000</v>
      </c>
      <c r="E28" s="12">
        <v>6200000</v>
      </c>
      <c r="F28" s="12">
        <v>4500000</v>
      </c>
      <c r="G28" s="12">
        <v>5250000</v>
      </c>
      <c r="H28" s="12">
        <v>4664000</v>
      </c>
      <c r="I28" s="12">
        <v>5000000</v>
      </c>
    </row>
    <row r="29" spans="3:15" x14ac:dyDescent="0.3">
      <c r="C29" t="s">
        <v>1430</v>
      </c>
      <c r="D29" s="12">
        <v>100000</v>
      </c>
      <c r="E29" s="12">
        <v>75000</v>
      </c>
      <c r="F29" s="12">
        <v>106000</v>
      </c>
      <c r="G29" s="12">
        <v>85000</v>
      </c>
      <c r="H29" s="12">
        <v>116600</v>
      </c>
      <c r="I29" s="12">
        <v>90100</v>
      </c>
    </row>
    <row r="30" spans="3:15" x14ac:dyDescent="0.3">
      <c r="C30" t="s">
        <v>1429</v>
      </c>
      <c r="D30" s="12">
        <v>50000</v>
      </c>
      <c r="E30" s="12">
        <v>52000</v>
      </c>
      <c r="F30" s="12">
        <v>53000</v>
      </c>
      <c r="G30" s="12">
        <v>56000</v>
      </c>
      <c r="H30" s="12">
        <v>58300</v>
      </c>
      <c r="I30" s="12">
        <v>59360</v>
      </c>
    </row>
    <row r="31" spans="3:15" x14ac:dyDescent="0.3">
      <c r="C31" t="s">
        <v>1428</v>
      </c>
      <c r="D31" s="12">
        <v>500000</v>
      </c>
      <c r="E31" s="12">
        <v>350000</v>
      </c>
      <c r="F31" s="12">
        <v>530000</v>
      </c>
      <c r="G31" s="12">
        <v>385000</v>
      </c>
      <c r="H31" s="12">
        <v>583000</v>
      </c>
      <c r="I31" s="12">
        <v>408100</v>
      </c>
    </row>
    <row r="32" spans="3:15" x14ac:dyDescent="0.3">
      <c r="C32" t="s">
        <v>1427</v>
      </c>
      <c r="D32" s="12">
        <v>2000000</v>
      </c>
      <c r="E32" s="12">
        <v>2100000</v>
      </c>
      <c r="F32" s="12">
        <v>2120000</v>
      </c>
      <c r="G32" s="12">
        <v>2250000</v>
      </c>
      <c r="H32" s="12">
        <v>2332000</v>
      </c>
      <c r="I32" s="12">
        <v>2385000</v>
      </c>
    </row>
    <row r="33" spans="3:9" x14ac:dyDescent="0.3">
      <c r="C33" t="s">
        <v>1426</v>
      </c>
      <c r="D33" s="12">
        <v>200000</v>
      </c>
      <c r="E33" s="12">
        <v>205000</v>
      </c>
      <c r="F33" s="12">
        <v>212000</v>
      </c>
      <c r="G33" s="12">
        <v>220000</v>
      </c>
      <c r="H33" s="12">
        <v>233000</v>
      </c>
      <c r="I33" s="12">
        <v>233000</v>
      </c>
    </row>
  </sheetData>
  <mergeCells count="3">
    <mergeCell ref="C10:G10"/>
    <mergeCell ref="C22:I22"/>
    <mergeCell ref="K22:O22"/>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AC275-DF5E-4D61-A002-94ED4E4F44D3}">
  <sheetPr>
    <tabColor theme="9" tint="0.59999389629810485"/>
  </sheetPr>
  <dimension ref="A1:S62"/>
  <sheetViews>
    <sheetView workbookViewId="0">
      <selection activeCell="L51" sqref="L51"/>
    </sheetView>
  </sheetViews>
  <sheetFormatPr defaultRowHeight="14.4" x14ac:dyDescent="0.3"/>
  <cols>
    <col min="3" max="3" width="25.5546875" customWidth="1"/>
    <col min="4" max="4" width="11.109375" customWidth="1"/>
    <col min="5" max="5" width="11.33203125" customWidth="1"/>
    <col min="6" max="6" width="11.6640625" customWidth="1"/>
    <col min="7" max="7" width="11.33203125" customWidth="1"/>
    <col min="8" max="8" width="12.21875" customWidth="1"/>
    <col min="9" max="9" width="12" customWidth="1"/>
    <col min="11" max="11" width="43.5546875" bestFit="1" customWidth="1"/>
    <col min="12" max="14" width="11.109375" customWidth="1"/>
    <col min="16" max="16" width="10.33203125" bestFit="1" customWidth="1"/>
  </cols>
  <sheetData>
    <row r="1" spans="1:9" ht="15" thickBot="1" x14ac:dyDescent="0.35">
      <c r="A1" t="s">
        <v>1443</v>
      </c>
      <c r="B1" s="106"/>
      <c r="H1" s="20" t="s">
        <v>42</v>
      </c>
      <c r="I1" s="19"/>
    </row>
    <row r="2" spans="1:9" x14ac:dyDescent="0.3">
      <c r="H2" s="18" t="s">
        <v>41</v>
      </c>
      <c r="I2" s="18"/>
    </row>
    <row r="3" spans="1:9" ht="15" thickBot="1" x14ac:dyDescent="0.35">
      <c r="H3" s="17" t="s">
        <v>40</v>
      </c>
      <c r="I3" s="17"/>
    </row>
    <row r="4" spans="1:9" ht="15.6" thickTop="1" thickBot="1" x14ac:dyDescent="0.35">
      <c r="H4" s="16" t="s">
        <v>39</v>
      </c>
      <c r="I4" s="16"/>
    </row>
    <row r="5" spans="1:9" ht="15" thickTop="1" x14ac:dyDescent="0.3">
      <c r="H5" s="15" t="s">
        <v>38</v>
      </c>
      <c r="I5" s="14"/>
    </row>
    <row r="9" spans="1:9" ht="15" thickBot="1" x14ac:dyDescent="0.35"/>
    <row r="10" spans="1:9" ht="15" thickBot="1" x14ac:dyDescent="0.35">
      <c r="C10" s="644" t="s">
        <v>37</v>
      </c>
      <c r="D10" s="645"/>
      <c r="E10" s="645"/>
      <c r="F10" s="645"/>
      <c r="G10" s="646"/>
    </row>
    <row r="14" spans="1:9" x14ac:dyDescent="0.3">
      <c r="D14" t="s">
        <v>1442</v>
      </c>
    </row>
    <row r="15" spans="1:9" x14ac:dyDescent="0.3">
      <c r="C15">
        <v>0</v>
      </c>
      <c r="D15" t="s">
        <v>1441</v>
      </c>
    </row>
    <row r="16" spans="1:9" x14ac:dyDescent="0.3">
      <c r="C16" s="12">
        <v>1200000</v>
      </c>
      <c r="D16" t="s">
        <v>1440</v>
      </c>
    </row>
    <row r="21" spans="3:15" ht="15" thickBot="1" x14ac:dyDescent="0.35"/>
    <row r="22" spans="3:15" ht="15" thickBot="1" x14ac:dyDescent="0.35">
      <c r="C22" s="644" t="s">
        <v>18</v>
      </c>
      <c r="D22" s="645"/>
      <c r="E22" s="645"/>
      <c r="F22" s="645"/>
      <c r="G22" s="645"/>
      <c r="H22" s="645"/>
      <c r="I22" s="646"/>
      <c r="K22" s="644" t="s">
        <v>17</v>
      </c>
      <c r="L22" s="645"/>
      <c r="M22" s="645"/>
      <c r="N22" s="645"/>
      <c r="O22" s="646"/>
    </row>
    <row r="23" spans="3:15" x14ac:dyDescent="0.3">
      <c r="L23" t="s">
        <v>1646</v>
      </c>
    </row>
    <row r="24" spans="3:15" x14ac:dyDescent="0.3">
      <c r="D24" t="s">
        <v>1439</v>
      </c>
      <c r="F24" t="s">
        <v>1438</v>
      </c>
      <c r="H24" t="s">
        <v>1437</v>
      </c>
      <c r="L24" t="s">
        <v>1645</v>
      </c>
      <c r="M24" t="s">
        <v>1644</v>
      </c>
      <c r="N24" t="s">
        <v>1644</v>
      </c>
    </row>
    <row r="25" spans="3:15" x14ac:dyDescent="0.3">
      <c r="C25" t="s">
        <v>1436</v>
      </c>
      <c r="D25" t="s">
        <v>1435</v>
      </c>
      <c r="E25" t="s">
        <v>1434</v>
      </c>
      <c r="F25" t="s">
        <v>1435</v>
      </c>
      <c r="G25" t="s">
        <v>1434</v>
      </c>
      <c r="H25" t="s">
        <v>1435</v>
      </c>
      <c r="I25" t="s">
        <v>1434</v>
      </c>
      <c r="K25" t="s">
        <v>1436</v>
      </c>
      <c r="L25" t="s">
        <v>1643</v>
      </c>
      <c r="M25" t="s">
        <v>1642</v>
      </c>
      <c r="N25" t="s">
        <v>1641</v>
      </c>
    </row>
    <row r="26" spans="3:15" x14ac:dyDescent="0.3">
      <c r="C26" t="s">
        <v>1433</v>
      </c>
      <c r="D26" s="12">
        <v>3000000</v>
      </c>
      <c r="E26" s="12">
        <v>2700000</v>
      </c>
      <c r="F26" s="12">
        <v>3180000</v>
      </c>
      <c r="G26" s="12">
        <v>3000000</v>
      </c>
      <c r="H26" s="12">
        <v>3498000</v>
      </c>
      <c r="I26" s="12">
        <v>3180000</v>
      </c>
      <c r="K26" t="s">
        <v>1433</v>
      </c>
      <c r="L26" s="12">
        <f t="shared" ref="L26:L33" si="0">D26-E26</f>
        <v>300000</v>
      </c>
      <c r="M26" s="12">
        <f t="shared" ref="M26:M33" si="1">F26-G26</f>
        <v>180000</v>
      </c>
      <c r="N26" s="12">
        <f t="shared" ref="N26:N33" si="2">H26-I26</f>
        <v>318000</v>
      </c>
    </row>
    <row r="27" spans="3:15" x14ac:dyDescent="0.3">
      <c r="C27" t="s">
        <v>1432</v>
      </c>
      <c r="D27" s="12">
        <v>24000000</v>
      </c>
      <c r="E27" s="12">
        <v>19680000</v>
      </c>
      <c r="F27" s="12">
        <v>25440000</v>
      </c>
      <c r="G27" s="12">
        <v>21000000</v>
      </c>
      <c r="H27" s="12">
        <v>27984000</v>
      </c>
      <c r="I27" s="12">
        <v>22260000</v>
      </c>
      <c r="K27" t="s">
        <v>1432</v>
      </c>
      <c r="L27" s="12">
        <f t="shared" si="0"/>
        <v>4320000</v>
      </c>
      <c r="M27" s="12">
        <f t="shared" si="1"/>
        <v>4440000</v>
      </c>
      <c r="N27" s="12">
        <f t="shared" si="2"/>
        <v>5724000</v>
      </c>
    </row>
    <row r="28" spans="3:15" x14ac:dyDescent="0.3">
      <c r="C28" t="s">
        <v>1431</v>
      </c>
      <c r="D28" s="12">
        <v>4000000</v>
      </c>
      <c r="E28" s="12">
        <v>6200000</v>
      </c>
      <c r="F28" s="12">
        <v>4500000</v>
      </c>
      <c r="G28" s="12">
        <v>5250000</v>
      </c>
      <c r="H28" s="12">
        <v>4664000</v>
      </c>
      <c r="I28" s="12">
        <v>5000000</v>
      </c>
      <c r="K28" t="s">
        <v>1431</v>
      </c>
      <c r="L28" s="12">
        <f t="shared" si="0"/>
        <v>-2200000</v>
      </c>
      <c r="M28" s="12">
        <f t="shared" si="1"/>
        <v>-750000</v>
      </c>
      <c r="N28" s="12">
        <f t="shared" si="2"/>
        <v>-336000</v>
      </c>
    </row>
    <row r="29" spans="3:15" x14ac:dyDescent="0.3">
      <c r="C29" t="s">
        <v>1430</v>
      </c>
      <c r="D29" s="12">
        <v>100000</v>
      </c>
      <c r="E29" s="12">
        <v>75000</v>
      </c>
      <c r="F29" s="12">
        <v>106000</v>
      </c>
      <c r="G29" s="12">
        <v>85000</v>
      </c>
      <c r="H29" s="12">
        <v>116600</v>
      </c>
      <c r="I29" s="12">
        <v>90100</v>
      </c>
      <c r="K29" t="s">
        <v>1430</v>
      </c>
      <c r="L29" s="12">
        <f t="shared" si="0"/>
        <v>25000</v>
      </c>
      <c r="M29" s="12">
        <f t="shared" si="1"/>
        <v>21000</v>
      </c>
      <c r="N29" s="12">
        <f t="shared" si="2"/>
        <v>26500</v>
      </c>
    </row>
    <row r="30" spans="3:15" x14ac:dyDescent="0.3">
      <c r="C30" t="s">
        <v>1429</v>
      </c>
      <c r="D30" s="12">
        <v>50000</v>
      </c>
      <c r="E30" s="12">
        <v>52000</v>
      </c>
      <c r="F30" s="12">
        <v>53000</v>
      </c>
      <c r="G30" s="12">
        <v>56000</v>
      </c>
      <c r="H30" s="12">
        <v>58300</v>
      </c>
      <c r="I30" s="12">
        <v>59360</v>
      </c>
      <c r="K30" t="s">
        <v>1429</v>
      </c>
      <c r="L30" s="12">
        <f t="shared" si="0"/>
        <v>-2000</v>
      </c>
      <c r="M30" s="12">
        <f t="shared" si="1"/>
        <v>-3000</v>
      </c>
      <c r="N30" s="12">
        <f t="shared" si="2"/>
        <v>-1060</v>
      </c>
    </row>
    <row r="31" spans="3:15" x14ac:dyDescent="0.3">
      <c r="C31" t="s">
        <v>1428</v>
      </c>
      <c r="D31" s="12">
        <v>500000</v>
      </c>
      <c r="E31" s="12">
        <v>350000</v>
      </c>
      <c r="F31" s="12">
        <v>530000</v>
      </c>
      <c r="G31" s="12">
        <v>385000</v>
      </c>
      <c r="H31" s="12">
        <v>583000</v>
      </c>
      <c r="I31" s="12">
        <v>408100</v>
      </c>
      <c r="K31" t="s">
        <v>1428</v>
      </c>
      <c r="L31" s="12">
        <f t="shared" si="0"/>
        <v>150000</v>
      </c>
      <c r="M31" s="12">
        <f t="shared" si="1"/>
        <v>145000</v>
      </c>
      <c r="N31" s="12">
        <f t="shared" si="2"/>
        <v>174900</v>
      </c>
    </row>
    <row r="32" spans="3:15" x14ac:dyDescent="0.3">
      <c r="C32" t="s">
        <v>1427</v>
      </c>
      <c r="D32" s="12">
        <v>2000000</v>
      </c>
      <c r="E32" s="12">
        <v>2100000</v>
      </c>
      <c r="F32" s="12">
        <v>2120000</v>
      </c>
      <c r="G32" s="12">
        <v>2250000</v>
      </c>
      <c r="H32" s="12">
        <v>2332000</v>
      </c>
      <c r="I32" s="12">
        <v>2385000</v>
      </c>
      <c r="K32" t="s">
        <v>1427</v>
      </c>
      <c r="L32" s="12">
        <f t="shared" si="0"/>
        <v>-100000</v>
      </c>
      <c r="M32" s="12">
        <f t="shared" si="1"/>
        <v>-130000</v>
      </c>
      <c r="N32" s="12">
        <f t="shared" si="2"/>
        <v>-53000</v>
      </c>
    </row>
    <row r="33" spans="3:19" x14ac:dyDescent="0.3">
      <c r="C33" t="s">
        <v>1426</v>
      </c>
      <c r="D33" s="12">
        <v>200000</v>
      </c>
      <c r="E33" s="12">
        <v>205000</v>
      </c>
      <c r="F33" s="12">
        <v>212000</v>
      </c>
      <c r="G33" s="12">
        <v>220000</v>
      </c>
      <c r="H33" s="12">
        <v>233000</v>
      </c>
      <c r="I33" s="12">
        <v>233000</v>
      </c>
      <c r="K33" t="s">
        <v>1426</v>
      </c>
      <c r="L33" s="12">
        <f t="shared" si="0"/>
        <v>-5000</v>
      </c>
      <c r="M33" s="12">
        <f t="shared" si="1"/>
        <v>-8000</v>
      </c>
      <c r="N33" s="12">
        <f t="shared" si="2"/>
        <v>0</v>
      </c>
    </row>
    <row r="36" spans="3:19" x14ac:dyDescent="0.3">
      <c r="K36" s="7" t="s">
        <v>1640</v>
      </c>
      <c r="L36" s="7"/>
      <c r="M36" s="7"/>
      <c r="N36" s="7"/>
      <c r="P36" s="7" t="s">
        <v>1639</v>
      </c>
    </row>
    <row r="37" spans="3:19" x14ac:dyDescent="0.3">
      <c r="K37" t="s">
        <v>1638</v>
      </c>
      <c r="L37" s="12"/>
      <c r="M37" s="12">
        <f>SUM(M38:M41)</f>
        <v>4638000</v>
      </c>
      <c r="N37" s="12">
        <f>SUM(N38:N41)</f>
        <v>6067440</v>
      </c>
      <c r="P37" s="12">
        <f>MAX(-(SUM(M37:N37)),0)</f>
        <v>0</v>
      </c>
      <c r="Q37" s="18" t="s">
        <v>1637</v>
      </c>
      <c r="R37" s="18"/>
      <c r="S37" s="18"/>
    </row>
    <row r="38" spans="3:19" x14ac:dyDescent="0.3">
      <c r="K38" s="234" t="str">
        <f>K26</f>
        <v>Individual Major Medical</v>
      </c>
      <c r="L38" s="12"/>
      <c r="M38" s="12">
        <f>M26</f>
        <v>180000</v>
      </c>
      <c r="N38" s="12">
        <f>N26</f>
        <v>318000</v>
      </c>
    </row>
    <row r="39" spans="3:19" x14ac:dyDescent="0.3">
      <c r="K39" s="234" t="str">
        <f>K27</f>
        <v>Group Major Medical</v>
      </c>
      <c r="L39" s="12"/>
      <c r="M39" s="12">
        <f>M27</f>
        <v>4440000</v>
      </c>
      <c r="N39" s="12">
        <f>N27</f>
        <v>5724000</v>
      </c>
    </row>
    <row r="40" spans="3:19" x14ac:dyDescent="0.3">
      <c r="K40" s="234" t="str">
        <f>K29</f>
        <v xml:space="preserve">Group Vision </v>
      </c>
      <c r="L40" s="12"/>
      <c r="M40" s="12">
        <f t="shared" ref="M40:N42" si="3">M29</f>
        <v>21000</v>
      </c>
      <c r="N40" s="12">
        <f t="shared" si="3"/>
        <v>26500</v>
      </c>
    </row>
    <row r="41" spans="3:19" x14ac:dyDescent="0.3">
      <c r="K41" s="234" t="str">
        <f>K30</f>
        <v>Group Dental</v>
      </c>
      <c r="L41" s="12"/>
      <c r="M41" s="12">
        <f t="shared" si="3"/>
        <v>-3000</v>
      </c>
      <c r="N41" s="12">
        <f t="shared" si="3"/>
        <v>-1060</v>
      </c>
    </row>
    <row r="42" spans="3:19" x14ac:dyDescent="0.3">
      <c r="K42" t="str">
        <f>K31</f>
        <v>Hospital Indemnity</v>
      </c>
      <c r="L42" s="12"/>
      <c r="M42" s="12">
        <f t="shared" si="3"/>
        <v>145000</v>
      </c>
      <c r="N42" s="12">
        <f t="shared" si="3"/>
        <v>174900</v>
      </c>
      <c r="P42" s="12">
        <f>MAX(-(SUM(M42:N42)),0)</f>
        <v>0</v>
      </c>
      <c r="Q42" s="18" t="s">
        <v>1637</v>
      </c>
      <c r="R42" s="18"/>
      <c r="S42" s="18"/>
    </row>
    <row r="43" spans="3:19" x14ac:dyDescent="0.3">
      <c r="K43" t="str">
        <f>K28</f>
        <v>Group Long Term Care</v>
      </c>
      <c r="L43" s="12"/>
      <c r="M43" s="12">
        <f>M28</f>
        <v>-750000</v>
      </c>
      <c r="N43" s="12">
        <f>N28</f>
        <v>-336000</v>
      </c>
      <c r="P43" s="12">
        <f>MAX(-(SUM(M43:N43)),0)</f>
        <v>1086000</v>
      </c>
    </row>
    <row r="44" spans="3:19" x14ac:dyDescent="0.3">
      <c r="K44" t="str">
        <f>K33</f>
        <v>Group Long Term Disability</v>
      </c>
      <c r="L44" s="12"/>
      <c r="M44" s="12">
        <f>M33</f>
        <v>-8000</v>
      </c>
      <c r="N44" s="12">
        <f>N33</f>
        <v>0</v>
      </c>
      <c r="P44" s="12">
        <f>MAX(-(SUM(M44:N44)),0)</f>
        <v>8000</v>
      </c>
    </row>
    <row r="45" spans="3:19" x14ac:dyDescent="0.3">
      <c r="L45" s="12"/>
      <c r="M45" s="12"/>
      <c r="N45" s="12"/>
    </row>
    <row r="46" spans="3:19" x14ac:dyDescent="0.3">
      <c r="L46" s="12"/>
      <c r="M46" s="12"/>
      <c r="N46" s="12"/>
    </row>
    <row r="47" spans="3:19" x14ac:dyDescent="0.3">
      <c r="L47" s="12"/>
      <c r="M47" s="12"/>
      <c r="N47" s="12"/>
    </row>
    <row r="48" spans="3:19" x14ac:dyDescent="0.3">
      <c r="L48" s="12"/>
      <c r="M48" s="12"/>
      <c r="N48" s="12"/>
      <c r="P48" s="12"/>
    </row>
    <row r="49" spans="11:17" x14ac:dyDescent="0.3">
      <c r="L49" s="12"/>
      <c r="M49" s="12"/>
      <c r="N49" s="12"/>
      <c r="P49" s="12"/>
    </row>
    <row r="50" spans="11:17" x14ac:dyDescent="0.3">
      <c r="P50" s="12">
        <f>SUM(P37:P44)</f>
        <v>1094000</v>
      </c>
      <c r="Q50" t="s">
        <v>1636</v>
      </c>
    </row>
    <row r="52" spans="11:17" x14ac:dyDescent="0.3">
      <c r="P52" s="14">
        <f>C16-P50</f>
        <v>106000</v>
      </c>
      <c r="Q52" t="s">
        <v>1635</v>
      </c>
    </row>
    <row r="57" spans="11:17" x14ac:dyDescent="0.3">
      <c r="K57" t="s">
        <v>1634</v>
      </c>
    </row>
    <row r="58" spans="11:17" x14ac:dyDescent="0.3">
      <c r="K58" s="12">
        <f>SUM(L26:L33)</f>
        <v>2488000</v>
      </c>
      <c r="L58" t="s">
        <v>1633</v>
      </c>
    </row>
    <row r="59" spans="11:17" x14ac:dyDescent="0.3">
      <c r="K59" s="12">
        <f>P52-C15</f>
        <v>106000</v>
      </c>
      <c r="L59" t="s">
        <v>1632</v>
      </c>
    </row>
    <row r="60" spans="11:17" x14ac:dyDescent="0.3">
      <c r="K60" s="12">
        <f>P50</f>
        <v>1094000</v>
      </c>
      <c r="L60" t="s">
        <v>1631</v>
      </c>
    </row>
    <row r="62" spans="11:17" x14ac:dyDescent="0.3">
      <c r="K62" s="14">
        <f>K58-K59-K60</f>
        <v>1288000</v>
      </c>
      <c r="L62" t="s">
        <v>1630</v>
      </c>
    </row>
  </sheetData>
  <mergeCells count="3">
    <mergeCell ref="C10:G10"/>
    <mergeCell ref="C22:I22"/>
    <mergeCell ref="K22:O22"/>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8BE6A-D6B7-467E-B6D9-0841B219EB7F}">
  <sheetPr>
    <tabColor theme="5" tint="0.39997558519241921"/>
  </sheetPr>
  <dimension ref="A1:N100"/>
  <sheetViews>
    <sheetView zoomScaleNormal="100" workbookViewId="0">
      <selection activeCell="F57" sqref="F57"/>
    </sheetView>
  </sheetViews>
  <sheetFormatPr defaultRowHeight="14.4" x14ac:dyDescent="0.3"/>
  <cols>
    <col min="1" max="1" width="11.33203125" customWidth="1"/>
    <col min="2" max="2" width="20.6640625" customWidth="1"/>
    <col min="3" max="13" width="10.6640625" customWidth="1"/>
    <col min="14" max="14" width="2.6640625" style="107" customWidth="1"/>
  </cols>
  <sheetData>
    <row r="1" spans="1:13" ht="15.6" x14ac:dyDescent="0.3">
      <c r="A1" s="131" t="s">
        <v>1479</v>
      </c>
      <c r="B1" s="108"/>
      <c r="C1" s="108"/>
      <c r="D1" s="108"/>
      <c r="E1" s="108"/>
      <c r="F1" s="108"/>
      <c r="G1" s="108"/>
      <c r="H1" s="108"/>
      <c r="I1" s="108"/>
      <c r="J1" s="108"/>
      <c r="K1" s="108"/>
      <c r="L1" s="108"/>
      <c r="M1" s="108"/>
    </row>
    <row r="2" spans="1:13" ht="15.6" x14ac:dyDescent="0.3">
      <c r="A2" s="131" t="s">
        <v>1478</v>
      </c>
      <c r="B2" s="108"/>
      <c r="C2" s="108"/>
      <c r="D2" s="108"/>
      <c r="E2" s="108"/>
      <c r="F2" s="108"/>
      <c r="G2" s="108"/>
      <c r="H2" s="108"/>
      <c r="I2" s="108"/>
      <c r="J2" s="108"/>
      <c r="K2" s="108"/>
      <c r="L2" s="108"/>
      <c r="M2" s="108"/>
    </row>
    <row r="3" spans="1:13" ht="15.75" customHeight="1" x14ac:dyDescent="0.3">
      <c r="A3" s="131" t="s">
        <v>1477</v>
      </c>
      <c r="B3" s="108"/>
      <c r="C3" s="108"/>
      <c r="D3" s="108"/>
      <c r="E3" s="108"/>
      <c r="F3" s="108"/>
      <c r="G3" s="108"/>
      <c r="H3" s="108"/>
      <c r="I3" s="108"/>
      <c r="J3" s="108"/>
      <c r="K3" s="108"/>
      <c r="L3" s="108"/>
      <c r="M3" s="108"/>
    </row>
    <row r="4" spans="1:13" ht="15.75" customHeight="1" x14ac:dyDescent="0.4">
      <c r="A4" s="130" t="s">
        <v>1476</v>
      </c>
      <c r="B4" s="128"/>
      <c r="C4" s="128"/>
      <c r="D4" s="128"/>
      <c r="E4" s="128"/>
      <c r="F4" s="128"/>
      <c r="G4" s="128"/>
      <c r="H4" s="128"/>
      <c r="I4" s="128"/>
      <c r="J4" s="128"/>
      <c r="K4" s="128"/>
      <c r="L4" s="128"/>
      <c r="M4" s="128"/>
    </row>
    <row r="5" spans="1:13" ht="15.75" customHeight="1" x14ac:dyDescent="0.4">
      <c r="A5" s="130"/>
      <c r="B5" s="128"/>
      <c r="C5" s="128"/>
      <c r="D5" s="128"/>
      <c r="E5" s="128"/>
      <c r="F5" s="128"/>
      <c r="G5" s="128"/>
      <c r="H5" s="128"/>
      <c r="I5" s="128"/>
      <c r="J5" s="128"/>
      <c r="K5" s="128"/>
      <c r="L5" s="128"/>
      <c r="M5" s="128"/>
    </row>
    <row r="6" spans="1:13" ht="15.75" customHeight="1" x14ac:dyDescent="0.4">
      <c r="A6" s="129" t="s">
        <v>1475</v>
      </c>
      <c r="B6" s="128"/>
      <c r="C6" s="128"/>
      <c r="D6" s="128"/>
      <c r="E6" s="128"/>
      <c r="F6" s="128"/>
      <c r="G6" s="128"/>
      <c r="H6" s="128"/>
      <c r="I6" s="128"/>
      <c r="J6" s="128"/>
      <c r="K6" s="128"/>
      <c r="L6" s="128"/>
      <c r="M6" s="128"/>
    </row>
    <row r="7" spans="1:13" x14ac:dyDescent="0.3">
      <c r="A7" s="108"/>
      <c r="B7" s="108"/>
      <c r="C7" s="108"/>
      <c r="D7" s="108"/>
      <c r="E7" s="108"/>
      <c r="F7" s="108"/>
      <c r="G7" s="108"/>
      <c r="H7" s="108"/>
      <c r="I7" s="108"/>
      <c r="J7" s="108"/>
      <c r="K7" s="108"/>
      <c r="L7" s="108"/>
      <c r="M7" s="108"/>
    </row>
    <row r="8" spans="1:13" ht="15.75" customHeight="1" x14ac:dyDescent="0.3">
      <c r="A8" s="126" t="s">
        <v>1474</v>
      </c>
      <c r="B8" s="108"/>
      <c r="C8" s="126"/>
      <c r="D8" s="126"/>
      <c r="E8" s="126"/>
      <c r="F8" s="126"/>
      <c r="G8" s="126"/>
      <c r="H8" s="126"/>
      <c r="I8" s="126"/>
      <c r="J8" s="126"/>
      <c r="K8" s="126"/>
      <c r="L8" s="126"/>
      <c r="M8" s="126"/>
    </row>
    <row r="9" spans="1:13" ht="15.6" x14ac:dyDescent="0.3">
      <c r="A9" s="126" t="s">
        <v>1473</v>
      </c>
      <c r="B9" s="108"/>
      <c r="C9" s="126"/>
      <c r="D9" s="126"/>
      <c r="E9" s="126"/>
      <c r="F9" s="126"/>
      <c r="G9" s="126"/>
      <c r="H9" s="126"/>
      <c r="I9" s="126"/>
      <c r="J9" s="126"/>
      <c r="K9" s="126"/>
      <c r="L9" s="126"/>
      <c r="M9" s="126"/>
    </row>
    <row r="10" spans="1:13" ht="15.6" x14ac:dyDescent="0.3">
      <c r="A10" s="126"/>
      <c r="B10" s="108"/>
      <c r="C10" s="126"/>
      <c r="D10" s="126"/>
      <c r="E10" s="126"/>
      <c r="F10" s="126"/>
      <c r="G10" s="126"/>
      <c r="H10" s="126"/>
      <c r="I10" s="126"/>
      <c r="J10" s="126"/>
      <c r="K10" s="126"/>
      <c r="L10" s="126"/>
      <c r="M10" s="126"/>
    </row>
    <row r="11" spans="1:13" ht="15.6" x14ac:dyDescent="0.3">
      <c r="A11" s="126" t="s">
        <v>1472</v>
      </c>
      <c r="B11" s="108"/>
      <c r="C11" s="126"/>
      <c r="D11" s="126"/>
      <c r="E11" s="126"/>
      <c r="F11" s="126"/>
      <c r="G11" s="126"/>
      <c r="H11" s="126"/>
      <c r="I11" s="126"/>
      <c r="J11" s="126"/>
      <c r="K11" s="126"/>
      <c r="L11" s="126"/>
      <c r="M11" s="126"/>
    </row>
    <row r="12" spans="1:13" ht="15.6" x14ac:dyDescent="0.3">
      <c r="A12" s="126"/>
      <c r="B12" s="108"/>
      <c r="C12" s="125"/>
      <c r="D12" s="125"/>
      <c r="E12" s="125"/>
      <c r="F12" s="125"/>
      <c r="G12" s="125"/>
      <c r="H12" s="125"/>
      <c r="I12" s="125"/>
      <c r="J12" s="125"/>
      <c r="K12" s="125"/>
      <c r="L12" s="125"/>
      <c r="M12" s="125"/>
    </row>
    <row r="13" spans="1:13" ht="15.6" x14ac:dyDescent="0.3">
      <c r="A13" s="126" t="s">
        <v>1471</v>
      </c>
      <c r="B13" s="108"/>
      <c r="C13" s="127"/>
      <c r="D13" s="127"/>
      <c r="E13" s="127"/>
      <c r="F13" s="127"/>
      <c r="G13" s="127"/>
      <c r="H13" s="127"/>
      <c r="I13" s="127"/>
      <c r="J13" s="127"/>
      <c r="K13" s="127"/>
      <c r="L13" s="127"/>
      <c r="M13" s="127"/>
    </row>
    <row r="14" spans="1:13" ht="15.6" x14ac:dyDescent="0.3">
      <c r="A14" s="126" t="s">
        <v>1470</v>
      </c>
      <c r="B14" s="108"/>
      <c r="C14" s="127"/>
      <c r="D14" s="127"/>
      <c r="E14" s="127"/>
      <c r="F14" s="127"/>
      <c r="G14" s="127"/>
      <c r="H14" s="127"/>
      <c r="I14" s="127"/>
      <c r="J14" s="127"/>
      <c r="K14" s="127"/>
      <c r="L14" s="127"/>
      <c r="M14" s="127"/>
    </row>
    <row r="15" spans="1:13" ht="15.6" x14ac:dyDescent="0.3">
      <c r="A15" s="126" t="s">
        <v>1469</v>
      </c>
      <c r="B15" s="108"/>
      <c r="C15" s="127"/>
      <c r="D15" s="127"/>
      <c r="E15" s="127"/>
      <c r="F15" s="127"/>
      <c r="G15" s="127"/>
      <c r="H15" s="127"/>
      <c r="I15" s="127"/>
      <c r="J15" s="127"/>
      <c r="K15" s="127"/>
      <c r="L15" s="127"/>
      <c r="M15" s="127"/>
    </row>
    <row r="16" spans="1:13" ht="15.6" x14ac:dyDescent="0.3">
      <c r="A16" s="126" t="s">
        <v>1468</v>
      </c>
      <c r="B16" s="108"/>
      <c r="C16" s="127"/>
      <c r="D16" s="127"/>
      <c r="E16" s="127"/>
      <c r="F16" s="127"/>
      <c r="G16" s="127"/>
      <c r="H16" s="127"/>
      <c r="I16" s="127"/>
      <c r="J16" s="127"/>
      <c r="K16" s="127"/>
      <c r="L16" s="127"/>
      <c r="M16" s="127"/>
    </row>
    <row r="17" spans="1:13" ht="15.6" x14ac:dyDescent="0.3">
      <c r="A17" s="126" t="s">
        <v>1467</v>
      </c>
      <c r="B17" s="108"/>
      <c r="C17" s="108"/>
      <c r="D17" s="108"/>
      <c r="E17" s="108"/>
      <c r="F17" s="108"/>
      <c r="G17" s="108"/>
      <c r="H17" s="108"/>
      <c r="I17" s="108"/>
      <c r="J17" s="108"/>
      <c r="K17" s="108"/>
      <c r="L17" s="108"/>
      <c r="M17" s="108"/>
    </row>
    <row r="18" spans="1:13" ht="15.6" x14ac:dyDescent="0.3">
      <c r="A18" s="126"/>
      <c r="B18" s="108"/>
      <c r="C18" s="125"/>
      <c r="D18" s="125"/>
      <c r="E18" s="125"/>
      <c r="F18" s="125"/>
      <c r="G18" s="125"/>
      <c r="H18" s="125"/>
      <c r="I18" s="125"/>
      <c r="J18" s="125"/>
      <c r="K18" s="125"/>
      <c r="L18" s="125"/>
      <c r="M18" s="125"/>
    </row>
    <row r="19" spans="1:13" ht="15.6" x14ac:dyDescent="0.3">
      <c r="A19" s="124" t="s">
        <v>1466</v>
      </c>
      <c r="B19" s="108"/>
      <c r="C19" s="125"/>
      <c r="D19" s="125"/>
      <c r="E19" s="125"/>
      <c r="F19" s="125"/>
      <c r="G19" s="125"/>
      <c r="H19" s="125"/>
      <c r="I19" s="125"/>
      <c r="J19" s="125"/>
      <c r="K19" s="125"/>
      <c r="L19" s="125"/>
      <c r="M19" s="125"/>
    </row>
    <row r="20" spans="1:13" ht="15.6" x14ac:dyDescent="0.3">
      <c r="A20" s="124" t="s">
        <v>1465</v>
      </c>
      <c r="B20" s="108"/>
      <c r="C20" s="108"/>
      <c r="D20" s="108"/>
      <c r="E20" s="108"/>
      <c r="F20" s="108"/>
      <c r="G20" s="108"/>
      <c r="H20" s="108"/>
      <c r="I20" s="108"/>
      <c r="J20" s="108"/>
      <c r="K20" s="108"/>
      <c r="L20" s="108"/>
      <c r="M20" s="108"/>
    </row>
    <row r="21" spans="1:13" x14ac:dyDescent="0.3">
      <c r="A21" s="108"/>
      <c r="B21" s="108"/>
      <c r="C21" s="108"/>
      <c r="D21" s="108"/>
      <c r="E21" s="108"/>
      <c r="F21" s="108"/>
      <c r="G21" s="108"/>
      <c r="H21" s="108"/>
      <c r="I21" s="108"/>
      <c r="J21" s="108"/>
      <c r="K21" s="108"/>
      <c r="L21" s="108"/>
      <c r="M21" s="108"/>
    </row>
    <row r="22" spans="1:13" x14ac:dyDescent="0.3">
      <c r="A22" s="120" t="s">
        <v>1464</v>
      </c>
      <c r="B22" s="120"/>
      <c r="C22" s="120"/>
      <c r="D22" s="120"/>
      <c r="E22" s="120"/>
      <c r="F22" s="120"/>
      <c r="G22" s="120"/>
      <c r="H22" s="120"/>
      <c r="I22" s="120"/>
      <c r="J22" s="120"/>
      <c r="K22" s="120"/>
      <c r="L22" s="120"/>
      <c r="M22" s="120"/>
    </row>
    <row r="23" spans="1:13" x14ac:dyDescent="0.3">
      <c r="A23" s="114"/>
      <c r="B23" s="665" t="s">
        <v>46</v>
      </c>
      <c r="C23" s="666"/>
      <c r="D23" s="666"/>
      <c r="E23" s="666"/>
      <c r="F23" s="666"/>
      <c r="G23" s="666"/>
      <c r="H23" s="666"/>
      <c r="I23" s="666"/>
      <c r="J23" s="666"/>
      <c r="K23" s="666"/>
      <c r="L23" s="666"/>
      <c r="M23" s="667"/>
    </row>
    <row r="24" spans="1:13" x14ac:dyDescent="0.3">
      <c r="A24" s="116" t="s">
        <v>1255</v>
      </c>
      <c r="B24" s="122" t="s">
        <v>1463</v>
      </c>
      <c r="C24" s="122" t="s">
        <v>1462</v>
      </c>
      <c r="D24" s="122" t="s">
        <v>1461</v>
      </c>
      <c r="E24" s="122" t="s">
        <v>1460</v>
      </c>
      <c r="F24" s="122" t="s">
        <v>1459</v>
      </c>
      <c r="G24" s="122" t="s">
        <v>1458</v>
      </c>
      <c r="H24" s="122" t="s">
        <v>1457</v>
      </c>
      <c r="I24" s="122" t="s">
        <v>1456</v>
      </c>
      <c r="J24" s="122" t="s">
        <v>1455</v>
      </c>
      <c r="K24" s="122" t="s">
        <v>1454</v>
      </c>
      <c r="L24" s="122" t="s">
        <v>1453</v>
      </c>
      <c r="M24" s="122" t="s">
        <v>1452</v>
      </c>
    </row>
    <row r="25" spans="1:13" x14ac:dyDescent="0.3">
      <c r="A25" s="122" t="s">
        <v>1463</v>
      </c>
      <c r="B25" s="121">
        <v>50</v>
      </c>
      <c r="C25" s="123"/>
      <c r="D25" s="123"/>
      <c r="E25" s="123"/>
      <c r="F25" s="123"/>
      <c r="G25" s="123"/>
      <c r="H25" s="123"/>
      <c r="I25" s="123"/>
      <c r="J25" s="123"/>
      <c r="K25" s="123"/>
      <c r="L25" s="123"/>
      <c r="M25" s="123"/>
    </row>
    <row r="26" spans="1:13" x14ac:dyDescent="0.3">
      <c r="A26" s="122" t="s">
        <v>1462</v>
      </c>
      <c r="B26" s="121">
        <v>98</v>
      </c>
      <c r="C26" s="121">
        <v>55</v>
      </c>
      <c r="D26" s="123"/>
      <c r="E26" s="123"/>
      <c r="F26" s="123"/>
      <c r="G26" s="123"/>
      <c r="H26" s="123"/>
      <c r="I26" s="123"/>
      <c r="J26" s="123"/>
      <c r="K26" s="123"/>
      <c r="L26" s="123"/>
      <c r="M26" s="123"/>
    </row>
    <row r="27" spans="1:13" x14ac:dyDescent="0.3">
      <c r="A27" s="122" t="s">
        <v>1461</v>
      </c>
      <c r="B27" s="121">
        <v>119</v>
      </c>
      <c r="C27" s="121">
        <v>58</v>
      </c>
      <c r="D27" s="121">
        <v>51</v>
      </c>
      <c r="E27" s="123"/>
      <c r="F27" s="123"/>
      <c r="G27" s="123"/>
      <c r="H27" s="123"/>
      <c r="I27" s="123"/>
      <c r="J27" s="123"/>
      <c r="K27" s="123"/>
      <c r="L27" s="123"/>
      <c r="M27" s="123"/>
    </row>
    <row r="28" spans="1:13" x14ac:dyDescent="0.3">
      <c r="A28" s="122" t="s">
        <v>1460</v>
      </c>
      <c r="B28" s="121">
        <v>122</v>
      </c>
      <c r="C28" s="121">
        <v>58</v>
      </c>
      <c r="D28" s="121">
        <v>93</v>
      </c>
      <c r="E28" s="121">
        <v>52</v>
      </c>
      <c r="F28" s="123"/>
      <c r="G28" s="123"/>
      <c r="H28" s="123"/>
      <c r="I28" s="123"/>
      <c r="J28" s="123"/>
      <c r="K28" s="123"/>
      <c r="L28" s="123"/>
      <c r="M28" s="123"/>
    </row>
    <row r="29" spans="1:13" x14ac:dyDescent="0.3">
      <c r="A29" s="122" t="s">
        <v>1459</v>
      </c>
      <c r="B29" s="121">
        <v>126</v>
      </c>
      <c r="C29" s="121">
        <v>78</v>
      </c>
      <c r="D29" s="121">
        <v>114</v>
      </c>
      <c r="E29" s="121">
        <v>89</v>
      </c>
      <c r="F29" s="121">
        <v>53</v>
      </c>
      <c r="G29" s="123"/>
      <c r="H29" s="123"/>
      <c r="I29" s="123"/>
      <c r="J29" s="123"/>
      <c r="K29" s="123"/>
      <c r="L29" s="123"/>
      <c r="M29" s="123"/>
    </row>
    <row r="30" spans="1:13" x14ac:dyDescent="0.3">
      <c r="A30" s="122" t="s">
        <v>1458</v>
      </c>
      <c r="B30" s="121">
        <v>126</v>
      </c>
      <c r="C30" s="121">
        <v>87</v>
      </c>
      <c r="D30" s="121">
        <v>119</v>
      </c>
      <c r="E30" s="121">
        <v>116</v>
      </c>
      <c r="F30" s="121">
        <v>53</v>
      </c>
      <c r="G30" s="121">
        <v>55</v>
      </c>
      <c r="H30" s="123"/>
      <c r="I30" s="123"/>
      <c r="J30" s="123"/>
      <c r="K30" s="123"/>
      <c r="L30" s="123"/>
      <c r="M30" s="123"/>
    </row>
    <row r="31" spans="1:13" x14ac:dyDescent="0.3">
      <c r="A31" s="122" t="s">
        <v>1457</v>
      </c>
      <c r="B31" s="121">
        <v>126</v>
      </c>
      <c r="C31" s="121">
        <v>87</v>
      </c>
      <c r="D31" s="121">
        <v>128</v>
      </c>
      <c r="E31" s="121">
        <v>121</v>
      </c>
      <c r="F31" s="121">
        <v>54</v>
      </c>
      <c r="G31" s="121">
        <v>75</v>
      </c>
      <c r="H31" s="121">
        <v>60</v>
      </c>
      <c r="I31" s="123"/>
      <c r="J31" s="123"/>
      <c r="K31" s="123"/>
      <c r="L31" s="123"/>
      <c r="M31" s="123"/>
    </row>
    <row r="32" spans="1:13" x14ac:dyDescent="0.3">
      <c r="A32" s="122" t="s">
        <v>1456</v>
      </c>
      <c r="B32" s="121">
        <v>126</v>
      </c>
      <c r="C32" s="121">
        <v>87</v>
      </c>
      <c r="D32" s="121">
        <v>128</v>
      </c>
      <c r="E32" s="121">
        <v>125</v>
      </c>
      <c r="F32" s="121">
        <v>65</v>
      </c>
      <c r="G32" s="121">
        <v>82</v>
      </c>
      <c r="H32" s="121">
        <v>84</v>
      </c>
      <c r="I32" s="121">
        <v>62</v>
      </c>
      <c r="J32" s="123"/>
      <c r="K32" s="123"/>
      <c r="L32" s="123"/>
      <c r="M32" s="123"/>
    </row>
    <row r="33" spans="1:13" x14ac:dyDescent="0.3">
      <c r="A33" s="122" t="s">
        <v>1455</v>
      </c>
      <c r="B33" s="121">
        <v>126</v>
      </c>
      <c r="C33" s="121">
        <v>87</v>
      </c>
      <c r="D33" s="121">
        <v>128</v>
      </c>
      <c r="E33" s="121">
        <v>125</v>
      </c>
      <c r="F33" s="121">
        <v>74</v>
      </c>
      <c r="G33" s="121">
        <v>88</v>
      </c>
      <c r="H33" s="121">
        <v>88</v>
      </c>
      <c r="I33" s="121">
        <v>87</v>
      </c>
      <c r="J33" s="121">
        <v>58</v>
      </c>
      <c r="K33" s="123"/>
      <c r="L33" s="123"/>
      <c r="M33" s="123"/>
    </row>
    <row r="34" spans="1:13" x14ac:dyDescent="0.3">
      <c r="A34" s="122" t="s">
        <v>1454</v>
      </c>
      <c r="B34" s="121">
        <v>126</v>
      </c>
      <c r="C34" s="121">
        <v>87</v>
      </c>
      <c r="D34" s="121">
        <v>128</v>
      </c>
      <c r="E34" s="121">
        <v>125</v>
      </c>
      <c r="F34" s="121">
        <v>74</v>
      </c>
      <c r="G34" s="121">
        <v>96</v>
      </c>
      <c r="H34" s="121">
        <v>95</v>
      </c>
      <c r="I34" s="121">
        <v>99</v>
      </c>
      <c r="J34" s="121">
        <v>72</v>
      </c>
      <c r="K34" s="121">
        <v>65</v>
      </c>
      <c r="L34" s="123"/>
      <c r="M34" s="123"/>
    </row>
    <row r="35" spans="1:13" x14ac:dyDescent="0.3">
      <c r="A35" s="122" t="s">
        <v>1453</v>
      </c>
      <c r="B35" s="121">
        <v>126</v>
      </c>
      <c r="C35" s="121">
        <v>87</v>
      </c>
      <c r="D35" s="121">
        <v>128</v>
      </c>
      <c r="E35" s="121">
        <v>125</v>
      </c>
      <c r="F35" s="121">
        <v>74</v>
      </c>
      <c r="G35" s="121">
        <v>96</v>
      </c>
      <c r="H35" s="121">
        <v>95</v>
      </c>
      <c r="I35" s="121">
        <v>106</v>
      </c>
      <c r="J35" s="121">
        <v>92</v>
      </c>
      <c r="K35" s="121">
        <v>86</v>
      </c>
      <c r="L35" s="121">
        <v>49</v>
      </c>
      <c r="M35" s="123"/>
    </row>
    <row r="36" spans="1:13" x14ac:dyDescent="0.3">
      <c r="A36" s="122" t="s">
        <v>1452</v>
      </c>
      <c r="B36" s="121">
        <v>126</v>
      </c>
      <c r="C36" s="121">
        <v>87</v>
      </c>
      <c r="D36" s="121">
        <v>128</v>
      </c>
      <c r="E36" s="121">
        <v>125</v>
      </c>
      <c r="F36" s="121">
        <v>74</v>
      </c>
      <c r="G36" s="121">
        <v>96</v>
      </c>
      <c r="H36" s="121">
        <v>95</v>
      </c>
      <c r="I36" s="121">
        <v>110</v>
      </c>
      <c r="J36" s="121">
        <v>113</v>
      </c>
      <c r="K36" s="121">
        <v>104</v>
      </c>
      <c r="L36" s="121">
        <v>50</v>
      </c>
      <c r="M36" s="121">
        <v>50</v>
      </c>
    </row>
    <row r="37" spans="1:13" x14ac:dyDescent="0.3">
      <c r="A37" s="122" t="s">
        <v>1450</v>
      </c>
      <c r="B37" s="121">
        <v>126</v>
      </c>
      <c r="C37" s="121">
        <v>87</v>
      </c>
      <c r="D37" s="121">
        <v>128</v>
      </c>
      <c r="E37" s="121">
        <v>125</v>
      </c>
      <c r="F37" s="121">
        <v>74</v>
      </c>
      <c r="G37" s="121">
        <v>96</v>
      </c>
      <c r="H37" s="121">
        <v>95</v>
      </c>
      <c r="I37" s="121">
        <v>110</v>
      </c>
      <c r="J37" s="121">
        <v>115</v>
      </c>
      <c r="K37" s="121">
        <v>128</v>
      </c>
      <c r="L37" s="121">
        <v>71</v>
      </c>
      <c r="M37" s="121">
        <v>76</v>
      </c>
    </row>
    <row r="38" spans="1:13" x14ac:dyDescent="0.3">
      <c r="A38" s="122" t="s">
        <v>1449</v>
      </c>
      <c r="B38" s="121">
        <v>126</v>
      </c>
      <c r="C38" s="121">
        <v>87</v>
      </c>
      <c r="D38" s="121">
        <v>128</v>
      </c>
      <c r="E38" s="121">
        <v>125</v>
      </c>
      <c r="F38" s="121">
        <v>74</v>
      </c>
      <c r="G38" s="121">
        <v>96</v>
      </c>
      <c r="H38" s="121">
        <v>95</v>
      </c>
      <c r="I38" s="121">
        <v>110</v>
      </c>
      <c r="J38" s="121">
        <v>115</v>
      </c>
      <c r="K38" s="121">
        <v>129</v>
      </c>
      <c r="L38" s="121">
        <v>71</v>
      </c>
      <c r="M38" s="121">
        <v>92</v>
      </c>
    </row>
    <row r="39" spans="1:13" x14ac:dyDescent="0.3">
      <c r="A39" s="122" t="s">
        <v>1448</v>
      </c>
      <c r="B39" s="121">
        <v>126</v>
      </c>
      <c r="C39" s="121">
        <v>87</v>
      </c>
      <c r="D39" s="121">
        <v>128</v>
      </c>
      <c r="E39" s="121">
        <v>125</v>
      </c>
      <c r="F39" s="121">
        <v>74</v>
      </c>
      <c r="G39" s="121">
        <v>96</v>
      </c>
      <c r="H39" s="121">
        <v>95</v>
      </c>
      <c r="I39" s="121">
        <v>110</v>
      </c>
      <c r="J39" s="121">
        <v>115</v>
      </c>
      <c r="K39" s="121">
        <v>129</v>
      </c>
      <c r="L39" s="121">
        <v>79</v>
      </c>
      <c r="M39" s="121">
        <v>113</v>
      </c>
    </row>
    <row r="40" spans="1:13" x14ac:dyDescent="0.3">
      <c r="A40" s="122" t="s">
        <v>1447</v>
      </c>
      <c r="B40" s="121">
        <v>126</v>
      </c>
      <c r="C40" s="121">
        <v>87</v>
      </c>
      <c r="D40" s="121">
        <v>128</v>
      </c>
      <c r="E40" s="121">
        <v>125</v>
      </c>
      <c r="F40" s="121">
        <v>74</v>
      </c>
      <c r="G40" s="121">
        <v>96</v>
      </c>
      <c r="H40" s="121">
        <v>95</v>
      </c>
      <c r="I40" s="121">
        <v>110</v>
      </c>
      <c r="J40" s="121">
        <v>115</v>
      </c>
      <c r="K40" s="121">
        <v>129</v>
      </c>
      <c r="L40" s="121">
        <v>79</v>
      </c>
      <c r="M40" s="121">
        <v>115</v>
      </c>
    </row>
    <row r="41" spans="1:13" x14ac:dyDescent="0.3">
      <c r="A41" s="114"/>
      <c r="B41" s="114"/>
      <c r="C41" s="114"/>
      <c r="D41" s="114"/>
      <c r="E41" s="114"/>
      <c r="F41" s="114"/>
      <c r="G41" s="114"/>
      <c r="H41" s="114"/>
      <c r="I41" s="114"/>
      <c r="J41" s="114"/>
      <c r="K41" s="114"/>
      <c r="L41" s="114"/>
      <c r="M41" s="114"/>
    </row>
    <row r="42" spans="1:13" x14ac:dyDescent="0.3">
      <c r="A42" s="668"/>
      <c r="B42" s="668"/>
      <c r="C42" s="668"/>
      <c r="D42" s="668"/>
      <c r="E42" s="668"/>
      <c r="F42" s="668"/>
      <c r="G42" s="668"/>
      <c r="H42" s="120"/>
      <c r="I42" s="120"/>
      <c r="J42" s="120"/>
      <c r="K42" s="120"/>
      <c r="L42" s="120"/>
      <c r="M42" s="120"/>
    </row>
    <row r="43" spans="1:13" x14ac:dyDescent="0.3">
      <c r="A43" s="120" t="s">
        <v>1451</v>
      </c>
      <c r="B43" s="114"/>
      <c r="C43" s="114"/>
      <c r="D43" s="114"/>
      <c r="E43" s="114"/>
      <c r="F43" s="114"/>
      <c r="G43" s="114"/>
      <c r="H43" s="114"/>
      <c r="I43" s="114"/>
      <c r="J43" s="114"/>
      <c r="K43" s="114"/>
      <c r="L43" s="114"/>
      <c r="M43" s="114"/>
    </row>
    <row r="44" spans="1:13" x14ac:dyDescent="0.3">
      <c r="A44" s="114"/>
      <c r="B44" s="665" t="s">
        <v>46</v>
      </c>
      <c r="C44" s="666"/>
      <c r="D44" s="666"/>
      <c r="E44" s="666"/>
      <c r="F44" s="667"/>
      <c r="G44" s="114"/>
      <c r="H44" s="114"/>
      <c r="I44" s="114"/>
      <c r="J44" s="114"/>
      <c r="K44" s="114"/>
      <c r="L44" s="114"/>
      <c r="M44" s="114"/>
    </row>
    <row r="45" spans="1:13" x14ac:dyDescent="0.3">
      <c r="A45" s="116" t="s">
        <v>1255</v>
      </c>
      <c r="B45" s="122" t="s">
        <v>1450</v>
      </c>
      <c r="C45" s="122" t="s">
        <v>1449</v>
      </c>
      <c r="D45" s="122" t="s">
        <v>1448</v>
      </c>
      <c r="E45" s="122" t="s">
        <v>1447</v>
      </c>
      <c r="F45" s="122" t="s">
        <v>1446</v>
      </c>
      <c r="G45" s="114"/>
      <c r="H45" s="114"/>
      <c r="I45" s="114"/>
      <c r="J45" s="114"/>
      <c r="K45" s="114"/>
      <c r="L45" s="114"/>
      <c r="M45" s="114"/>
    </row>
    <row r="46" spans="1:13" x14ac:dyDescent="0.3">
      <c r="A46" s="122" t="s">
        <v>1450</v>
      </c>
      <c r="B46" s="121">
        <v>100</v>
      </c>
      <c r="C46" s="123"/>
      <c r="D46" s="123"/>
      <c r="E46" s="123"/>
      <c r="F46" s="123"/>
      <c r="G46" s="114"/>
      <c r="H46" s="114"/>
      <c r="I46" s="114"/>
      <c r="J46" s="114"/>
      <c r="K46" s="114"/>
      <c r="L46" s="114"/>
      <c r="M46" s="114"/>
    </row>
    <row r="47" spans="1:13" x14ac:dyDescent="0.3">
      <c r="A47" s="122" t="s">
        <v>1449</v>
      </c>
      <c r="B47" s="121">
        <v>196</v>
      </c>
      <c r="C47" s="121">
        <v>89</v>
      </c>
      <c r="D47" s="123"/>
      <c r="E47" s="123"/>
      <c r="F47" s="123"/>
      <c r="G47" s="114"/>
      <c r="H47" s="114"/>
      <c r="I47" s="114"/>
      <c r="J47" s="114"/>
      <c r="K47" s="114"/>
      <c r="L47" s="114"/>
      <c r="M47" s="114"/>
    </row>
    <row r="48" spans="1:13" x14ac:dyDescent="0.3">
      <c r="A48" s="122" t="s">
        <v>1448</v>
      </c>
      <c r="B48" s="121">
        <v>295</v>
      </c>
      <c r="C48" s="121">
        <v>193</v>
      </c>
      <c r="D48" s="121">
        <v>90</v>
      </c>
      <c r="E48" s="123"/>
      <c r="F48" s="123"/>
      <c r="G48" s="114"/>
      <c r="H48" s="114"/>
      <c r="I48" s="114"/>
      <c r="J48" s="114"/>
      <c r="K48" s="114"/>
      <c r="L48" s="114"/>
      <c r="M48" s="114"/>
    </row>
    <row r="49" spans="1:13" x14ac:dyDescent="0.3">
      <c r="A49" s="122" t="s">
        <v>1447</v>
      </c>
      <c r="B49" s="121">
        <v>393</v>
      </c>
      <c r="C49" s="121">
        <v>294</v>
      </c>
      <c r="D49" s="121">
        <v>190</v>
      </c>
      <c r="E49" s="121">
        <v>111</v>
      </c>
      <c r="F49" s="123"/>
      <c r="G49" s="114"/>
      <c r="H49" s="114"/>
      <c r="I49" s="114"/>
      <c r="J49" s="114"/>
      <c r="K49" s="114"/>
      <c r="L49" s="114"/>
      <c r="M49" s="114"/>
    </row>
    <row r="50" spans="1:13" x14ac:dyDescent="0.3">
      <c r="A50" s="122" t="s">
        <v>1446</v>
      </c>
      <c r="B50" s="121">
        <v>492</v>
      </c>
      <c r="C50" s="121">
        <v>398</v>
      </c>
      <c r="D50" s="121">
        <v>292</v>
      </c>
      <c r="E50" s="121">
        <v>219</v>
      </c>
      <c r="F50" s="121">
        <v>120</v>
      </c>
      <c r="G50" s="114"/>
      <c r="H50" s="114"/>
      <c r="I50" s="114"/>
      <c r="J50" s="114"/>
      <c r="K50" s="114"/>
      <c r="L50" s="114"/>
      <c r="M50" s="114"/>
    </row>
    <row r="51" spans="1:13" x14ac:dyDescent="0.3">
      <c r="A51" s="114"/>
      <c r="B51" s="114"/>
      <c r="C51" s="114"/>
      <c r="D51" s="114"/>
      <c r="E51" s="114"/>
      <c r="F51" s="114"/>
      <c r="G51" s="114"/>
      <c r="H51" s="114"/>
      <c r="I51" s="114"/>
      <c r="J51" s="114"/>
      <c r="K51" s="114"/>
      <c r="L51" s="114"/>
      <c r="M51" s="114"/>
    </row>
    <row r="52" spans="1:13" x14ac:dyDescent="0.3">
      <c r="A52" s="120" t="s">
        <v>1445</v>
      </c>
      <c r="B52" s="114"/>
      <c r="C52" s="114"/>
      <c r="D52" s="114"/>
      <c r="E52" s="114"/>
      <c r="F52" s="114"/>
      <c r="G52" s="114"/>
      <c r="H52" s="114"/>
      <c r="I52" s="114"/>
      <c r="J52" s="114"/>
      <c r="K52" s="114"/>
      <c r="L52" s="114"/>
      <c r="M52" s="114"/>
    </row>
    <row r="53" spans="1:13" x14ac:dyDescent="0.3">
      <c r="A53" s="119"/>
      <c r="B53" s="118" t="s">
        <v>11</v>
      </c>
      <c r="C53" s="118" t="s">
        <v>10</v>
      </c>
      <c r="D53" s="118" t="s">
        <v>9</v>
      </c>
      <c r="E53" s="118" t="s">
        <v>8</v>
      </c>
      <c r="F53" s="118" t="s">
        <v>7</v>
      </c>
      <c r="G53" s="114"/>
      <c r="H53" s="114"/>
      <c r="I53" s="114"/>
      <c r="J53" s="114"/>
      <c r="K53" s="114"/>
      <c r="L53" s="114"/>
      <c r="M53" s="114"/>
    </row>
    <row r="54" spans="1:13" x14ac:dyDescent="0.3">
      <c r="A54" s="116" t="s">
        <v>1259</v>
      </c>
      <c r="B54" s="117">
        <v>1000</v>
      </c>
      <c r="C54" s="117">
        <v>1050</v>
      </c>
      <c r="D54" s="117">
        <v>1025</v>
      </c>
      <c r="E54" s="117">
        <v>1075</v>
      </c>
      <c r="F54" s="117">
        <v>1100</v>
      </c>
      <c r="G54" s="114"/>
      <c r="H54" s="114"/>
      <c r="I54" s="114"/>
      <c r="J54" s="114"/>
      <c r="K54" s="114"/>
      <c r="L54" s="114"/>
      <c r="M54" s="114"/>
    </row>
    <row r="55" spans="1:13" x14ac:dyDescent="0.3">
      <c r="A55" s="116" t="s">
        <v>1444</v>
      </c>
      <c r="B55" s="115">
        <v>500</v>
      </c>
      <c r="C55" s="115">
        <v>505</v>
      </c>
      <c r="D55" s="115">
        <v>510</v>
      </c>
      <c r="E55" s="115">
        <v>525</v>
      </c>
      <c r="F55" s="115">
        <v>550</v>
      </c>
      <c r="G55" s="114"/>
      <c r="H55" s="114"/>
      <c r="I55" s="114"/>
      <c r="J55" s="114"/>
      <c r="K55" s="114"/>
      <c r="L55" s="114"/>
      <c r="M55" s="114"/>
    </row>
    <row r="56" spans="1:13" x14ac:dyDescent="0.3">
      <c r="A56" s="108"/>
      <c r="B56" s="112"/>
      <c r="C56" s="111"/>
      <c r="D56" s="111"/>
      <c r="E56" s="111"/>
      <c r="F56" s="111"/>
      <c r="G56" s="111"/>
      <c r="H56" s="111"/>
      <c r="I56" s="111"/>
      <c r="J56" s="111"/>
      <c r="K56" s="111"/>
      <c r="L56" s="111"/>
      <c r="M56" s="111"/>
    </row>
    <row r="57" spans="1:13" x14ac:dyDescent="0.3">
      <c r="A57" s="108"/>
      <c r="B57" s="112"/>
      <c r="C57" s="111"/>
      <c r="D57" s="111"/>
      <c r="E57" s="111"/>
      <c r="F57" s="111"/>
      <c r="G57" s="111"/>
      <c r="H57" s="111"/>
      <c r="I57" s="111"/>
      <c r="J57" s="111"/>
      <c r="K57" s="111"/>
      <c r="L57" s="111"/>
      <c r="M57" s="111"/>
    </row>
    <row r="58" spans="1:13" x14ac:dyDescent="0.3">
      <c r="A58" s="108"/>
      <c r="B58" s="112"/>
      <c r="C58" s="111"/>
      <c r="D58" s="111"/>
      <c r="E58" s="111"/>
      <c r="F58" s="111"/>
      <c r="G58" s="111"/>
      <c r="H58" s="111"/>
      <c r="I58" s="111"/>
      <c r="J58" s="111"/>
      <c r="K58" s="111"/>
      <c r="L58" s="111"/>
      <c r="M58" s="111"/>
    </row>
    <row r="59" spans="1:13" x14ac:dyDescent="0.3">
      <c r="A59" s="108"/>
      <c r="B59" s="112"/>
      <c r="C59" s="111"/>
      <c r="D59" s="111"/>
      <c r="E59" s="111"/>
      <c r="F59" s="111"/>
      <c r="G59" s="111"/>
      <c r="H59" s="111"/>
      <c r="I59" s="111"/>
      <c r="J59" s="111"/>
      <c r="K59" s="111"/>
      <c r="L59" s="111"/>
      <c r="M59" s="111"/>
    </row>
    <row r="60" spans="1:13" x14ac:dyDescent="0.3">
      <c r="A60" s="108"/>
      <c r="B60" s="108"/>
      <c r="C60" s="111"/>
      <c r="D60" s="111"/>
      <c r="E60" s="111"/>
      <c r="F60" s="111"/>
      <c r="G60" s="111"/>
      <c r="H60" s="111"/>
      <c r="I60" s="111"/>
      <c r="J60" s="111"/>
      <c r="K60" s="111"/>
      <c r="L60" s="111"/>
      <c r="M60" s="111"/>
    </row>
    <row r="61" spans="1:13" x14ac:dyDescent="0.3">
      <c r="A61" s="108"/>
      <c r="B61" s="108"/>
      <c r="C61" s="111"/>
      <c r="D61" s="111"/>
      <c r="E61" s="111"/>
      <c r="F61" s="111"/>
      <c r="G61" s="111"/>
      <c r="H61" s="111"/>
      <c r="I61" s="111"/>
      <c r="J61" s="111"/>
      <c r="K61" s="111"/>
      <c r="L61" s="111"/>
      <c r="M61" s="111"/>
    </row>
    <row r="62" spans="1:13" x14ac:dyDescent="0.3">
      <c r="A62" s="113"/>
      <c r="B62" s="108"/>
      <c r="C62" s="108"/>
      <c r="D62" s="108"/>
      <c r="E62" s="108"/>
      <c r="F62" s="108"/>
      <c r="G62" s="108"/>
      <c r="H62" s="108"/>
      <c r="I62" s="108"/>
      <c r="J62" s="108"/>
      <c r="K62" s="108"/>
      <c r="L62" s="108"/>
      <c r="M62" s="108"/>
    </row>
    <row r="63" spans="1:13" x14ac:dyDescent="0.3">
      <c r="A63" s="108"/>
      <c r="B63" s="112"/>
      <c r="C63" s="111"/>
      <c r="D63" s="111"/>
      <c r="E63" s="111"/>
      <c r="F63" s="111"/>
      <c r="G63" s="111"/>
      <c r="H63" s="111"/>
      <c r="I63" s="111"/>
      <c r="J63" s="111"/>
      <c r="K63" s="111"/>
      <c r="L63" s="111"/>
      <c r="M63" s="111"/>
    </row>
    <row r="64" spans="1:13" x14ac:dyDescent="0.3">
      <c r="A64" s="108"/>
      <c r="B64" s="112"/>
      <c r="C64" s="111"/>
      <c r="D64" s="111"/>
      <c r="E64" s="111"/>
      <c r="F64" s="111"/>
      <c r="G64" s="111"/>
      <c r="H64" s="111"/>
      <c r="I64" s="111"/>
      <c r="J64" s="111"/>
      <c r="K64" s="111"/>
      <c r="L64" s="111"/>
      <c r="M64" s="111"/>
    </row>
    <row r="65" spans="1:13" x14ac:dyDescent="0.3">
      <c r="A65" s="108"/>
      <c r="B65" s="112"/>
      <c r="C65" s="111"/>
      <c r="D65" s="111"/>
      <c r="E65" s="111"/>
      <c r="F65" s="111"/>
      <c r="G65" s="111"/>
      <c r="H65" s="111"/>
      <c r="I65" s="111"/>
      <c r="J65" s="111"/>
      <c r="K65" s="111"/>
      <c r="L65" s="111"/>
      <c r="M65" s="111"/>
    </row>
    <row r="66" spans="1:13" x14ac:dyDescent="0.3">
      <c r="A66" s="108"/>
      <c r="B66" s="112"/>
      <c r="C66" s="111"/>
      <c r="D66" s="111"/>
      <c r="E66" s="111"/>
      <c r="F66" s="111"/>
      <c r="G66" s="111"/>
      <c r="H66" s="111"/>
      <c r="I66" s="111"/>
      <c r="J66" s="111"/>
      <c r="K66" s="111"/>
      <c r="L66" s="111"/>
      <c r="M66" s="111"/>
    </row>
    <row r="67" spans="1:13" x14ac:dyDescent="0.3">
      <c r="A67" s="108"/>
      <c r="B67" s="112"/>
      <c r="C67" s="111"/>
      <c r="D67" s="111"/>
      <c r="E67" s="111"/>
      <c r="F67" s="111"/>
      <c r="G67" s="111"/>
      <c r="H67" s="111"/>
      <c r="I67" s="111"/>
      <c r="J67" s="111"/>
      <c r="K67" s="111"/>
      <c r="L67" s="111"/>
      <c r="M67" s="111"/>
    </row>
    <row r="68" spans="1:13" x14ac:dyDescent="0.3">
      <c r="A68" s="108"/>
      <c r="B68" s="108"/>
      <c r="C68" s="111"/>
      <c r="D68" s="111"/>
      <c r="E68" s="111"/>
      <c r="F68" s="111"/>
      <c r="G68" s="111"/>
      <c r="H68" s="111"/>
      <c r="I68" s="111"/>
      <c r="J68" s="111"/>
      <c r="K68" s="111"/>
      <c r="L68" s="111"/>
      <c r="M68" s="111"/>
    </row>
    <row r="69" spans="1:13" x14ac:dyDescent="0.3">
      <c r="A69" s="108"/>
      <c r="B69" s="108"/>
      <c r="C69" s="111"/>
      <c r="D69" s="111"/>
      <c r="E69" s="111"/>
      <c r="F69" s="111"/>
      <c r="G69" s="111"/>
      <c r="H69" s="111"/>
      <c r="I69" s="111"/>
      <c r="J69" s="111"/>
      <c r="K69" s="111"/>
      <c r="L69" s="111"/>
      <c r="M69" s="111"/>
    </row>
    <row r="70" spans="1:13" ht="15.6" x14ac:dyDescent="0.3">
      <c r="A70" s="110"/>
      <c r="B70" s="110"/>
      <c r="C70" s="109"/>
      <c r="D70" s="109"/>
      <c r="E70" s="109"/>
      <c r="F70" s="109"/>
      <c r="G70" s="109"/>
      <c r="H70" s="109"/>
      <c r="I70" s="109"/>
      <c r="J70" s="109"/>
      <c r="K70" s="109"/>
      <c r="L70" s="109"/>
      <c r="M70" s="109"/>
    </row>
    <row r="71" spans="1:13" x14ac:dyDescent="0.3">
      <c r="A71" s="108"/>
      <c r="B71" s="108"/>
      <c r="C71" s="108"/>
      <c r="D71" s="108"/>
      <c r="E71" s="108"/>
      <c r="F71" s="108"/>
      <c r="G71" s="108"/>
      <c r="H71" s="108"/>
      <c r="I71" s="108"/>
      <c r="J71" s="108"/>
      <c r="K71" s="108"/>
      <c r="L71" s="108"/>
      <c r="M71" s="108"/>
    </row>
    <row r="72" spans="1:13" x14ac:dyDescent="0.3">
      <c r="A72" s="108"/>
      <c r="B72" s="108"/>
      <c r="C72" s="108"/>
      <c r="D72" s="108"/>
      <c r="E72" s="108"/>
      <c r="F72" s="108"/>
      <c r="G72" s="108"/>
      <c r="H72" s="108"/>
      <c r="I72" s="108"/>
      <c r="J72" s="108"/>
      <c r="K72" s="108"/>
      <c r="L72" s="108"/>
      <c r="M72" s="108"/>
    </row>
    <row r="73" spans="1:13" x14ac:dyDescent="0.3">
      <c r="A73" s="108"/>
      <c r="B73" s="108"/>
      <c r="C73" s="108"/>
      <c r="D73" s="108"/>
      <c r="E73" s="108"/>
      <c r="F73" s="108"/>
      <c r="G73" s="108"/>
      <c r="H73" s="108"/>
      <c r="I73" s="108"/>
      <c r="J73" s="108"/>
      <c r="K73" s="108"/>
      <c r="L73" s="108"/>
      <c r="M73" s="108"/>
    </row>
    <row r="74" spans="1:13" x14ac:dyDescent="0.3">
      <c r="A74" s="108"/>
      <c r="B74" s="108"/>
      <c r="C74" s="108"/>
      <c r="D74" s="108"/>
      <c r="E74" s="108"/>
      <c r="F74" s="108"/>
      <c r="G74" s="108"/>
      <c r="H74" s="108"/>
      <c r="I74" s="108"/>
      <c r="J74" s="108"/>
      <c r="K74" s="108"/>
      <c r="L74" s="108"/>
      <c r="M74" s="108"/>
    </row>
    <row r="75" spans="1:13" x14ac:dyDescent="0.3">
      <c r="A75" s="108"/>
      <c r="B75" s="108"/>
      <c r="C75" s="108"/>
      <c r="D75" s="108"/>
      <c r="E75" s="108"/>
      <c r="F75" s="108"/>
      <c r="G75" s="108"/>
      <c r="H75" s="108"/>
      <c r="I75" s="108"/>
      <c r="J75" s="108"/>
      <c r="K75" s="108"/>
      <c r="L75" s="108"/>
      <c r="M75" s="108"/>
    </row>
    <row r="76" spans="1:13" x14ac:dyDescent="0.3">
      <c r="A76" s="108"/>
      <c r="B76" s="108"/>
      <c r="C76" s="108"/>
      <c r="D76" s="108"/>
      <c r="E76" s="108"/>
      <c r="F76" s="108"/>
      <c r="G76" s="108"/>
      <c r="H76" s="108"/>
      <c r="I76" s="108"/>
      <c r="J76" s="108"/>
      <c r="K76" s="108"/>
      <c r="L76" s="108"/>
      <c r="M76" s="108"/>
    </row>
    <row r="77" spans="1:13" x14ac:dyDescent="0.3">
      <c r="A77" s="108"/>
      <c r="B77" s="108"/>
      <c r="C77" s="108"/>
      <c r="D77" s="108"/>
      <c r="E77" s="108"/>
      <c r="F77" s="108"/>
      <c r="G77" s="108"/>
      <c r="H77" s="108"/>
      <c r="I77" s="108"/>
      <c r="J77" s="108"/>
      <c r="K77" s="108"/>
      <c r="L77" s="108"/>
      <c r="M77" s="108"/>
    </row>
    <row r="78" spans="1:13" x14ac:dyDescent="0.3">
      <c r="A78" s="108"/>
      <c r="B78" s="108"/>
      <c r="C78" s="108"/>
      <c r="D78" s="108"/>
      <c r="E78" s="108"/>
      <c r="F78" s="108"/>
      <c r="G78" s="108"/>
      <c r="H78" s="108"/>
      <c r="I78" s="108"/>
      <c r="J78" s="108"/>
      <c r="K78" s="108"/>
      <c r="L78" s="108"/>
      <c r="M78" s="108"/>
    </row>
    <row r="79" spans="1:13" x14ac:dyDescent="0.3">
      <c r="A79" s="108"/>
      <c r="B79" s="108"/>
      <c r="C79" s="108"/>
      <c r="D79" s="108"/>
      <c r="E79" s="108"/>
      <c r="F79" s="108"/>
      <c r="G79" s="108"/>
      <c r="H79" s="108"/>
      <c r="I79" s="108"/>
      <c r="J79" s="108"/>
      <c r="K79" s="108"/>
      <c r="L79" s="108"/>
      <c r="M79" s="108"/>
    </row>
    <row r="80" spans="1:13" x14ac:dyDescent="0.3">
      <c r="A80" s="108"/>
      <c r="B80" s="108"/>
      <c r="C80" s="108"/>
      <c r="D80" s="108"/>
      <c r="E80" s="108"/>
      <c r="F80" s="108"/>
      <c r="G80" s="108"/>
      <c r="H80" s="108"/>
      <c r="I80" s="108"/>
      <c r="J80" s="108"/>
      <c r="K80" s="108"/>
      <c r="L80" s="108"/>
      <c r="M80" s="108"/>
    </row>
    <row r="81" spans="1:13" x14ac:dyDescent="0.3">
      <c r="A81" s="108"/>
      <c r="B81" s="108"/>
      <c r="C81" s="108"/>
      <c r="D81" s="108"/>
      <c r="E81" s="108"/>
      <c r="F81" s="108"/>
      <c r="G81" s="108"/>
      <c r="H81" s="108"/>
      <c r="I81" s="108"/>
      <c r="J81" s="108"/>
      <c r="K81" s="108"/>
      <c r="L81" s="108"/>
      <c r="M81" s="108"/>
    </row>
    <row r="82" spans="1:13" x14ac:dyDescent="0.3">
      <c r="A82" s="108"/>
      <c r="B82" s="108"/>
      <c r="C82" s="108"/>
      <c r="D82" s="108"/>
      <c r="E82" s="108"/>
      <c r="F82" s="108"/>
      <c r="G82" s="108"/>
      <c r="H82" s="108"/>
      <c r="I82" s="108"/>
      <c r="J82" s="108"/>
      <c r="K82" s="108"/>
      <c r="L82" s="108"/>
      <c r="M82" s="108"/>
    </row>
    <row r="83" spans="1:13" x14ac:dyDescent="0.3">
      <c r="A83" s="108"/>
      <c r="B83" s="108"/>
      <c r="C83" s="108"/>
      <c r="D83" s="108"/>
      <c r="E83" s="108"/>
      <c r="F83" s="108"/>
      <c r="G83" s="108"/>
      <c r="H83" s="108"/>
      <c r="I83" s="108"/>
      <c r="J83" s="108"/>
      <c r="K83" s="108"/>
      <c r="L83" s="108"/>
      <c r="M83" s="108"/>
    </row>
    <row r="84" spans="1:13" x14ac:dyDescent="0.3">
      <c r="A84" s="108"/>
      <c r="B84" s="108"/>
      <c r="C84" s="108"/>
      <c r="D84" s="108"/>
      <c r="E84" s="108"/>
      <c r="F84" s="108"/>
      <c r="G84" s="108"/>
      <c r="H84" s="108"/>
      <c r="I84" s="108"/>
      <c r="J84" s="108"/>
      <c r="K84" s="108"/>
      <c r="L84" s="108"/>
      <c r="M84" s="108"/>
    </row>
    <row r="85" spans="1:13" x14ac:dyDescent="0.3">
      <c r="A85" s="108"/>
      <c r="B85" s="108"/>
      <c r="C85" s="108"/>
      <c r="D85" s="108"/>
      <c r="E85" s="108"/>
      <c r="F85" s="108"/>
      <c r="G85" s="108"/>
      <c r="H85" s="108"/>
      <c r="I85" s="108"/>
      <c r="J85" s="108"/>
      <c r="K85" s="108"/>
      <c r="L85" s="108"/>
      <c r="M85" s="108"/>
    </row>
    <row r="86" spans="1:13" x14ac:dyDescent="0.3">
      <c r="A86" s="108"/>
      <c r="B86" s="108"/>
      <c r="C86" s="108"/>
      <c r="D86" s="108"/>
      <c r="E86" s="108"/>
      <c r="F86" s="108"/>
      <c r="G86" s="108"/>
      <c r="H86" s="108"/>
      <c r="I86" s="108"/>
      <c r="J86" s="108"/>
      <c r="K86" s="108"/>
      <c r="L86" s="108"/>
      <c r="M86" s="108"/>
    </row>
    <row r="87" spans="1:13" x14ac:dyDescent="0.3">
      <c r="A87" s="108"/>
      <c r="B87" s="108"/>
      <c r="C87" s="108"/>
      <c r="D87" s="108"/>
      <c r="E87" s="108"/>
      <c r="F87" s="108"/>
      <c r="G87" s="108"/>
      <c r="H87" s="108"/>
      <c r="I87" s="108"/>
      <c r="J87" s="108"/>
      <c r="K87" s="108"/>
      <c r="L87" s="108"/>
      <c r="M87" s="108"/>
    </row>
    <row r="88" spans="1:13" x14ac:dyDescent="0.3">
      <c r="A88" s="108"/>
      <c r="B88" s="108"/>
      <c r="C88" s="108"/>
      <c r="D88" s="108"/>
      <c r="E88" s="108"/>
      <c r="F88" s="108"/>
      <c r="G88" s="108"/>
      <c r="H88" s="108"/>
      <c r="I88" s="108"/>
      <c r="J88" s="108"/>
      <c r="K88" s="108"/>
      <c r="L88" s="108"/>
      <c r="M88" s="108"/>
    </row>
    <row r="89" spans="1:13" x14ac:dyDescent="0.3">
      <c r="A89" s="108"/>
      <c r="B89" s="108"/>
      <c r="C89" s="108"/>
      <c r="D89" s="108"/>
      <c r="E89" s="108"/>
      <c r="F89" s="108"/>
      <c r="G89" s="108"/>
      <c r="H89" s="108"/>
      <c r="I89" s="108"/>
      <c r="J89" s="108"/>
      <c r="K89" s="108"/>
      <c r="L89" s="108"/>
      <c r="M89" s="108"/>
    </row>
    <row r="90" spans="1:13" x14ac:dyDescent="0.3">
      <c r="A90" s="108"/>
      <c r="B90" s="108"/>
      <c r="C90" s="108"/>
      <c r="D90" s="108"/>
      <c r="E90" s="108"/>
      <c r="F90" s="108"/>
      <c r="G90" s="108"/>
      <c r="H90" s="108"/>
      <c r="I90" s="108"/>
      <c r="J90" s="108"/>
      <c r="K90" s="108"/>
      <c r="L90" s="108"/>
      <c r="M90" s="108"/>
    </row>
    <row r="91" spans="1:13" x14ac:dyDescent="0.3">
      <c r="A91" s="108"/>
      <c r="B91" s="108"/>
      <c r="C91" s="108"/>
      <c r="D91" s="108"/>
      <c r="E91" s="108"/>
      <c r="F91" s="108"/>
      <c r="G91" s="108"/>
      <c r="H91" s="108"/>
      <c r="I91" s="108"/>
      <c r="J91" s="108"/>
      <c r="K91" s="108"/>
      <c r="L91" s="108"/>
      <c r="M91" s="108"/>
    </row>
    <row r="92" spans="1:13" x14ac:dyDescent="0.3">
      <c r="A92" s="108"/>
      <c r="B92" s="108"/>
      <c r="C92" s="108"/>
      <c r="D92" s="108"/>
      <c r="E92" s="108"/>
      <c r="F92" s="108"/>
      <c r="G92" s="108"/>
      <c r="H92" s="108"/>
      <c r="I92" s="108"/>
      <c r="J92" s="108"/>
      <c r="K92" s="108"/>
      <c r="L92" s="108"/>
      <c r="M92" s="108"/>
    </row>
    <row r="93" spans="1:13" x14ac:dyDescent="0.3">
      <c r="A93" s="108"/>
      <c r="B93" s="108"/>
      <c r="C93" s="108"/>
      <c r="D93" s="108"/>
      <c r="E93" s="108"/>
      <c r="F93" s="108"/>
      <c r="G93" s="108"/>
      <c r="H93" s="108"/>
      <c r="I93" s="108"/>
      <c r="J93" s="108"/>
      <c r="K93" s="108"/>
      <c r="L93" s="108"/>
      <c r="M93" s="108"/>
    </row>
    <row r="94" spans="1:13" x14ac:dyDescent="0.3">
      <c r="A94" s="108"/>
      <c r="B94" s="108"/>
      <c r="C94" s="108"/>
      <c r="D94" s="108"/>
      <c r="E94" s="108"/>
      <c r="F94" s="108"/>
      <c r="G94" s="108"/>
      <c r="H94" s="108"/>
      <c r="I94" s="108"/>
      <c r="J94" s="108"/>
      <c r="K94" s="108"/>
      <c r="L94" s="108"/>
      <c r="M94" s="108"/>
    </row>
    <row r="95" spans="1:13" x14ac:dyDescent="0.3">
      <c r="A95" s="108"/>
      <c r="B95" s="108"/>
      <c r="C95" s="108"/>
      <c r="D95" s="108"/>
      <c r="E95" s="108"/>
      <c r="F95" s="108"/>
      <c r="G95" s="108"/>
      <c r="H95" s="108"/>
      <c r="I95" s="108"/>
      <c r="J95" s="108"/>
      <c r="K95" s="108"/>
      <c r="L95" s="108"/>
      <c r="M95" s="108"/>
    </row>
    <row r="96" spans="1:13" x14ac:dyDescent="0.3">
      <c r="A96" s="108"/>
      <c r="B96" s="108"/>
      <c r="C96" s="108"/>
      <c r="D96" s="108"/>
      <c r="E96" s="108"/>
      <c r="F96" s="108"/>
      <c r="G96" s="108"/>
      <c r="H96" s="108"/>
      <c r="I96" s="108"/>
      <c r="J96" s="108"/>
      <c r="K96" s="108"/>
      <c r="L96" s="108"/>
      <c r="M96" s="108"/>
    </row>
    <row r="97" spans="1:13" x14ac:dyDescent="0.3">
      <c r="A97" s="108"/>
      <c r="B97" s="108"/>
      <c r="C97" s="108"/>
      <c r="D97" s="108"/>
      <c r="E97" s="108"/>
      <c r="F97" s="108"/>
      <c r="G97" s="108"/>
      <c r="H97" s="108"/>
      <c r="I97" s="108"/>
      <c r="J97" s="108"/>
      <c r="K97" s="108"/>
      <c r="L97" s="108"/>
      <c r="M97" s="108"/>
    </row>
    <row r="98" spans="1:13" x14ac:dyDescent="0.3">
      <c r="A98" s="108"/>
      <c r="B98" s="108"/>
      <c r="C98" s="108"/>
      <c r="D98" s="108"/>
      <c r="E98" s="108"/>
      <c r="F98" s="108"/>
      <c r="G98" s="108"/>
      <c r="H98" s="108"/>
      <c r="I98" s="108"/>
      <c r="J98" s="108"/>
      <c r="K98" s="108"/>
      <c r="L98" s="108"/>
      <c r="M98" s="108"/>
    </row>
    <row r="99" spans="1:13" x14ac:dyDescent="0.3">
      <c r="A99" s="108"/>
      <c r="B99" s="108"/>
      <c r="C99" s="108"/>
      <c r="D99" s="108"/>
      <c r="E99" s="108"/>
      <c r="F99" s="108"/>
      <c r="G99" s="108"/>
      <c r="H99" s="108"/>
      <c r="I99" s="108"/>
      <c r="J99" s="108"/>
      <c r="K99" s="108"/>
      <c r="L99" s="108"/>
      <c r="M99" s="108"/>
    </row>
    <row r="100" spans="1:13" x14ac:dyDescent="0.3">
      <c r="A100" s="108"/>
      <c r="B100" s="108"/>
      <c r="C100" s="108"/>
      <c r="D100" s="108"/>
      <c r="E100" s="108"/>
      <c r="F100" s="108"/>
      <c r="G100" s="108"/>
      <c r="H100" s="108"/>
      <c r="I100" s="108"/>
      <c r="J100" s="108"/>
      <c r="K100" s="108"/>
      <c r="L100" s="108"/>
      <c r="M100" s="108"/>
    </row>
  </sheetData>
  <mergeCells count="3">
    <mergeCell ref="B23:M23"/>
    <mergeCell ref="A42:G42"/>
    <mergeCell ref="B44:F44"/>
  </mergeCells>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3EFAB-6C27-4C4D-90ED-5C16966C9AC2}">
  <sheetPr>
    <tabColor theme="9" tint="0.59999389629810485"/>
  </sheetPr>
  <dimension ref="A1:AC100"/>
  <sheetViews>
    <sheetView zoomScale="85" zoomScaleNormal="85" workbookViewId="0">
      <selection activeCell="L51" sqref="L51"/>
    </sheetView>
  </sheetViews>
  <sheetFormatPr defaultRowHeight="14.4" x14ac:dyDescent="0.3"/>
  <cols>
    <col min="1" max="1" width="11.33203125" customWidth="1"/>
    <col min="2" max="2" width="20.6640625" customWidth="1"/>
    <col min="3" max="13" width="10.6640625" customWidth="1"/>
    <col min="14" max="14" width="2.6640625" style="107" customWidth="1"/>
    <col min="16" max="16" width="23" customWidth="1"/>
    <col min="17" max="28" width="10.6640625" customWidth="1"/>
  </cols>
  <sheetData>
    <row r="1" spans="1:29" ht="15.6" x14ac:dyDescent="0.3">
      <c r="A1" s="131" t="s">
        <v>1479</v>
      </c>
      <c r="B1" s="108"/>
      <c r="C1" s="108"/>
      <c r="D1" s="108"/>
      <c r="E1" s="108"/>
      <c r="F1" s="108"/>
      <c r="G1" s="108"/>
      <c r="H1" s="108"/>
      <c r="I1" s="108"/>
      <c r="J1" s="108"/>
      <c r="K1" s="108"/>
      <c r="L1" s="108"/>
      <c r="M1" s="108"/>
    </row>
    <row r="2" spans="1:29" ht="15.6" x14ac:dyDescent="0.3">
      <c r="A2" s="131" t="s">
        <v>1478</v>
      </c>
      <c r="B2" s="108"/>
      <c r="C2" s="108"/>
      <c r="D2" s="108"/>
      <c r="E2" s="108"/>
      <c r="F2" s="108"/>
      <c r="G2" s="108"/>
      <c r="H2" s="108"/>
      <c r="I2" s="108"/>
      <c r="J2" s="108"/>
      <c r="K2" s="108"/>
      <c r="L2" s="108"/>
      <c r="M2" s="108"/>
      <c r="O2" s="131" t="str">
        <f>A2</f>
        <v>Exam GHVRU: Fall 2024</v>
      </c>
      <c r="P2" s="108"/>
      <c r="Q2" s="108"/>
      <c r="R2" s="108"/>
      <c r="S2" s="108"/>
      <c r="T2" s="108"/>
      <c r="U2" s="108"/>
      <c r="V2" s="108"/>
      <c r="W2" s="108"/>
      <c r="X2" s="108"/>
      <c r="Y2" s="108"/>
      <c r="Z2" s="108"/>
      <c r="AA2" s="108"/>
      <c r="AB2" s="108"/>
      <c r="AC2" s="108"/>
    </row>
    <row r="3" spans="1:29" ht="15.75" customHeight="1" x14ac:dyDescent="0.3">
      <c r="A3" s="131" t="s">
        <v>1477</v>
      </c>
      <c r="B3" s="108"/>
      <c r="C3" s="108"/>
      <c r="D3" s="108"/>
      <c r="E3" s="108"/>
      <c r="F3" s="108"/>
      <c r="G3" s="108"/>
      <c r="H3" s="108"/>
      <c r="I3" s="108"/>
      <c r="J3" s="108"/>
      <c r="K3" s="108"/>
      <c r="L3" s="108"/>
      <c r="M3" s="108"/>
      <c r="O3" s="131" t="str">
        <f>A3</f>
        <v>Group and Health Valuation and Regulation Exam</v>
      </c>
      <c r="P3" s="108"/>
      <c r="Q3" s="108"/>
      <c r="R3" s="108"/>
      <c r="S3" s="108"/>
      <c r="T3" s="108"/>
      <c r="U3" s="108"/>
      <c r="V3" s="108"/>
      <c r="W3" s="108"/>
      <c r="X3" s="108"/>
      <c r="Y3" s="108"/>
      <c r="Z3" s="108"/>
      <c r="AA3" s="108"/>
      <c r="AB3" s="108"/>
      <c r="AC3" s="108"/>
    </row>
    <row r="4" spans="1:29" ht="15.75" customHeight="1" x14ac:dyDescent="0.4">
      <c r="A4" s="130" t="s">
        <v>1476</v>
      </c>
      <c r="B4" s="128"/>
      <c r="C4" s="128"/>
      <c r="D4" s="128"/>
      <c r="E4" s="128"/>
      <c r="F4" s="128"/>
      <c r="G4" s="128"/>
      <c r="H4" s="128"/>
      <c r="I4" s="128"/>
      <c r="J4" s="128"/>
      <c r="K4" s="128"/>
      <c r="L4" s="128"/>
      <c r="M4" s="128"/>
      <c r="O4" s="131" t="str">
        <f>A4</f>
        <v>Question 1</v>
      </c>
      <c r="P4" s="108"/>
      <c r="Q4" s="108"/>
      <c r="R4" s="108"/>
      <c r="S4" s="108"/>
      <c r="T4" s="108"/>
      <c r="U4" s="108"/>
      <c r="V4" s="108"/>
      <c r="W4" s="108"/>
      <c r="X4" s="108"/>
      <c r="Y4" s="108"/>
      <c r="Z4" s="108"/>
      <c r="AA4" s="108"/>
      <c r="AB4" s="108"/>
      <c r="AC4" s="108"/>
    </row>
    <row r="5" spans="1:29" ht="15.75" customHeight="1" x14ac:dyDescent="0.4">
      <c r="A5" s="130"/>
      <c r="B5" s="128"/>
      <c r="C5" s="128"/>
      <c r="D5" s="128"/>
      <c r="E5" s="128"/>
      <c r="F5" s="128"/>
      <c r="G5" s="128"/>
      <c r="H5" s="128"/>
      <c r="I5" s="128"/>
      <c r="J5" s="128"/>
      <c r="K5" s="128"/>
      <c r="L5" s="128"/>
      <c r="M5" s="128"/>
      <c r="O5" s="130"/>
      <c r="P5" s="108"/>
      <c r="Q5" s="108"/>
      <c r="R5" s="108"/>
      <c r="S5" s="108"/>
      <c r="T5" s="108"/>
      <c r="U5" s="108"/>
      <c r="V5" s="108"/>
      <c r="W5" s="108"/>
      <c r="X5" s="108"/>
      <c r="Y5" s="108"/>
      <c r="Z5" s="108"/>
      <c r="AA5" s="108"/>
      <c r="AB5" s="108"/>
      <c r="AC5" s="108"/>
    </row>
    <row r="6" spans="1:29" ht="15.75" customHeight="1" x14ac:dyDescent="0.4">
      <c r="A6" s="129" t="s">
        <v>1475</v>
      </c>
      <c r="B6" s="128"/>
      <c r="C6" s="128"/>
      <c r="D6" s="128"/>
      <c r="E6" s="128"/>
      <c r="F6" s="128"/>
      <c r="G6" s="128"/>
      <c r="H6" s="128"/>
      <c r="I6" s="128"/>
      <c r="J6" s="128"/>
      <c r="K6" s="128"/>
      <c r="L6" s="128"/>
      <c r="M6" s="128"/>
      <c r="O6" s="129" t="s">
        <v>1663</v>
      </c>
      <c r="P6" s="108"/>
      <c r="Q6" s="108"/>
      <c r="R6" s="108"/>
      <c r="S6" s="108"/>
      <c r="T6" s="108"/>
      <c r="U6" s="108"/>
      <c r="V6" s="108"/>
      <c r="W6" s="108"/>
      <c r="X6" s="108"/>
      <c r="Y6" s="108"/>
      <c r="Z6" s="108"/>
      <c r="AA6" s="108"/>
      <c r="AB6" s="108"/>
      <c r="AC6" s="108"/>
    </row>
    <row r="7" spans="1:29" x14ac:dyDescent="0.3">
      <c r="A7" s="108"/>
      <c r="B7" s="108"/>
      <c r="C7" s="108"/>
      <c r="D7" s="108"/>
      <c r="E7" s="108"/>
      <c r="F7" s="108"/>
      <c r="G7" s="108"/>
      <c r="H7" s="108"/>
      <c r="I7" s="108"/>
      <c r="J7" s="108"/>
      <c r="K7" s="108"/>
      <c r="L7" s="108"/>
      <c r="M7" s="108"/>
      <c r="O7" s="108"/>
      <c r="P7" s="108"/>
      <c r="Q7" s="108"/>
      <c r="R7" s="108"/>
      <c r="S7" s="108"/>
      <c r="T7" s="108"/>
      <c r="U7" s="108"/>
      <c r="V7" s="108"/>
      <c r="W7" s="108"/>
      <c r="X7" s="108"/>
      <c r="Y7" s="108"/>
      <c r="Z7" s="108"/>
      <c r="AA7" s="108"/>
      <c r="AB7" s="108"/>
      <c r="AC7" s="108"/>
    </row>
    <row r="8" spans="1:29" ht="15.75" customHeight="1" x14ac:dyDescent="0.3">
      <c r="A8" s="126" t="s">
        <v>1474</v>
      </c>
      <c r="B8" s="108"/>
      <c r="C8" s="126"/>
      <c r="D8" s="126"/>
      <c r="E8" s="126"/>
      <c r="F8" s="126"/>
      <c r="G8" s="126"/>
      <c r="H8" s="126"/>
      <c r="I8" s="126"/>
      <c r="J8" s="126"/>
      <c r="K8" s="126"/>
      <c r="L8" s="126"/>
      <c r="M8" s="126"/>
      <c r="O8" s="124" t="s">
        <v>1466</v>
      </c>
      <c r="P8" s="108"/>
      <c r="Q8" s="108"/>
      <c r="R8" s="108"/>
      <c r="S8" s="108"/>
      <c r="T8" s="108"/>
      <c r="U8" s="108"/>
      <c r="V8" s="108"/>
      <c r="W8" s="108"/>
      <c r="X8" s="108"/>
      <c r="Y8" s="108"/>
      <c r="Z8" s="108"/>
      <c r="AA8" s="108"/>
      <c r="AB8" s="108"/>
      <c r="AC8" s="108"/>
    </row>
    <row r="9" spans="1:29" ht="15.6" x14ac:dyDescent="0.3">
      <c r="A9" s="126" t="s">
        <v>1473</v>
      </c>
      <c r="B9" s="108"/>
      <c r="C9" s="126"/>
      <c r="D9" s="126"/>
      <c r="E9" s="126"/>
      <c r="F9" s="126"/>
      <c r="G9" s="126"/>
      <c r="H9" s="126"/>
      <c r="I9" s="126"/>
      <c r="J9" s="126"/>
      <c r="K9" s="126"/>
      <c r="L9" s="126"/>
      <c r="M9" s="126"/>
      <c r="O9" s="124" t="s">
        <v>1465</v>
      </c>
      <c r="P9" s="108"/>
      <c r="Q9" s="108"/>
      <c r="R9" s="108"/>
      <c r="S9" s="108"/>
      <c r="T9" s="108"/>
      <c r="U9" s="108"/>
      <c r="V9" s="108"/>
      <c r="W9" s="108"/>
      <c r="X9" s="108"/>
      <c r="Y9" s="108"/>
      <c r="Z9" s="108"/>
      <c r="AA9" s="108"/>
      <c r="AB9" s="108"/>
      <c r="AC9" s="108"/>
    </row>
    <row r="10" spans="1:29" ht="15.6" x14ac:dyDescent="0.3">
      <c r="A10" s="126"/>
      <c r="B10" s="108"/>
      <c r="C10" s="126"/>
      <c r="D10" s="126"/>
      <c r="E10" s="126"/>
      <c r="F10" s="126"/>
      <c r="G10" s="126"/>
      <c r="H10" s="126"/>
      <c r="I10" s="126"/>
      <c r="J10" s="126"/>
      <c r="K10" s="126"/>
      <c r="L10" s="126"/>
      <c r="M10" s="126"/>
      <c r="O10" s="127"/>
      <c r="P10" s="108"/>
      <c r="Q10" s="108"/>
      <c r="R10" s="108"/>
      <c r="S10" s="108"/>
      <c r="T10" s="108"/>
      <c r="U10" s="108"/>
      <c r="V10" s="108"/>
      <c r="W10" s="108"/>
      <c r="X10" s="108"/>
      <c r="Y10" s="108"/>
      <c r="Z10" s="108"/>
      <c r="AA10" s="108"/>
      <c r="AB10" s="108"/>
      <c r="AC10" s="108"/>
    </row>
    <row r="11" spans="1:29" ht="15.6" x14ac:dyDescent="0.3">
      <c r="A11" s="126" t="s">
        <v>1472</v>
      </c>
      <c r="B11" s="108"/>
      <c r="C11" s="126"/>
      <c r="D11" s="126"/>
      <c r="E11" s="126"/>
      <c r="F11" s="126"/>
      <c r="G11" s="126"/>
      <c r="H11" s="126"/>
      <c r="I11" s="126"/>
      <c r="J11" s="126"/>
      <c r="K11" s="126"/>
      <c r="L11" s="126"/>
      <c r="M11" s="126"/>
      <c r="O11" s="127"/>
      <c r="P11" s="108"/>
      <c r="Q11" s="108"/>
      <c r="R11" s="108"/>
      <c r="S11" s="108"/>
      <c r="T11" s="108"/>
      <c r="U11" s="108"/>
      <c r="V11" s="108"/>
      <c r="W11" s="108"/>
      <c r="X11" s="108"/>
      <c r="Y11" s="108"/>
      <c r="Z11" s="108"/>
      <c r="AA11" s="108"/>
      <c r="AB11" s="108"/>
      <c r="AC11" s="108"/>
    </row>
    <row r="12" spans="1:29" ht="15.6" x14ac:dyDescent="0.3">
      <c r="A12" s="126"/>
      <c r="B12" s="108"/>
      <c r="C12" s="125"/>
      <c r="D12" s="125"/>
      <c r="E12" s="125"/>
      <c r="F12" s="125"/>
      <c r="G12" s="125"/>
      <c r="H12" s="125"/>
      <c r="I12" s="125"/>
      <c r="J12" s="125"/>
      <c r="K12" s="125"/>
      <c r="L12" s="125"/>
      <c r="M12" s="125"/>
      <c r="O12" s="127"/>
      <c r="P12" s="108"/>
      <c r="Q12" s="108"/>
      <c r="R12" s="108"/>
      <c r="S12" s="108"/>
      <c r="T12" s="108"/>
      <c r="U12" s="108"/>
      <c r="V12" s="108"/>
      <c r="W12" s="108"/>
      <c r="X12" s="108"/>
      <c r="Y12" s="108"/>
      <c r="Z12" s="108"/>
      <c r="AA12" s="108"/>
      <c r="AB12" s="108"/>
      <c r="AC12" s="108"/>
    </row>
    <row r="13" spans="1:29" ht="15.6" x14ac:dyDescent="0.3">
      <c r="A13" s="126" t="s">
        <v>1471</v>
      </c>
      <c r="B13" s="108"/>
      <c r="C13" s="127"/>
      <c r="D13" s="127"/>
      <c r="E13" s="127"/>
      <c r="F13" s="127"/>
      <c r="G13" s="127"/>
      <c r="H13" s="127"/>
      <c r="I13" s="127"/>
      <c r="J13" s="127"/>
      <c r="K13" s="127"/>
      <c r="L13" s="127"/>
      <c r="M13" s="127"/>
      <c r="O13" s="108"/>
      <c r="P13" s="108"/>
      <c r="Q13" s="108"/>
      <c r="R13" s="108"/>
      <c r="S13" s="108"/>
      <c r="T13" s="108"/>
      <c r="U13" s="108"/>
      <c r="V13" s="108"/>
      <c r="W13" s="108"/>
      <c r="X13" s="108"/>
      <c r="Y13" s="108"/>
      <c r="Z13" s="108"/>
      <c r="AA13" s="108"/>
      <c r="AB13" s="108"/>
      <c r="AC13" s="108"/>
    </row>
    <row r="14" spans="1:29" ht="15.6" x14ac:dyDescent="0.3">
      <c r="A14" s="126" t="s">
        <v>1470</v>
      </c>
      <c r="B14" s="108"/>
      <c r="C14" s="127"/>
      <c r="D14" s="127"/>
      <c r="E14" s="127"/>
      <c r="F14" s="127"/>
      <c r="G14" s="127"/>
      <c r="H14" s="127"/>
      <c r="I14" s="127"/>
      <c r="J14" s="127"/>
      <c r="K14" s="127"/>
      <c r="L14" s="127"/>
      <c r="M14" s="127"/>
    </row>
    <row r="15" spans="1:29" ht="15.6" x14ac:dyDescent="0.3">
      <c r="A15" s="126" t="s">
        <v>1469</v>
      </c>
      <c r="B15" s="108"/>
      <c r="C15" s="127"/>
      <c r="D15" s="127"/>
      <c r="E15" s="127"/>
      <c r="F15" s="127"/>
      <c r="G15" s="127"/>
      <c r="H15" s="127"/>
      <c r="I15" s="127"/>
      <c r="J15" s="127"/>
      <c r="K15" s="127"/>
      <c r="L15" s="127"/>
      <c r="M15" s="127"/>
      <c r="Q15" s="275"/>
      <c r="S15" s="275"/>
    </row>
    <row r="16" spans="1:29" ht="15.6" x14ac:dyDescent="0.3">
      <c r="A16" s="126" t="s">
        <v>1468</v>
      </c>
      <c r="B16" s="108"/>
      <c r="C16" s="127"/>
      <c r="D16" s="127"/>
      <c r="E16" s="127"/>
      <c r="F16" s="127"/>
      <c r="G16" s="127"/>
      <c r="H16" s="127"/>
      <c r="I16" s="127"/>
      <c r="J16" s="127"/>
      <c r="K16" s="127"/>
      <c r="L16" s="127"/>
      <c r="M16" s="127"/>
      <c r="Q16" s="102"/>
      <c r="S16" s="102"/>
    </row>
    <row r="17" spans="1:28" ht="15.6" x14ac:dyDescent="0.3">
      <c r="A17" s="126" t="s">
        <v>1467</v>
      </c>
      <c r="B17" s="108"/>
      <c r="C17" s="108"/>
      <c r="D17" s="108"/>
      <c r="E17" s="108"/>
      <c r="F17" s="108"/>
      <c r="G17" s="108"/>
      <c r="H17" s="108"/>
      <c r="I17" s="108"/>
      <c r="J17" s="108"/>
      <c r="K17" s="108"/>
      <c r="L17" s="108"/>
      <c r="M17" s="108"/>
      <c r="Q17" s="102"/>
      <c r="S17" s="102"/>
    </row>
    <row r="18" spans="1:28" ht="15.6" x14ac:dyDescent="0.3">
      <c r="A18" s="126"/>
      <c r="B18" s="108"/>
      <c r="C18" s="125"/>
      <c r="D18" s="125"/>
      <c r="E18" s="125"/>
      <c r="F18" s="125"/>
      <c r="G18" s="125"/>
      <c r="H18" s="125"/>
      <c r="I18" s="125"/>
      <c r="J18" s="125"/>
      <c r="K18" s="125"/>
      <c r="L18" s="125"/>
      <c r="M18" s="125"/>
      <c r="Q18" s="102"/>
      <c r="S18" s="102"/>
    </row>
    <row r="19" spans="1:28" ht="15.6" x14ac:dyDescent="0.3">
      <c r="A19" s="124" t="s">
        <v>1466</v>
      </c>
      <c r="B19" s="108"/>
      <c r="C19" s="125"/>
      <c r="D19" s="125"/>
      <c r="E19" s="125"/>
      <c r="F19" s="125"/>
      <c r="G19" s="125"/>
      <c r="H19" s="125"/>
      <c r="I19" s="125"/>
      <c r="J19" s="125"/>
      <c r="K19" s="125"/>
      <c r="L19" s="125"/>
      <c r="M19" s="125"/>
      <c r="Q19" s="102"/>
      <c r="S19" s="102"/>
    </row>
    <row r="20" spans="1:28" ht="15.6" x14ac:dyDescent="0.3">
      <c r="A20" s="124" t="s">
        <v>1465</v>
      </c>
      <c r="B20" s="108"/>
      <c r="C20" s="108"/>
      <c r="D20" s="108"/>
      <c r="E20" s="108"/>
      <c r="F20" s="108"/>
      <c r="G20" s="108"/>
      <c r="H20" s="108"/>
      <c r="I20" s="108"/>
      <c r="J20" s="108"/>
      <c r="K20" s="108"/>
      <c r="L20" s="108"/>
      <c r="M20" s="108"/>
      <c r="Q20" s="102"/>
      <c r="S20" s="102"/>
    </row>
    <row r="21" spans="1:28" x14ac:dyDescent="0.3">
      <c r="A21" s="108"/>
      <c r="B21" s="108"/>
      <c r="C21" s="108"/>
      <c r="D21" s="108"/>
      <c r="E21" s="108"/>
      <c r="F21" s="108"/>
      <c r="G21" s="108"/>
      <c r="H21" s="108"/>
      <c r="I21" s="108"/>
      <c r="J21" s="108"/>
      <c r="K21" s="108"/>
      <c r="L21" s="108"/>
      <c r="M21" s="108"/>
      <c r="Q21" s="102"/>
      <c r="S21" s="102"/>
    </row>
    <row r="22" spans="1:28" ht="15.6" x14ac:dyDescent="0.3">
      <c r="A22" s="120" t="s">
        <v>1464</v>
      </c>
      <c r="B22" s="120"/>
      <c r="C22" s="120"/>
      <c r="D22" s="120"/>
      <c r="E22" s="120"/>
      <c r="F22" s="120"/>
      <c r="G22" s="120"/>
      <c r="H22" s="120"/>
      <c r="I22" s="120"/>
      <c r="J22" s="120"/>
      <c r="K22" s="120"/>
      <c r="L22" s="120"/>
      <c r="M22" s="120"/>
      <c r="O22" s="5"/>
      <c r="P22" s="274" t="s">
        <v>1464</v>
      </c>
      <c r="Q22" s="274"/>
      <c r="R22" s="274"/>
      <c r="S22" s="274"/>
      <c r="T22" s="274"/>
      <c r="U22" s="274"/>
      <c r="V22" s="274"/>
      <c r="W22" s="274"/>
      <c r="X22" s="274"/>
      <c r="Y22" s="274"/>
      <c r="Z22" s="274"/>
      <c r="AA22" s="274"/>
      <c r="AB22" s="274"/>
    </row>
    <row r="23" spans="1:28" ht="15.6" x14ac:dyDescent="0.3">
      <c r="A23" s="114"/>
      <c r="B23" s="665" t="s">
        <v>46</v>
      </c>
      <c r="C23" s="666"/>
      <c r="D23" s="666"/>
      <c r="E23" s="666"/>
      <c r="F23" s="666"/>
      <c r="G23" s="666"/>
      <c r="H23" s="666"/>
      <c r="I23" s="666"/>
      <c r="J23" s="666"/>
      <c r="K23" s="666"/>
      <c r="L23" s="666"/>
      <c r="M23" s="667"/>
      <c r="O23" s="5"/>
      <c r="P23" s="235"/>
      <c r="Q23" s="669" t="s">
        <v>46</v>
      </c>
      <c r="R23" s="670"/>
      <c r="S23" s="670"/>
      <c r="T23" s="670"/>
      <c r="U23" s="670"/>
      <c r="V23" s="670"/>
      <c r="W23" s="670"/>
      <c r="X23" s="670"/>
      <c r="Y23" s="670"/>
      <c r="Z23" s="670"/>
      <c r="AA23" s="670"/>
      <c r="AB23" s="671"/>
    </row>
    <row r="24" spans="1:28" ht="15.6" x14ac:dyDescent="0.3">
      <c r="A24" s="116" t="s">
        <v>1255</v>
      </c>
      <c r="B24" s="122" t="s">
        <v>1463</v>
      </c>
      <c r="C24" s="122" t="s">
        <v>1462</v>
      </c>
      <c r="D24" s="122" t="s">
        <v>1461</v>
      </c>
      <c r="E24" s="122" t="s">
        <v>1460</v>
      </c>
      <c r="F24" s="122" t="s">
        <v>1459</v>
      </c>
      <c r="G24" s="122" t="s">
        <v>1458</v>
      </c>
      <c r="H24" s="122" t="s">
        <v>1457</v>
      </c>
      <c r="I24" s="122" t="s">
        <v>1456</v>
      </c>
      <c r="J24" s="122" t="s">
        <v>1455</v>
      </c>
      <c r="K24" s="122" t="s">
        <v>1454</v>
      </c>
      <c r="L24" s="122" t="s">
        <v>1453</v>
      </c>
      <c r="M24" s="122" t="s">
        <v>1452</v>
      </c>
      <c r="O24" s="5"/>
      <c r="P24" s="273" t="s">
        <v>1255</v>
      </c>
      <c r="Q24" s="272" t="s">
        <v>1463</v>
      </c>
      <c r="R24" s="272" t="s">
        <v>1462</v>
      </c>
      <c r="S24" s="272" t="s">
        <v>1461</v>
      </c>
      <c r="T24" s="272" t="s">
        <v>1460</v>
      </c>
      <c r="U24" s="272" t="s">
        <v>1459</v>
      </c>
      <c r="V24" s="272" t="s">
        <v>1458</v>
      </c>
      <c r="W24" s="272" t="s">
        <v>1457</v>
      </c>
      <c r="X24" s="272" t="s">
        <v>1456</v>
      </c>
      <c r="Y24" s="272" t="s">
        <v>1455</v>
      </c>
      <c r="Z24" s="272" t="s">
        <v>1454</v>
      </c>
      <c r="AA24" s="272" t="s">
        <v>1453</v>
      </c>
      <c r="AB24" s="272" t="s">
        <v>1452</v>
      </c>
    </row>
    <row r="25" spans="1:28" ht="15.6" x14ac:dyDescent="0.3">
      <c r="A25" s="122" t="s">
        <v>1463</v>
      </c>
      <c r="B25" s="121">
        <v>50</v>
      </c>
      <c r="C25" s="123"/>
      <c r="D25" s="123"/>
      <c r="E25" s="123"/>
      <c r="F25" s="123"/>
      <c r="G25" s="123"/>
      <c r="H25" s="123"/>
      <c r="I25" s="123"/>
      <c r="J25" s="123"/>
      <c r="K25" s="123"/>
      <c r="L25" s="123"/>
      <c r="M25" s="123"/>
      <c r="O25" s="5"/>
      <c r="P25" s="271" t="s">
        <v>1463</v>
      </c>
      <c r="Q25" s="270"/>
      <c r="R25" s="269"/>
      <c r="S25" s="269"/>
      <c r="T25" s="269"/>
      <c r="U25" s="269"/>
      <c r="V25" s="269"/>
      <c r="W25" s="269"/>
      <c r="X25" s="269"/>
      <c r="Y25" s="269"/>
      <c r="Z25" s="269"/>
      <c r="AA25" s="269"/>
      <c r="AB25" s="269"/>
    </row>
    <row r="26" spans="1:28" ht="15.6" x14ac:dyDescent="0.3">
      <c r="A26" s="122" t="s">
        <v>1462</v>
      </c>
      <c r="B26" s="121">
        <v>98</v>
      </c>
      <c r="C26" s="121">
        <v>55</v>
      </c>
      <c r="D26" s="123"/>
      <c r="E26" s="123"/>
      <c r="F26" s="123"/>
      <c r="G26" s="123"/>
      <c r="H26" s="123"/>
      <c r="I26" s="123"/>
      <c r="J26" s="123"/>
      <c r="K26" s="123"/>
      <c r="L26" s="123"/>
      <c r="M26" s="123"/>
      <c r="O26" s="5"/>
      <c r="P26" s="266" t="s">
        <v>1462</v>
      </c>
      <c r="Q26" s="265">
        <f>B26/B25</f>
        <v>1.96</v>
      </c>
      <c r="R26" s="267"/>
      <c r="S26" s="268"/>
      <c r="T26" s="268"/>
      <c r="U26" s="268"/>
      <c r="V26" s="268"/>
      <c r="W26" s="268"/>
      <c r="X26" s="268"/>
      <c r="Y26" s="268"/>
      <c r="Z26" s="268"/>
      <c r="AA26" s="268"/>
      <c r="AB26" s="268"/>
    </row>
    <row r="27" spans="1:28" ht="15.6" x14ac:dyDescent="0.3">
      <c r="A27" s="122" t="s">
        <v>1461</v>
      </c>
      <c r="B27" s="121">
        <v>119</v>
      </c>
      <c r="C27" s="121">
        <v>58</v>
      </c>
      <c r="D27" s="121">
        <v>51</v>
      </c>
      <c r="E27" s="123"/>
      <c r="F27" s="123"/>
      <c r="G27" s="123"/>
      <c r="H27" s="123"/>
      <c r="I27" s="123"/>
      <c r="J27" s="123"/>
      <c r="K27" s="123"/>
      <c r="L27" s="123"/>
      <c r="M27" s="123"/>
      <c r="O27" s="5"/>
      <c r="P27" s="266" t="s">
        <v>1461</v>
      </c>
      <c r="Q27" s="265">
        <f>B27/B26</f>
        <v>1.2142857142857142</v>
      </c>
      <c r="R27" s="265">
        <f>C27/C26</f>
        <v>1.0545454545454545</v>
      </c>
      <c r="S27" s="267"/>
      <c r="T27" s="268"/>
      <c r="U27" s="268"/>
      <c r="V27" s="268"/>
      <c r="W27" s="268"/>
      <c r="X27" s="268"/>
      <c r="Y27" s="268"/>
      <c r="Z27" s="268"/>
      <c r="AA27" s="268"/>
      <c r="AB27" s="268"/>
    </row>
    <row r="28" spans="1:28" ht="15.6" x14ac:dyDescent="0.3">
      <c r="A28" s="122" t="s">
        <v>1460</v>
      </c>
      <c r="B28" s="121">
        <v>122</v>
      </c>
      <c r="C28" s="121">
        <v>58</v>
      </c>
      <c r="D28" s="121">
        <v>93</v>
      </c>
      <c r="E28" s="121">
        <v>52</v>
      </c>
      <c r="F28" s="123"/>
      <c r="G28" s="123"/>
      <c r="H28" s="123"/>
      <c r="I28" s="123"/>
      <c r="J28" s="123"/>
      <c r="K28" s="123"/>
      <c r="L28" s="123"/>
      <c r="M28" s="123"/>
      <c r="P28" s="266" t="s">
        <v>1460</v>
      </c>
      <c r="Q28" s="263">
        <f>B28/B27</f>
        <v>1.0252100840336134</v>
      </c>
      <c r="R28" s="265">
        <f>C28/C27</f>
        <v>1</v>
      </c>
      <c r="S28" s="265">
        <f>D28/D27</f>
        <v>1.8235294117647058</v>
      </c>
      <c r="T28" s="267"/>
      <c r="U28" s="268"/>
      <c r="V28" s="268"/>
      <c r="W28" s="268"/>
      <c r="X28" s="268"/>
      <c r="Y28" s="268"/>
      <c r="Z28" s="268"/>
      <c r="AA28" s="268"/>
      <c r="AB28" s="268"/>
    </row>
    <row r="29" spans="1:28" ht="15.6" x14ac:dyDescent="0.3">
      <c r="A29" s="122" t="s">
        <v>1459</v>
      </c>
      <c r="B29" s="121">
        <v>126</v>
      </c>
      <c r="C29" s="121">
        <v>78</v>
      </c>
      <c r="D29" s="121">
        <v>114</v>
      </c>
      <c r="E29" s="121">
        <v>89</v>
      </c>
      <c r="F29" s="121">
        <v>53</v>
      </c>
      <c r="G29" s="123"/>
      <c r="H29" s="123"/>
      <c r="I29" s="123"/>
      <c r="J29" s="123"/>
      <c r="K29" s="123"/>
      <c r="L29" s="123"/>
      <c r="M29" s="123"/>
      <c r="P29" s="266" t="s">
        <v>1459</v>
      </c>
      <c r="Q29" s="264">
        <f>B29/B28</f>
        <v>1.0327868852459017</v>
      </c>
      <c r="R29" s="263">
        <f>C29/C28</f>
        <v>1.3448275862068966</v>
      </c>
      <c r="S29" s="265">
        <f>D29/D28</f>
        <v>1.2258064516129032</v>
      </c>
      <c r="T29" s="265">
        <f>E29/E28</f>
        <v>1.7115384615384615</v>
      </c>
      <c r="U29" s="267"/>
      <c r="V29" s="268"/>
      <c r="W29" s="268"/>
      <c r="X29" s="268"/>
      <c r="Y29" s="268"/>
      <c r="Z29" s="268"/>
      <c r="AA29" s="268"/>
      <c r="AB29" s="268"/>
    </row>
    <row r="30" spans="1:28" ht="15.6" x14ac:dyDescent="0.3">
      <c r="A30" s="122" t="s">
        <v>1458</v>
      </c>
      <c r="B30" s="121">
        <v>126</v>
      </c>
      <c r="C30" s="121">
        <v>87</v>
      </c>
      <c r="D30" s="121">
        <v>119</v>
      </c>
      <c r="E30" s="121">
        <v>116</v>
      </c>
      <c r="F30" s="121">
        <v>53</v>
      </c>
      <c r="G30" s="121">
        <v>55</v>
      </c>
      <c r="H30" s="123"/>
      <c r="I30" s="123"/>
      <c r="J30" s="123"/>
      <c r="K30" s="123"/>
      <c r="L30" s="123"/>
      <c r="M30" s="123"/>
      <c r="P30" s="266" t="s">
        <v>1458</v>
      </c>
      <c r="Q30" s="265">
        <f>B30/B29</f>
        <v>1</v>
      </c>
      <c r="R30" s="264">
        <f>C30/C29</f>
        <v>1.1153846153846154</v>
      </c>
      <c r="S30" s="263">
        <f>D30/D29</f>
        <v>1.0438596491228069</v>
      </c>
      <c r="T30" s="265">
        <f>E30/E29</f>
        <v>1.303370786516854</v>
      </c>
      <c r="U30" s="265">
        <f>F30/F29</f>
        <v>1</v>
      </c>
      <c r="V30" s="267"/>
      <c r="W30" s="268"/>
      <c r="X30" s="268"/>
      <c r="Y30" s="268"/>
      <c r="Z30" s="268"/>
      <c r="AA30" s="268"/>
      <c r="AB30" s="268"/>
    </row>
    <row r="31" spans="1:28" ht="15.6" x14ac:dyDescent="0.3">
      <c r="A31" s="122" t="s">
        <v>1457</v>
      </c>
      <c r="B31" s="121">
        <v>126</v>
      </c>
      <c r="C31" s="121">
        <v>87</v>
      </c>
      <c r="D31" s="121">
        <v>128</v>
      </c>
      <c r="E31" s="121">
        <v>121</v>
      </c>
      <c r="F31" s="121">
        <v>54</v>
      </c>
      <c r="G31" s="121">
        <v>75</v>
      </c>
      <c r="H31" s="121">
        <v>60</v>
      </c>
      <c r="I31" s="123"/>
      <c r="J31" s="123"/>
      <c r="K31" s="123"/>
      <c r="L31" s="123"/>
      <c r="M31" s="123"/>
      <c r="P31" s="266" t="s">
        <v>1457</v>
      </c>
      <c r="Q31" s="265"/>
      <c r="R31" s="265">
        <f>C31/C30</f>
        <v>1</v>
      </c>
      <c r="S31" s="264">
        <f>D31/D30</f>
        <v>1.0756302521008403</v>
      </c>
      <c r="T31" s="263">
        <f>E31/E30</f>
        <v>1.0431034482758621</v>
      </c>
      <c r="U31" s="265">
        <f>F31/F30</f>
        <v>1.0188679245283019</v>
      </c>
      <c r="V31" s="265">
        <f>G31/G30</f>
        <v>1.3636363636363635</v>
      </c>
      <c r="W31" s="267"/>
      <c r="X31" s="268"/>
      <c r="Y31" s="268"/>
      <c r="Z31" s="268"/>
      <c r="AA31" s="268"/>
      <c r="AB31" s="268"/>
    </row>
    <row r="32" spans="1:28" ht="15.6" x14ac:dyDescent="0.3">
      <c r="A32" s="122" t="s">
        <v>1456</v>
      </c>
      <c r="B32" s="121">
        <v>126</v>
      </c>
      <c r="C32" s="121">
        <v>87</v>
      </c>
      <c r="D32" s="121">
        <v>128</v>
      </c>
      <c r="E32" s="121">
        <v>125</v>
      </c>
      <c r="F32" s="121">
        <v>65</v>
      </c>
      <c r="G32" s="121">
        <v>82</v>
      </c>
      <c r="H32" s="121">
        <v>84</v>
      </c>
      <c r="I32" s="121">
        <v>62</v>
      </c>
      <c r="J32" s="123"/>
      <c r="K32" s="123"/>
      <c r="L32" s="123"/>
      <c r="M32" s="123"/>
      <c r="P32" s="266" t="s">
        <v>1456</v>
      </c>
      <c r="Q32" s="265"/>
      <c r="R32" s="265"/>
      <c r="S32" s="265">
        <f>D32/D31</f>
        <v>1</v>
      </c>
      <c r="T32" s="264">
        <f>E32/E31</f>
        <v>1.0330578512396693</v>
      </c>
      <c r="U32" s="263">
        <f>F32/F31</f>
        <v>1.2037037037037037</v>
      </c>
      <c r="V32" s="265">
        <f>G32/G31</f>
        <v>1.0933333333333333</v>
      </c>
      <c r="W32" s="265">
        <f>H32/H31</f>
        <v>1.4</v>
      </c>
      <c r="X32" s="267"/>
      <c r="Y32" s="268"/>
      <c r="Z32" s="268"/>
      <c r="AA32" s="268"/>
      <c r="AB32" s="268"/>
    </row>
    <row r="33" spans="1:28" ht="15.6" x14ac:dyDescent="0.3">
      <c r="A33" s="122" t="s">
        <v>1455</v>
      </c>
      <c r="B33" s="121">
        <v>126</v>
      </c>
      <c r="C33" s="121">
        <v>87</v>
      </c>
      <c r="D33" s="121">
        <v>128</v>
      </c>
      <c r="E33" s="121">
        <v>125</v>
      </c>
      <c r="F33" s="121">
        <v>74</v>
      </c>
      <c r="G33" s="121">
        <v>88</v>
      </c>
      <c r="H33" s="121">
        <v>88</v>
      </c>
      <c r="I33" s="121">
        <v>87</v>
      </c>
      <c r="J33" s="121">
        <v>58</v>
      </c>
      <c r="K33" s="123"/>
      <c r="L33" s="123"/>
      <c r="M33" s="123"/>
      <c r="P33" s="266" t="s">
        <v>1455</v>
      </c>
      <c r="Q33" s="265"/>
      <c r="R33" s="265"/>
      <c r="S33" s="265"/>
      <c r="T33" s="265">
        <f>E33/E32</f>
        <v>1</v>
      </c>
      <c r="U33" s="264">
        <f>F33/F32</f>
        <v>1.1384615384615384</v>
      </c>
      <c r="V33" s="263">
        <f>G33/G32</f>
        <v>1.0731707317073171</v>
      </c>
      <c r="W33" s="265">
        <f>H33/H32</f>
        <v>1.0476190476190477</v>
      </c>
      <c r="X33" s="265">
        <f>I33/I32</f>
        <v>1.403225806451613</v>
      </c>
      <c r="Y33" s="267"/>
      <c r="Z33" s="268"/>
      <c r="AA33" s="268"/>
      <c r="AB33" s="268"/>
    </row>
    <row r="34" spans="1:28" ht="15.6" x14ac:dyDescent="0.3">
      <c r="A34" s="122" t="s">
        <v>1454</v>
      </c>
      <c r="B34" s="121">
        <v>126</v>
      </c>
      <c r="C34" s="121">
        <v>87</v>
      </c>
      <c r="D34" s="121">
        <v>128</v>
      </c>
      <c r="E34" s="121">
        <v>125</v>
      </c>
      <c r="F34" s="121">
        <v>74</v>
      </c>
      <c r="G34" s="121">
        <v>96</v>
      </c>
      <c r="H34" s="121">
        <v>95</v>
      </c>
      <c r="I34" s="121">
        <v>99</v>
      </c>
      <c r="J34" s="121">
        <v>72</v>
      </c>
      <c r="K34" s="121">
        <v>65</v>
      </c>
      <c r="L34" s="123"/>
      <c r="M34" s="123"/>
      <c r="P34" s="266" t="s">
        <v>1454</v>
      </c>
      <c r="Q34" s="265"/>
      <c r="R34" s="265"/>
      <c r="S34" s="265"/>
      <c r="T34" s="265"/>
      <c r="U34" s="265">
        <f>F34/F33</f>
        <v>1</v>
      </c>
      <c r="V34" s="264">
        <f>G34/G33</f>
        <v>1.0909090909090908</v>
      </c>
      <c r="W34" s="263">
        <f>H34/H33</f>
        <v>1.0795454545454546</v>
      </c>
      <c r="X34" s="265">
        <f>I34/I33</f>
        <v>1.1379310344827587</v>
      </c>
      <c r="Y34" s="265">
        <f>J34/J33</f>
        <v>1.2413793103448276</v>
      </c>
      <c r="Z34" s="267"/>
      <c r="AA34" s="268"/>
      <c r="AB34" s="268"/>
    </row>
    <row r="35" spans="1:28" ht="15.6" x14ac:dyDescent="0.3">
      <c r="A35" s="122" t="s">
        <v>1453</v>
      </c>
      <c r="B35" s="121">
        <v>126</v>
      </c>
      <c r="C35" s="121">
        <v>87</v>
      </c>
      <c r="D35" s="121">
        <v>128</v>
      </c>
      <c r="E35" s="121">
        <v>125</v>
      </c>
      <c r="F35" s="121">
        <v>74</v>
      </c>
      <c r="G35" s="121">
        <v>96</v>
      </c>
      <c r="H35" s="121">
        <v>95</v>
      </c>
      <c r="I35" s="121">
        <v>106</v>
      </c>
      <c r="J35" s="121">
        <v>92</v>
      </c>
      <c r="K35" s="121">
        <v>86</v>
      </c>
      <c r="L35" s="121">
        <v>49</v>
      </c>
      <c r="M35" s="123"/>
      <c r="P35" s="266" t="s">
        <v>1453</v>
      </c>
      <c r="Q35" s="265"/>
      <c r="R35" s="265"/>
      <c r="S35" s="265"/>
      <c r="T35" s="265"/>
      <c r="U35" s="265"/>
      <c r="V35" s="265">
        <f>G35/G34</f>
        <v>1</v>
      </c>
      <c r="W35" s="264">
        <f>H35/H34</f>
        <v>1</v>
      </c>
      <c r="X35" s="263">
        <f>I35/I34</f>
        <v>1.0707070707070707</v>
      </c>
      <c r="Y35" s="265">
        <f>J35/J34</f>
        <v>1.2777777777777777</v>
      </c>
      <c r="Z35" s="265">
        <f>K35/K34</f>
        <v>1.323076923076923</v>
      </c>
      <c r="AA35" s="267"/>
      <c r="AB35" s="268"/>
    </row>
    <row r="36" spans="1:28" ht="15.6" x14ac:dyDescent="0.3">
      <c r="A36" s="122" t="s">
        <v>1452</v>
      </c>
      <c r="B36" s="121">
        <v>126</v>
      </c>
      <c r="C36" s="121">
        <v>87</v>
      </c>
      <c r="D36" s="121">
        <v>128</v>
      </c>
      <c r="E36" s="121">
        <v>125</v>
      </c>
      <c r="F36" s="121">
        <v>74</v>
      </c>
      <c r="G36" s="121">
        <v>96</v>
      </c>
      <c r="H36" s="121">
        <v>95</v>
      </c>
      <c r="I36" s="121">
        <v>110</v>
      </c>
      <c r="J36" s="121">
        <v>113</v>
      </c>
      <c r="K36" s="121">
        <v>104</v>
      </c>
      <c r="L36" s="121">
        <v>50</v>
      </c>
      <c r="M36" s="121">
        <v>50</v>
      </c>
      <c r="P36" s="266" t="s">
        <v>1452</v>
      </c>
      <c r="Q36" s="265"/>
      <c r="R36" s="265"/>
      <c r="S36" s="265"/>
      <c r="T36" s="265"/>
      <c r="U36" s="265"/>
      <c r="V36" s="265"/>
      <c r="W36" s="265">
        <f>H36/H35</f>
        <v>1</v>
      </c>
      <c r="X36" s="264">
        <f>I36/I35</f>
        <v>1.0377358490566038</v>
      </c>
      <c r="Y36" s="263">
        <f>J36/J35</f>
        <v>1.2282608695652173</v>
      </c>
      <c r="Z36" s="265">
        <f>K36/K35</f>
        <v>1.2093023255813953</v>
      </c>
      <c r="AA36" s="265">
        <f>L36/L35</f>
        <v>1.0204081632653061</v>
      </c>
      <c r="AB36" s="267"/>
    </row>
    <row r="37" spans="1:28" ht="15.6" x14ac:dyDescent="0.3">
      <c r="A37" s="122" t="s">
        <v>1450</v>
      </c>
      <c r="B37" s="121">
        <v>126</v>
      </c>
      <c r="C37" s="121">
        <v>87</v>
      </c>
      <c r="D37" s="121">
        <v>128</v>
      </c>
      <c r="E37" s="121">
        <v>125</v>
      </c>
      <c r="F37" s="121">
        <v>74</v>
      </c>
      <c r="G37" s="121">
        <v>96</v>
      </c>
      <c r="H37" s="121">
        <v>95</v>
      </c>
      <c r="I37" s="121">
        <v>110</v>
      </c>
      <c r="J37" s="121">
        <v>115</v>
      </c>
      <c r="K37" s="121">
        <v>128</v>
      </c>
      <c r="L37" s="121">
        <v>71</v>
      </c>
      <c r="M37" s="121">
        <v>76</v>
      </c>
      <c r="P37" s="266" t="s">
        <v>1450</v>
      </c>
      <c r="Q37" s="265"/>
      <c r="R37" s="265"/>
      <c r="S37" s="265"/>
      <c r="T37" s="265"/>
      <c r="U37" s="265"/>
      <c r="V37" s="265"/>
      <c r="W37" s="265"/>
      <c r="X37" s="265">
        <f>I37/I36</f>
        <v>1</v>
      </c>
      <c r="Y37" s="264">
        <f>J37/J36</f>
        <v>1.0176991150442478</v>
      </c>
      <c r="Z37" s="263">
        <f>K37/K36</f>
        <v>1.2307692307692308</v>
      </c>
      <c r="AA37" s="265">
        <f>L37/L36</f>
        <v>1.42</v>
      </c>
      <c r="AB37" s="265">
        <f>M37/M36</f>
        <v>1.52</v>
      </c>
    </row>
    <row r="38" spans="1:28" ht="15.6" x14ac:dyDescent="0.3">
      <c r="A38" s="122" t="s">
        <v>1449</v>
      </c>
      <c r="B38" s="121">
        <v>126</v>
      </c>
      <c r="C38" s="121">
        <v>87</v>
      </c>
      <c r="D38" s="121">
        <v>128</v>
      </c>
      <c r="E38" s="121">
        <v>125</v>
      </c>
      <c r="F38" s="121">
        <v>74</v>
      </c>
      <c r="G38" s="121">
        <v>96</v>
      </c>
      <c r="H38" s="121">
        <v>95</v>
      </c>
      <c r="I38" s="121">
        <v>110</v>
      </c>
      <c r="J38" s="121">
        <v>115</v>
      </c>
      <c r="K38" s="121">
        <v>129</v>
      </c>
      <c r="L38" s="121">
        <v>71</v>
      </c>
      <c r="M38" s="121">
        <v>92</v>
      </c>
      <c r="P38" s="266" t="s">
        <v>1449</v>
      </c>
      <c r="Q38" s="265"/>
      <c r="R38" s="265"/>
      <c r="S38" s="265"/>
      <c r="T38" s="265"/>
      <c r="U38" s="265"/>
      <c r="V38" s="265"/>
      <c r="W38" s="265"/>
      <c r="X38" s="265"/>
      <c r="Y38" s="265">
        <f>J38/J37</f>
        <v>1</v>
      </c>
      <c r="Z38" s="264">
        <f>K38/K37</f>
        <v>1.0078125</v>
      </c>
      <c r="AA38" s="263">
        <f>L38/L37</f>
        <v>1</v>
      </c>
      <c r="AB38" s="265">
        <f>M38/M37</f>
        <v>1.2105263157894737</v>
      </c>
    </row>
    <row r="39" spans="1:28" ht="15.6" x14ac:dyDescent="0.3">
      <c r="A39" s="122" t="s">
        <v>1448</v>
      </c>
      <c r="B39" s="121">
        <v>126</v>
      </c>
      <c r="C39" s="121">
        <v>87</v>
      </c>
      <c r="D39" s="121">
        <v>128</v>
      </c>
      <c r="E39" s="121">
        <v>125</v>
      </c>
      <c r="F39" s="121">
        <v>74</v>
      </c>
      <c r="G39" s="121">
        <v>96</v>
      </c>
      <c r="H39" s="121">
        <v>95</v>
      </c>
      <c r="I39" s="121">
        <v>110</v>
      </c>
      <c r="J39" s="121">
        <v>115</v>
      </c>
      <c r="K39" s="121">
        <v>129</v>
      </c>
      <c r="L39" s="121">
        <v>79</v>
      </c>
      <c r="M39" s="121">
        <v>113</v>
      </c>
      <c r="P39" s="266" t="s">
        <v>1448</v>
      </c>
      <c r="Q39" s="265"/>
      <c r="R39" s="265"/>
      <c r="S39" s="265"/>
      <c r="T39" s="265"/>
      <c r="U39" s="265"/>
      <c r="V39" s="265"/>
      <c r="W39" s="265"/>
      <c r="X39" s="265"/>
      <c r="Y39" s="265"/>
      <c r="Z39" s="265">
        <f>K39/K38</f>
        <v>1</v>
      </c>
      <c r="AA39" s="264">
        <f>L39/L38</f>
        <v>1.1126760563380282</v>
      </c>
      <c r="AB39" s="263">
        <f>M39/M38</f>
        <v>1.2282608695652173</v>
      </c>
    </row>
    <row r="40" spans="1:28" ht="15.6" x14ac:dyDescent="0.3">
      <c r="A40" s="122" t="s">
        <v>1447</v>
      </c>
      <c r="B40" s="121">
        <v>126</v>
      </c>
      <c r="C40" s="121">
        <v>87</v>
      </c>
      <c r="D40" s="121">
        <v>128</v>
      </c>
      <c r="E40" s="121">
        <v>125</v>
      </c>
      <c r="F40" s="121">
        <v>74</v>
      </c>
      <c r="G40" s="121">
        <v>96</v>
      </c>
      <c r="H40" s="121">
        <v>95</v>
      </c>
      <c r="I40" s="121">
        <v>110</v>
      </c>
      <c r="J40" s="121">
        <v>115</v>
      </c>
      <c r="K40" s="121">
        <v>129</v>
      </c>
      <c r="L40" s="121">
        <v>79</v>
      </c>
      <c r="M40" s="121">
        <v>115</v>
      </c>
      <c r="P40" s="262" t="s">
        <v>1447</v>
      </c>
      <c r="Q40" s="261"/>
      <c r="R40" s="261"/>
      <c r="S40" s="261"/>
      <c r="T40" s="261"/>
      <c r="U40" s="261"/>
      <c r="V40" s="261"/>
      <c r="W40" s="261"/>
      <c r="X40" s="261"/>
      <c r="Y40" s="261"/>
      <c r="Z40" s="261"/>
      <c r="AA40" s="261">
        <f>L40/L39</f>
        <v>1</v>
      </c>
      <c r="AB40" s="260">
        <f>M40/M39</f>
        <v>1.0176991150442478</v>
      </c>
    </row>
    <row r="41" spans="1:28" ht="15.6" x14ac:dyDescent="0.3">
      <c r="A41" s="114"/>
      <c r="B41" s="114"/>
      <c r="C41" s="114"/>
      <c r="D41" s="114"/>
      <c r="E41" s="114"/>
      <c r="F41" s="114"/>
      <c r="G41" s="114"/>
      <c r="H41" s="114"/>
      <c r="I41" s="114"/>
      <c r="J41" s="114"/>
      <c r="K41" s="114"/>
      <c r="L41" s="114"/>
      <c r="M41" s="114"/>
      <c r="P41" s="235"/>
      <c r="Q41" s="235"/>
      <c r="R41" s="235"/>
      <c r="S41" s="235"/>
      <c r="T41" s="235"/>
      <c r="U41" s="235"/>
      <c r="V41" s="235"/>
      <c r="W41" s="235"/>
      <c r="X41" s="235"/>
      <c r="Y41" s="235"/>
      <c r="Z41" s="235"/>
      <c r="AA41" s="235"/>
      <c r="AB41" s="235"/>
    </row>
    <row r="42" spans="1:28" ht="15.6" x14ac:dyDescent="0.3">
      <c r="A42" s="668"/>
      <c r="B42" s="668"/>
      <c r="C42" s="668"/>
      <c r="D42" s="668"/>
      <c r="E42" s="668"/>
      <c r="F42" s="668"/>
      <c r="G42" s="668"/>
      <c r="H42" s="120"/>
      <c r="I42" s="120"/>
      <c r="J42" s="120"/>
      <c r="K42" s="120"/>
      <c r="L42" s="120"/>
      <c r="M42" s="120"/>
      <c r="P42" s="235"/>
      <c r="Q42" s="235"/>
      <c r="R42" s="235"/>
      <c r="S42" s="235"/>
      <c r="T42" s="235"/>
      <c r="U42" s="235"/>
      <c r="V42" s="235"/>
      <c r="W42" s="235"/>
      <c r="X42" s="235"/>
      <c r="Y42" s="235"/>
      <c r="Z42" s="235"/>
      <c r="AA42" s="235"/>
      <c r="AB42" s="235"/>
    </row>
    <row r="43" spans="1:28" ht="15.6" x14ac:dyDescent="0.3">
      <c r="A43" s="120" t="s">
        <v>1451</v>
      </c>
      <c r="B43" s="114"/>
      <c r="C43" s="114"/>
      <c r="D43" s="114"/>
      <c r="E43" s="114"/>
      <c r="F43" s="114"/>
      <c r="G43" s="114"/>
      <c r="H43" s="114"/>
      <c r="I43" s="114"/>
      <c r="J43" s="114"/>
      <c r="K43" s="114"/>
      <c r="L43" s="114"/>
      <c r="M43" s="114"/>
      <c r="P43" s="259" t="s">
        <v>1662</v>
      </c>
      <c r="Q43" s="235"/>
      <c r="R43" s="235"/>
      <c r="S43" s="235"/>
      <c r="T43" s="235"/>
      <c r="U43" s="235"/>
      <c r="V43" s="235"/>
      <c r="W43" s="235"/>
      <c r="X43" s="235"/>
      <c r="Y43" s="235"/>
      <c r="Z43" s="235"/>
      <c r="AA43" s="235"/>
      <c r="AB43" s="235"/>
    </row>
    <row r="44" spans="1:28" ht="15.6" x14ac:dyDescent="0.3">
      <c r="A44" s="114"/>
      <c r="B44" s="665" t="s">
        <v>46</v>
      </c>
      <c r="C44" s="666"/>
      <c r="D44" s="666"/>
      <c r="E44" s="666"/>
      <c r="F44" s="667"/>
      <c r="G44" s="114"/>
      <c r="H44" s="114"/>
      <c r="I44" s="114"/>
      <c r="J44" s="114"/>
      <c r="K44" s="114"/>
      <c r="L44" s="114"/>
      <c r="M44" s="114"/>
      <c r="P44" s="235"/>
      <c r="Q44" s="235"/>
      <c r="R44" s="235"/>
      <c r="S44" s="235"/>
      <c r="T44" s="235"/>
      <c r="U44" s="235"/>
      <c r="V44" s="235"/>
      <c r="W44" s="235"/>
      <c r="X44" s="235"/>
      <c r="Y44" s="235"/>
      <c r="Z44" s="235"/>
      <c r="AA44" s="235"/>
      <c r="AB44" s="235"/>
    </row>
    <row r="45" spans="1:28" ht="15.6" x14ac:dyDescent="0.3">
      <c r="A45" s="116" t="s">
        <v>1255</v>
      </c>
      <c r="B45" s="122" t="s">
        <v>1450</v>
      </c>
      <c r="C45" s="122" t="s">
        <v>1449</v>
      </c>
      <c r="D45" s="122" t="s">
        <v>1448</v>
      </c>
      <c r="E45" s="122" t="s">
        <v>1447</v>
      </c>
      <c r="F45" s="122" t="s">
        <v>1446</v>
      </c>
      <c r="G45" s="114"/>
      <c r="H45" s="114"/>
      <c r="I45" s="114"/>
      <c r="J45" s="114"/>
      <c r="K45" s="114"/>
      <c r="L45" s="114"/>
      <c r="M45" s="114"/>
      <c r="P45" s="245" t="s">
        <v>16</v>
      </c>
      <c r="Q45" s="258" t="s">
        <v>1661</v>
      </c>
      <c r="R45" s="235"/>
      <c r="S45" s="235"/>
      <c r="T45" s="235"/>
      <c r="U45" s="235"/>
      <c r="V45" s="235"/>
      <c r="W45" s="235"/>
      <c r="X45" s="235"/>
      <c r="Y45" s="235"/>
      <c r="Z45" s="235"/>
      <c r="AA45" s="235"/>
      <c r="AB45" s="235"/>
    </row>
    <row r="46" spans="1:28" ht="15.6" x14ac:dyDescent="0.3">
      <c r="A46" s="122" t="s">
        <v>1450</v>
      </c>
      <c r="B46" s="121">
        <v>100</v>
      </c>
      <c r="C46" s="123"/>
      <c r="D46" s="123"/>
      <c r="E46" s="123"/>
      <c r="F46" s="123"/>
      <c r="G46" s="114"/>
      <c r="H46" s="114"/>
      <c r="I46" s="114"/>
      <c r="J46" s="114"/>
      <c r="K46" s="114"/>
      <c r="L46" s="114"/>
      <c r="M46" s="114"/>
      <c r="P46" s="257">
        <v>3</v>
      </c>
      <c r="Q46" s="256">
        <f>AVERAGE(Q28,R29,S30,T31,U32,V33,W34,X35,Y36,Z37,AA38,AB39)</f>
        <v>1.1309515581835325</v>
      </c>
      <c r="R46" s="235"/>
      <c r="S46" s="235"/>
      <c r="T46" s="235"/>
      <c r="U46" s="235"/>
      <c r="V46" s="235"/>
      <c r="W46" s="235"/>
      <c r="X46" s="235"/>
      <c r="Y46" s="235"/>
      <c r="Z46" s="235"/>
      <c r="AA46" s="235"/>
      <c r="AB46" s="235"/>
    </row>
    <row r="47" spans="1:28" ht="15.6" x14ac:dyDescent="0.3">
      <c r="A47" s="122" t="s">
        <v>1449</v>
      </c>
      <c r="B47" s="121">
        <v>196</v>
      </c>
      <c r="C47" s="121">
        <v>89</v>
      </c>
      <c r="D47" s="123"/>
      <c r="E47" s="123"/>
      <c r="F47" s="123"/>
      <c r="G47" s="114"/>
      <c r="H47" s="114"/>
      <c r="I47" s="114"/>
      <c r="J47" s="114"/>
      <c r="K47" s="114"/>
      <c r="L47" s="114"/>
      <c r="M47" s="114"/>
      <c r="P47" s="255">
        <v>4</v>
      </c>
      <c r="Q47" s="254">
        <f>AVERAGE(Q29,R30,S31,T32,U33,V34,W35,X36,Y37,Z38,AA39,AB40)</f>
        <v>1.0566544057353986</v>
      </c>
      <c r="R47" s="235"/>
      <c r="S47" s="235"/>
      <c r="T47" s="235"/>
      <c r="U47" s="235"/>
      <c r="V47" s="235"/>
      <c r="W47" s="235"/>
      <c r="X47" s="235"/>
      <c r="Y47" s="235"/>
      <c r="Z47" s="235"/>
      <c r="AA47" s="235"/>
      <c r="AB47" s="235"/>
    </row>
    <row r="48" spans="1:28" ht="15.6" x14ac:dyDescent="0.3">
      <c r="A48" s="122" t="s">
        <v>1448</v>
      </c>
      <c r="B48" s="121">
        <v>295</v>
      </c>
      <c r="C48" s="121">
        <v>193</v>
      </c>
      <c r="D48" s="121">
        <v>90</v>
      </c>
      <c r="E48" s="123"/>
      <c r="F48" s="123"/>
      <c r="G48" s="114"/>
      <c r="H48" s="114"/>
      <c r="I48" s="114"/>
      <c r="J48" s="114"/>
      <c r="K48" s="114"/>
      <c r="L48" s="114"/>
      <c r="M48" s="114"/>
      <c r="P48" s="235"/>
      <c r="Q48" s="235"/>
      <c r="R48" s="235"/>
      <c r="S48" s="235"/>
      <c r="T48" s="235"/>
      <c r="U48" s="235"/>
      <c r="V48" s="235"/>
      <c r="W48" s="235"/>
      <c r="X48" s="235"/>
      <c r="Y48" s="235"/>
      <c r="Z48" s="235"/>
      <c r="AA48" s="235"/>
      <c r="AB48" s="235"/>
    </row>
    <row r="49" spans="1:28" ht="15.6" x14ac:dyDescent="0.3">
      <c r="A49" s="122" t="s">
        <v>1447</v>
      </c>
      <c r="B49" s="121">
        <v>393</v>
      </c>
      <c r="C49" s="121">
        <v>294</v>
      </c>
      <c r="D49" s="121">
        <v>190</v>
      </c>
      <c r="E49" s="121">
        <v>111</v>
      </c>
      <c r="F49" s="123"/>
      <c r="G49" s="114"/>
      <c r="H49" s="114"/>
      <c r="I49" s="114"/>
      <c r="J49" s="114"/>
      <c r="K49" s="114"/>
      <c r="L49" s="114"/>
      <c r="M49" s="114"/>
      <c r="P49" s="235"/>
      <c r="Q49" s="235"/>
      <c r="R49" s="235"/>
      <c r="S49" s="235"/>
      <c r="T49" s="235"/>
      <c r="U49" s="235"/>
      <c r="V49" s="235"/>
      <c r="W49" s="235"/>
      <c r="X49" s="235"/>
      <c r="Y49" s="235"/>
      <c r="Z49" s="235"/>
      <c r="AA49" s="235"/>
      <c r="AB49" s="235"/>
    </row>
    <row r="50" spans="1:28" ht="15.6" x14ac:dyDescent="0.3">
      <c r="A50" s="122" t="s">
        <v>1446</v>
      </c>
      <c r="B50" s="121">
        <v>492</v>
      </c>
      <c r="C50" s="121">
        <v>398</v>
      </c>
      <c r="D50" s="121">
        <v>292</v>
      </c>
      <c r="E50" s="121">
        <v>219</v>
      </c>
      <c r="F50" s="121">
        <v>120</v>
      </c>
      <c r="G50" s="114"/>
      <c r="H50" s="114"/>
      <c r="I50" s="114"/>
      <c r="J50" s="114"/>
      <c r="K50" s="114"/>
      <c r="L50" s="114"/>
      <c r="M50" s="114"/>
      <c r="P50" s="253" t="s">
        <v>1660</v>
      </c>
      <c r="Q50" s="235"/>
      <c r="R50" s="235"/>
      <c r="S50" s="235"/>
      <c r="T50" s="235"/>
      <c r="U50" s="235"/>
      <c r="V50" s="235"/>
      <c r="W50" s="235"/>
      <c r="X50" s="235"/>
      <c r="Y50" s="235"/>
      <c r="Z50" s="235"/>
      <c r="AA50" s="235"/>
      <c r="AB50" s="235"/>
    </row>
    <row r="51" spans="1:28" ht="15.6" x14ac:dyDescent="0.3">
      <c r="A51" s="114"/>
      <c r="B51" s="114"/>
      <c r="C51" s="114"/>
      <c r="D51" s="114"/>
      <c r="E51" s="114"/>
      <c r="F51" s="114"/>
      <c r="G51" s="114"/>
      <c r="H51" s="114"/>
      <c r="I51" s="114"/>
      <c r="J51" s="114"/>
      <c r="K51" s="114"/>
      <c r="L51" s="114"/>
      <c r="M51" s="114"/>
      <c r="P51" s="235"/>
      <c r="Q51" s="235"/>
      <c r="R51" s="235"/>
      <c r="S51" s="235"/>
      <c r="T51" s="235"/>
      <c r="U51" s="235"/>
      <c r="V51" s="235"/>
      <c r="W51" s="235"/>
      <c r="X51" s="235"/>
      <c r="Y51" s="235"/>
      <c r="Z51" s="235"/>
      <c r="AA51" s="235"/>
      <c r="AB51" s="235"/>
    </row>
    <row r="52" spans="1:28" ht="31.2" x14ac:dyDescent="0.3">
      <c r="A52" s="120" t="s">
        <v>1445</v>
      </c>
      <c r="B52" s="114"/>
      <c r="C52" s="114"/>
      <c r="D52" s="114"/>
      <c r="E52" s="114"/>
      <c r="F52" s="114"/>
      <c r="G52" s="114"/>
      <c r="H52" s="114"/>
      <c r="I52" s="114"/>
      <c r="J52" s="114"/>
      <c r="K52" s="114"/>
      <c r="L52" s="114"/>
      <c r="M52" s="114"/>
      <c r="P52" s="252" t="s">
        <v>16</v>
      </c>
      <c r="Q52" s="248" t="s">
        <v>1655</v>
      </c>
      <c r="R52" s="235"/>
      <c r="S52" s="251" t="s">
        <v>1653</v>
      </c>
      <c r="T52" s="235"/>
      <c r="U52" s="235"/>
      <c r="V52" s="235"/>
      <c r="W52" s="235"/>
      <c r="X52" s="235"/>
      <c r="Y52" s="235"/>
      <c r="Z52" s="235"/>
      <c r="AA52" s="235"/>
      <c r="AB52" s="235"/>
    </row>
    <row r="53" spans="1:28" ht="15.6" x14ac:dyDescent="0.3">
      <c r="A53" s="119"/>
      <c r="B53" s="118" t="s">
        <v>11</v>
      </c>
      <c r="C53" s="118" t="s">
        <v>10</v>
      </c>
      <c r="D53" s="118" t="s">
        <v>9</v>
      </c>
      <c r="E53" s="118" t="s">
        <v>8</v>
      </c>
      <c r="F53" s="118" t="s">
        <v>7</v>
      </c>
      <c r="G53" s="114"/>
      <c r="H53" s="114"/>
      <c r="I53" s="114"/>
      <c r="J53" s="114"/>
      <c r="K53" s="114"/>
      <c r="L53" s="114"/>
      <c r="M53" s="114"/>
      <c r="P53" s="245">
        <v>3</v>
      </c>
      <c r="Q53" s="243">
        <f>Q54/Q46</f>
        <v>0.83680261472511142</v>
      </c>
      <c r="R53" s="235"/>
      <c r="S53" s="250" t="s">
        <v>1659</v>
      </c>
      <c r="T53" s="235"/>
      <c r="U53" s="235"/>
      <c r="V53" s="235"/>
      <c r="W53" s="235"/>
      <c r="X53" s="235"/>
      <c r="Y53" s="235"/>
      <c r="Z53" s="235"/>
      <c r="AA53" s="235"/>
      <c r="AB53" s="235"/>
    </row>
    <row r="54" spans="1:28" ht="15.6" x14ac:dyDescent="0.3">
      <c r="A54" s="116" t="s">
        <v>1259</v>
      </c>
      <c r="B54" s="117">
        <v>1000</v>
      </c>
      <c r="C54" s="117">
        <v>1050</v>
      </c>
      <c r="D54" s="117">
        <v>1025</v>
      </c>
      <c r="E54" s="117">
        <v>1075</v>
      </c>
      <c r="F54" s="117">
        <v>1100</v>
      </c>
      <c r="G54" s="114"/>
      <c r="H54" s="114"/>
      <c r="I54" s="114"/>
      <c r="J54" s="114"/>
      <c r="K54" s="114"/>
      <c r="L54" s="114"/>
      <c r="M54" s="114"/>
      <c r="P54" s="245">
        <v>4</v>
      </c>
      <c r="Q54" s="243">
        <f>Q55/Q47</f>
        <v>0.94638322101541905</v>
      </c>
      <c r="R54" s="235"/>
      <c r="S54" s="250" t="s">
        <v>1658</v>
      </c>
      <c r="T54" s="235"/>
      <c r="U54" s="235"/>
      <c r="V54" s="235"/>
      <c r="W54" s="235"/>
      <c r="X54" s="235"/>
      <c r="Y54" s="235"/>
      <c r="Z54" s="235"/>
      <c r="AA54" s="235"/>
      <c r="AB54" s="235"/>
    </row>
    <row r="55" spans="1:28" ht="15.6" x14ac:dyDescent="0.3">
      <c r="A55" s="116" t="s">
        <v>1444</v>
      </c>
      <c r="B55" s="115">
        <v>500</v>
      </c>
      <c r="C55" s="115">
        <v>505</v>
      </c>
      <c r="D55" s="115">
        <v>510</v>
      </c>
      <c r="E55" s="115">
        <v>525</v>
      </c>
      <c r="F55" s="115">
        <v>550</v>
      </c>
      <c r="G55" s="114"/>
      <c r="H55" s="114"/>
      <c r="I55" s="114"/>
      <c r="J55" s="114"/>
      <c r="K55" s="114"/>
      <c r="L55" s="114"/>
      <c r="M55" s="114"/>
      <c r="P55" s="245">
        <v>5</v>
      </c>
      <c r="Q55" s="244">
        <v>1</v>
      </c>
      <c r="R55" s="235"/>
      <c r="S55" s="250" t="s">
        <v>1652</v>
      </c>
      <c r="T55" s="235"/>
      <c r="U55" s="235"/>
      <c r="V55" s="235"/>
      <c r="W55" s="235"/>
      <c r="X55" s="235"/>
      <c r="Y55" s="235"/>
      <c r="Z55" s="235"/>
      <c r="AA55" s="235"/>
      <c r="AB55" s="235"/>
    </row>
    <row r="56" spans="1:28" ht="15.6" x14ac:dyDescent="0.3">
      <c r="A56" s="108"/>
      <c r="B56" s="112"/>
      <c r="C56" s="111"/>
      <c r="D56" s="111"/>
      <c r="E56" s="111"/>
      <c r="F56" s="111"/>
      <c r="G56" s="111"/>
      <c r="H56" s="111"/>
      <c r="I56" s="111"/>
      <c r="J56" s="111"/>
      <c r="K56" s="111"/>
      <c r="L56" s="111"/>
      <c r="M56" s="111"/>
      <c r="P56" s="235"/>
      <c r="Q56" s="235"/>
      <c r="R56" s="235"/>
      <c r="S56" s="235"/>
      <c r="T56" s="235"/>
      <c r="U56" s="235"/>
      <c r="V56" s="235"/>
      <c r="W56" s="235"/>
      <c r="X56" s="235"/>
      <c r="Y56" s="235"/>
      <c r="Z56" s="235"/>
      <c r="AA56" s="235"/>
      <c r="AB56" s="235"/>
    </row>
    <row r="57" spans="1:28" ht="15.6" x14ac:dyDescent="0.3">
      <c r="A57" s="108"/>
      <c r="B57" s="112"/>
      <c r="C57" s="111"/>
      <c r="D57" s="111"/>
      <c r="E57" s="111"/>
      <c r="F57" s="111"/>
      <c r="G57" s="111"/>
      <c r="H57" s="111"/>
      <c r="I57" s="111"/>
      <c r="J57" s="111"/>
      <c r="K57" s="111"/>
      <c r="L57" s="111"/>
      <c r="M57" s="111"/>
      <c r="P57" s="235"/>
      <c r="Q57" s="235"/>
      <c r="R57" s="235"/>
      <c r="S57" s="235"/>
      <c r="T57" s="235"/>
      <c r="U57" s="235"/>
      <c r="V57" s="235"/>
      <c r="W57" s="235"/>
      <c r="X57" s="235"/>
      <c r="Y57" s="235"/>
      <c r="Z57" s="235"/>
      <c r="AA57" s="235"/>
      <c r="AB57" s="235"/>
    </row>
    <row r="58" spans="1:28" ht="15.6" x14ac:dyDescent="0.3">
      <c r="A58" s="108"/>
      <c r="B58" s="112"/>
      <c r="C58" s="111"/>
      <c r="D58" s="111"/>
      <c r="E58" s="111"/>
      <c r="F58" s="111"/>
      <c r="G58" s="111"/>
      <c r="H58" s="111"/>
      <c r="I58" s="111"/>
      <c r="J58" s="111"/>
      <c r="K58" s="111"/>
      <c r="L58" s="111"/>
      <c r="M58" s="111"/>
      <c r="P58" s="235"/>
      <c r="Q58" s="235"/>
      <c r="R58" s="235"/>
      <c r="S58" s="235"/>
      <c r="T58" s="235"/>
      <c r="U58" s="235"/>
      <c r="V58" s="235"/>
      <c r="W58" s="235"/>
      <c r="X58" s="235"/>
      <c r="Y58" s="235"/>
      <c r="Z58" s="235"/>
      <c r="AA58" s="235"/>
      <c r="AB58" s="235"/>
    </row>
    <row r="59" spans="1:28" ht="15.6" x14ac:dyDescent="0.3">
      <c r="A59" s="108"/>
      <c r="B59" s="112"/>
      <c r="C59" s="111"/>
      <c r="D59" s="111"/>
      <c r="E59" s="111"/>
      <c r="F59" s="111"/>
      <c r="G59" s="111"/>
      <c r="H59" s="111"/>
      <c r="I59" s="111"/>
      <c r="J59" s="111"/>
      <c r="K59" s="111"/>
      <c r="L59" s="111"/>
      <c r="M59" s="111"/>
      <c r="P59" s="240" t="s">
        <v>1657</v>
      </c>
      <c r="Q59" s="235"/>
      <c r="R59" s="235"/>
      <c r="S59" s="235"/>
      <c r="T59" s="235"/>
      <c r="U59" s="235"/>
      <c r="V59" s="235"/>
      <c r="W59" s="235"/>
      <c r="X59" s="235"/>
      <c r="Y59" s="235"/>
      <c r="Z59" s="235"/>
      <c r="AA59" s="235"/>
      <c r="AB59" s="235"/>
    </row>
    <row r="60" spans="1:28" ht="15.6" x14ac:dyDescent="0.3">
      <c r="A60" s="108"/>
      <c r="B60" s="108"/>
      <c r="C60" s="111"/>
      <c r="D60" s="111"/>
      <c r="E60" s="111"/>
      <c r="F60" s="111"/>
      <c r="G60" s="111"/>
      <c r="H60" s="111"/>
      <c r="I60" s="111"/>
      <c r="J60" s="111"/>
      <c r="K60" s="111"/>
      <c r="L60" s="111"/>
      <c r="M60" s="111"/>
      <c r="P60" s="235"/>
      <c r="Q60" s="235"/>
      <c r="R60" s="235"/>
      <c r="S60" s="235"/>
      <c r="T60" s="235"/>
      <c r="U60" s="235"/>
      <c r="V60" s="235"/>
      <c r="W60" s="235"/>
      <c r="X60" s="235"/>
      <c r="Y60" s="235"/>
      <c r="Z60" s="235"/>
      <c r="AA60" s="235"/>
      <c r="AB60" s="235"/>
    </row>
    <row r="61" spans="1:28" ht="31.2" x14ac:dyDescent="0.3">
      <c r="A61" s="108"/>
      <c r="B61" s="108"/>
      <c r="C61" s="111"/>
      <c r="D61" s="111"/>
      <c r="E61" s="111"/>
      <c r="F61" s="111"/>
      <c r="G61" s="111"/>
      <c r="H61" s="111"/>
      <c r="I61" s="111"/>
      <c r="J61" s="111"/>
      <c r="K61" s="111"/>
      <c r="L61" s="111"/>
      <c r="M61" s="111"/>
      <c r="P61" s="249" t="s">
        <v>46</v>
      </c>
      <c r="Q61" s="249" t="s">
        <v>16</v>
      </c>
      <c r="R61" s="248" t="s">
        <v>1656</v>
      </c>
      <c r="S61" s="248" t="s">
        <v>1655</v>
      </c>
      <c r="T61" s="248" t="s">
        <v>1510</v>
      </c>
      <c r="U61" s="248" t="s">
        <v>1654</v>
      </c>
      <c r="V61" s="235"/>
      <c r="W61" s="247" t="s">
        <v>1653</v>
      </c>
      <c r="X61" s="235"/>
      <c r="Y61" s="235"/>
      <c r="Z61" s="235"/>
      <c r="AA61" s="235"/>
      <c r="AB61" s="235"/>
    </row>
    <row r="62" spans="1:28" ht="15.6" x14ac:dyDescent="0.3">
      <c r="A62" s="113"/>
      <c r="B62" s="108"/>
      <c r="C62" s="108"/>
      <c r="D62" s="108"/>
      <c r="E62" s="108"/>
      <c r="F62" s="108"/>
      <c r="G62" s="108"/>
      <c r="H62" s="108"/>
      <c r="I62" s="108"/>
      <c r="J62" s="108"/>
      <c r="K62" s="108"/>
      <c r="L62" s="108"/>
      <c r="M62" s="108"/>
      <c r="P62" s="245" t="s">
        <v>1450</v>
      </c>
      <c r="Q62" s="244">
        <v>5</v>
      </c>
      <c r="R62" s="242" cm="1">
        <f t="array" ref="R62:R66">TRANSPOSE(B50:F50)</f>
        <v>492</v>
      </c>
      <c r="S62" s="244">
        <v>1</v>
      </c>
      <c r="T62" s="242">
        <f>R62/S62</f>
        <v>492</v>
      </c>
      <c r="U62" s="246">
        <f>T62-R62</f>
        <v>0</v>
      </c>
      <c r="V62" s="235"/>
      <c r="W62" s="240" t="s">
        <v>1652</v>
      </c>
      <c r="X62" s="240"/>
      <c r="Y62" s="240"/>
      <c r="Z62" s="240"/>
      <c r="AA62" s="240"/>
      <c r="AB62" s="240"/>
    </row>
    <row r="63" spans="1:28" ht="15.6" x14ac:dyDescent="0.3">
      <c r="A63" s="108"/>
      <c r="B63" s="112"/>
      <c r="C63" s="111"/>
      <c r="D63" s="111"/>
      <c r="E63" s="111"/>
      <c r="F63" s="111"/>
      <c r="G63" s="111"/>
      <c r="H63" s="111"/>
      <c r="I63" s="111"/>
      <c r="J63" s="111"/>
      <c r="K63" s="111"/>
      <c r="L63" s="111"/>
      <c r="M63" s="111"/>
      <c r="P63" s="245" t="s">
        <v>1449</v>
      </c>
      <c r="Q63" s="244">
        <v>4</v>
      </c>
      <c r="R63" s="242">
        <v>398</v>
      </c>
      <c r="S63" s="243">
        <f>Q54</f>
        <v>0.94638322101541905</v>
      </c>
      <c r="T63" s="242">
        <f>R63/S63</f>
        <v>420.54845348268861</v>
      </c>
      <c r="U63" s="241">
        <f>T63-R63</f>
        <v>22.548453482688615</v>
      </c>
      <c r="V63" s="235"/>
      <c r="W63" s="240" t="s">
        <v>1651</v>
      </c>
      <c r="X63" s="240"/>
      <c r="Y63" s="240"/>
      <c r="Z63" s="240"/>
      <c r="AA63" s="240"/>
      <c r="AB63" s="240"/>
    </row>
    <row r="64" spans="1:28" ht="15.6" x14ac:dyDescent="0.3">
      <c r="A64" s="108"/>
      <c r="B64" s="112"/>
      <c r="C64" s="111"/>
      <c r="D64" s="111"/>
      <c r="E64" s="111"/>
      <c r="F64" s="111"/>
      <c r="G64" s="111"/>
      <c r="H64" s="111"/>
      <c r="I64" s="111"/>
      <c r="J64" s="111"/>
      <c r="K64" s="111"/>
      <c r="L64" s="111"/>
      <c r="M64" s="111"/>
      <c r="P64" s="245" t="s">
        <v>1448</v>
      </c>
      <c r="Q64" s="244">
        <v>3</v>
      </c>
      <c r="R64" s="242">
        <v>292</v>
      </c>
      <c r="S64" s="243">
        <f>Q53</f>
        <v>0.83680261472511142</v>
      </c>
      <c r="T64" s="242">
        <f>R64/S64</f>
        <v>348.94728441535955</v>
      </c>
      <c r="U64" s="241">
        <f>T64-R64</f>
        <v>56.947284415359547</v>
      </c>
      <c r="V64" s="235"/>
      <c r="W64" s="240" t="s">
        <v>1650</v>
      </c>
      <c r="X64" s="240"/>
      <c r="Y64" s="240"/>
      <c r="Z64" s="240"/>
      <c r="AA64" s="240"/>
      <c r="AB64" s="240"/>
    </row>
    <row r="65" spans="1:28" ht="15.6" x14ac:dyDescent="0.3">
      <c r="A65" s="108"/>
      <c r="B65" s="112"/>
      <c r="C65" s="111"/>
      <c r="D65" s="111"/>
      <c r="E65" s="111"/>
      <c r="F65" s="111"/>
      <c r="G65" s="111"/>
      <c r="H65" s="111"/>
      <c r="I65" s="111"/>
      <c r="J65" s="111"/>
      <c r="K65" s="111"/>
      <c r="L65" s="111"/>
      <c r="M65" s="111"/>
      <c r="P65" s="245" t="s">
        <v>1447</v>
      </c>
      <c r="Q65" s="244">
        <v>2</v>
      </c>
      <c r="R65" s="242">
        <v>219</v>
      </c>
      <c r="S65" s="243">
        <f>R65/T65</f>
        <v>0.4850498338870432</v>
      </c>
      <c r="T65" s="242">
        <f>E54*E55/1000*80%</f>
        <v>451.5</v>
      </c>
      <c r="U65" s="241">
        <f>T65-R65</f>
        <v>232.5</v>
      </c>
      <c r="V65" s="235"/>
      <c r="W65" s="240" t="s">
        <v>1649</v>
      </c>
      <c r="X65" s="240"/>
      <c r="Y65" s="240"/>
      <c r="Z65" s="240"/>
      <c r="AA65" s="240"/>
      <c r="AB65" s="240"/>
    </row>
    <row r="66" spans="1:28" ht="15.6" x14ac:dyDescent="0.3">
      <c r="A66" s="108"/>
      <c r="B66" s="112"/>
      <c r="C66" s="111"/>
      <c r="D66" s="111"/>
      <c r="E66" s="111"/>
      <c r="F66" s="111"/>
      <c r="G66" s="111"/>
      <c r="H66" s="111"/>
      <c r="I66" s="111"/>
      <c r="J66" s="111"/>
      <c r="K66" s="111"/>
      <c r="L66" s="111"/>
      <c r="M66" s="111"/>
      <c r="P66" s="245" t="s">
        <v>1446</v>
      </c>
      <c r="Q66" s="244">
        <v>1</v>
      </c>
      <c r="R66" s="242">
        <v>120</v>
      </c>
      <c r="S66" s="243">
        <f>R66/T66</f>
        <v>0.24793388429752067</v>
      </c>
      <c r="T66" s="242">
        <f>F54*F55/1000*80%</f>
        <v>484</v>
      </c>
      <c r="U66" s="241">
        <f>T66-R66</f>
        <v>364</v>
      </c>
      <c r="V66" s="235"/>
      <c r="W66" s="240" t="s">
        <v>1649</v>
      </c>
      <c r="X66" s="240"/>
      <c r="Y66" s="240"/>
      <c r="Z66" s="240"/>
      <c r="AA66" s="240"/>
      <c r="AB66" s="240"/>
    </row>
    <row r="67" spans="1:28" ht="16.2" thickBot="1" x14ac:dyDescent="0.35">
      <c r="A67" s="108"/>
      <c r="B67" s="112"/>
      <c r="C67" s="111"/>
      <c r="D67" s="111"/>
      <c r="E67" s="111"/>
      <c r="F67" s="111"/>
      <c r="G67" s="111"/>
      <c r="H67" s="111"/>
      <c r="I67" s="111"/>
      <c r="J67" s="111"/>
      <c r="K67" s="111"/>
      <c r="L67" s="111"/>
      <c r="M67" s="111"/>
      <c r="P67" s="235"/>
      <c r="Q67" s="235"/>
      <c r="R67" s="235"/>
      <c r="S67" s="235"/>
      <c r="T67" s="235"/>
      <c r="U67" s="235" t="s">
        <v>1648</v>
      </c>
      <c r="V67" s="235"/>
      <c r="W67" s="235"/>
      <c r="X67" s="235"/>
      <c r="Y67" s="235"/>
      <c r="Z67" s="235"/>
      <c r="AA67" s="235"/>
      <c r="AB67" s="235"/>
    </row>
    <row r="68" spans="1:28" ht="16.2" thickBot="1" x14ac:dyDescent="0.35">
      <c r="A68" s="108"/>
      <c r="B68" s="108"/>
      <c r="C68" s="111"/>
      <c r="D68" s="111"/>
      <c r="E68" s="111"/>
      <c r="F68" s="111"/>
      <c r="G68" s="111"/>
      <c r="H68" s="111"/>
      <c r="I68" s="111"/>
      <c r="J68" s="111"/>
      <c r="K68" s="111"/>
      <c r="L68" s="111"/>
      <c r="M68" s="111"/>
      <c r="P68" s="239" t="s">
        <v>1647</v>
      </c>
      <c r="Q68" s="238"/>
      <c r="R68" s="237"/>
      <c r="S68" s="236">
        <f>SUM(U62:U66)*1000</f>
        <v>675995.73789804825</v>
      </c>
      <c r="T68" s="235"/>
      <c r="U68" s="235"/>
      <c r="V68" s="235"/>
      <c r="W68" s="235"/>
      <c r="X68" s="235"/>
      <c r="Y68" s="235"/>
      <c r="Z68" s="235"/>
      <c r="AA68" s="235"/>
      <c r="AB68" s="235"/>
    </row>
    <row r="69" spans="1:28" x14ac:dyDescent="0.3">
      <c r="A69" s="108"/>
      <c r="B69" s="108"/>
      <c r="C69" s="111"/>
      <c r="D69" s="111"/>
      <c r="E69" s="111"/>
      <c r="F69" s="111"/>
      <c r="G69" s="111"/>
      <c r="H69" s="111"/>
      <c r="I69" s="111"/>
      <c r="J69" s="111"/>
      <c r="K69" s="111"/>
      <c r="L69" s="111"/>
      <c r="M69" s="111"/>
    </row>
    <row r="70" spans="1:28" ht="15.6" x14ac:dyDescent="0.3">
      <c r="A70" s="110"/>
      <c r="B70" s="110"/>
      <c r="C70" s="109"/>
      <c r="D70" s="109"/>
      <c r="E70" s="109"/>
      <c r="F70" s="109"/>
      <c r="G70" s="109"/>
      <c r="H70" s="109"/>
      <c r="I70" s="109"/>
      <c r="J70" s="109"/>
      <c r="K70" s="109"/>
      <c r="L70" s="109"/>
      <c r="M70" s="109"/>
    </row>
    <row r="71" spans="1:28" x14ac:dyDescent="0.3">
      <c r="A71" s="108"/>
      <c r="B71" s="108"/>
      <c r="C71" s="108"/>
      <c r="D71" s="108"/>
      <c r="E71" s="108"/>
      <c r="F71" s="108"/>
      <c r="G71" s="108"/>
      <c r="H71" s="108"/>
      <c r="I71" s="108"/>
      <c r="J71" s="108"/>
      <c r="K71" s="108"/>
      <c r="L71" s="108"/>
      <c r="M71" s="108"/>
    </row>
    <row r="72" spans="1:28" x14ac:dyDescent="0.3">
      <c r="A72" s="108"/>
      <c r="B72" s="108"/>
      <c r="C72" s="108"/>
      <c r="D72" s="108"/>
      <c r="E72" s="108"/>
      <c r="F72" s="108"/>
      <c r="G72" s="108"/>
      <c r="H72" s="108"/>
      <c r="I72" s="108"/>
      <c r="J72" s="108"/>
      <c r="K72" s="108"/>
      <c r="L72" s="108"/>
      <c r="M72" s="108"/>
    </row>
    <row r="73" spans="1:28" x14ac:dyDescent="0.3">
      <c r="A73" s="108"/>
      <c r="B73" s="108"/>
      <c r="C73" s="108"/>
      <c r="D73" s="108"/>
      <c r="E73" s="108"/>
      <c r="F73" s="108"/>
      <c r="G73" s="108"/>
      <c r="H73" s="108"/>
      <c r="I73" s="108"/>
      <c r="J73" s="108"/>
      <c r="K73" s="108"/>
      <c r="L73" s="108"/>
      <c r="M73" s="108"/>
    </row>
    <row r="74" spans="1:28" x14ac:dyDescent="0.3">
      <c r="A74" s="108"/>
      <c r="B74" s="108"/>
      <c r="C74" s="108"/>
      <c r="D74" s="108"/>
      <c r="E74" s="108"/>
      <c r="F74" s="108"/>
      <c r="G74" s="108"/>
      <c r="H74" s="108"/>
      <c r="I74" s="108"/>
      <c r="J74" s="108"/>
      <c r="K74" s="108"/>
      <c r="L74" s="108"/>
      <c r="M74" s="108"/>
    </row>
    <row r="75" spans="1:28" x14ac:dyDescent="0.3">
      <c r="A75" s="108"/>
      <c r="B75" s="108"/>
      <c r="C75" s="108"/>
      <c r="D75" s="108"/>
      <c r="E75" s="108"/>
      <c r="F75" s="108"/>
      <c r="G75" s="108"/>
      <c r="H75" s="108"/>
      <c r="I75" s="108"/>
      <c r="J75" s="108"/>
      <c r="K75" s="108"/>
      <c r="L75" s="108"/>
      <c r="M75" s="108"/>
    </row>
    <row r="76" spans="1:28" x14ac:dyDescent="0.3">
      <c r="A76" s="108"/>
      <c r="B76" s="108"/>
      <c r="C76" s="108"/>
      <c r="D76" s="108"/>
      <c r="E76" s="108"/>
      <c r="F76" s="108"/>
      <c r="G76" s="108"/>
      <c r="H76" s="108"/>
      <c r="I76" s="108"/>
      <c r="J76" s="108"/>
      <c r="K76" s="108"/>
      <c r="L76" s="108"/>
      <c r="M76" s="108"/>
    </row>
    <row r="77" spans="1:28" x14ac:dyDescent="0.3">
      <c r="A77" s="108"/>
      <c r="B77" s="108"/>
      <c r="C77" s="108"/>
      <c r="D77" s="108"/>
      <c r="E77" s="108"/>
      <c r="F77" s="108"/>
      <c r="G77" s="108"/>
      <c r="H77" s="108"/>
      <c r="I77" s="108"/>
      <c r="J77" s="108"/>
      <c r="K77" s="108"/>
      <c r="L77" s="108"/>
      <c r="M77" s="108"/>
    </row>
    <row r="78" spans="1:28" x14ac:dyDescent="0.3">
      <c r="A78" s="108"/>
      <c r="B78" s="108"/>
      <c r="C78" s="108"/>
      <c r="D78" s="108"/>
      <c r="E78" s="108"/>
      <c r="F78" s="108"/>
      <c r="G78" s="108"/>
      <c r="H78" s="108"/>
      <c r="I78" s="108"/>
      <c r="J78" s="108"/>
      <c r="K78" s="108"/>
      <c r="L78" s="108"/>
      <c r="M78" s="108"/>
    </row>
    <row r="79" spans="1:28" x14ac:dyDescent="0.3">
      <c r="A79" s="108"/>
      <c r="B79" s="108"/>
      <c r="C79" s="108"/>
      <c r="D79" s="108"/>
      <c r="E79" s="108"/>
      <c r="F79" s="108"/>
      <c r="G79" s="108"/>
      <c r="H79" s="108"/>
      <c r="I79" s="108"/>
      <c r="J79" s="108"/>
      <c r="K79" s="108"/>
      <c r="L79" s="108"/>
      <c r="M79" s="108"/>
    </row>
    <row r="80" spans="1:28" x14ac:dyDescent="0.3">
      <c r="A80" s="108"/>
      <c r="B80" s="108"/>
      <c r="C80" s="108"/>
      <c r="D80" s="108"/>
      <c r="E80" s="108"/>
      <c r="F80" s="108"/>
      <c r="G80" s="108"/>
      <c r="H80" s="108"/>
      <c r="I80" s="108"/>
      <c r="J80" s="108"/>
      <c r="K80" s="108"/>
      <c r="L80" s="108"/>
      <c r="M80" s="108"/>
    </row>
    <row r="81" spans="1:13" x14ac:dyDescent="0.3">
      <c r="A81" s="108"/>
      <c r="B81" s="108"/>
      <c r="C81" s="108"/>
      <c r="D81" s="108"/>
      <c r="E81" s="108"/>
      <c r="F81" s="108"/>
      <c r="G81" s="108"/>
      <c r="H81" s="108"/>
      <c r="I81" s="108"/>
      <c r="J81" s="108"/>
      <c r="K81" s="108"/>
      <c r="L81" s="108"/>
      <c r="M81" s="108"/>
    </row>
    <row r="82" spans="1:13" x14ac:dyDescent="0.3">
      <c r="A82" s="108"/>
      <c r="B82" s="108"/>
      <c r="C82" s="108"/>
      <c r="D82" s="108"/>
      <c r="E82" s="108"/>
      <c r="F82" s="108"/>
      <c r="G82" s="108"/>
      <c r="H82" s="108"/>
      <c r="I82" s="108"/>
      <c r="J82" s="108"/>
      <c r="K82" s="108"/>
      <c r="L82" s="108"/>
      <c r="M82" s="108"/>
    </row>
    <row r="83" spans="1:13" x14ac:dyDescent="0.3">
      <c r="A83" s="108"/>
      <c r="B83" s="108"/>
      <c r="C83" s="108"/>
      <c r="D83" s="108"/>
      <c r="E83" s="108"/>
      <c r="F83" s="108"/>
      <c r="G83" s="108"/>
      <c r="H83" s="108"/>
      <c r="I83" s="108"/>
      <c r="J83" s="108"/>
      <c r="K83" s="108"/>
      <c r="L83" s="108"/>
      <c r="M83" s="108"/>
    </row>
    <row r="84" spans="1:13" x14ac:dyDescent="0.3">
      <c r="A84" s="108"/>
      <c r="B84" s="108"/>
      <c r="C84" s="108"/>
      <c r="D84" s="108"/>
      <c r="E84" s="108"/>
      <c r="F84" s="108"/>
      <c r="G84" s="108"/>
      <c r="H84" s="108"/>
      <c r="I84" s="108"/>
      <c r="J84" s="108"/>
      <c r="K84" s="108"/>
      <c r="L84" s="108"/>
      <c r="M84" s="108"/>
    </row>
    <row r="85" spans="1:13" x14ac:dyDescent="0.3">
      <c r="A85" s="108"/>
      <c r="B85" s="108"/>
      <c r="C85" s="108"/>
      <c r="D85" s="108"/>
      <c r="E85" s="108"/>
      <c r="F85" s="108"/>
      <c r="G85" s="108"/>
      <c r="H85" s="108"/>
      <c r="I85" s="108"/>
      <c r="J85" s="108"/>
      <c r="K85" s="108"/>
      <c r="L85" s="108"/>
      <c r="M85" s="108"/>
    </row>
    <row r="86" spans="1:13" x14ac:dyDescent="0.3">
      <c r="A86" s="108"/>
      <c r="B86" s="108"/>
      <c r="C86" s="108"/>
      <c r="D86" s="108"/>
      <c r="E86" s="108"/>
      <c r="F86" s="108"/>
      <c r="G86" s="108"/>
      <c r="H86" s="108"/>
      <c r="I86" s="108"/>
      <c r="J86" s="108"/>
      <c r="K86" s="108"/>
      <c r="L86" s="108"/>
      <c r="M86" s="108"/>
    </row>
    <row r="87" spans="1:13" x14ac:dyDescent="0.3">
      <c r="A87" s="108"/>
      <c r="B87" s="108"/>
      <c r="C87" s="108"/>
      <c r="D87" s="108"/>
      <c r="E87" s="108"/>
      <c r="F87" s="108"/>
      <c r="G87" s="108"/>
      <c r="H87" s="108"/>
      <c r="I87" s="108"/>
      <c r="J87" s="108"/>
      <c r="K87" s="108"/>
      <c r="L87" s="108"/>
      <c r="M87" s="108"/>
    </row>
    <row r="88" spans="1:13" x14ac:dyDescent="0.3">
      <c r="A88" s="108"/>
      <c r="B88" s="108"/>
      <c r="C88" s="108"/>
      <c r="D88" s="108"/>
      <c r="E88" s="108"/>
      <c r="F88" s="108"/>
      <c r="G88" s="108"/>
      <c r="H88" s="108"/>
      <c r="I88" s="108"/>
      <c r="J88" s="108"/>
      <c r="K88" s="108"/>
      <c r="L88" s="108"/>
      <c r="M88" s="108"/>
    </row>
    <row r="89" spans="1:13" x14ac:dyDescent="0.3">
      <c r="A89" s="108"/>
      <c r="B89" s="108"/>
      <c r="C89" s="108"/>
      <c r="D89" s="108"/>
      <c r="E89" s="108"/>
      <c r="F89" s="108"/>
      <c r="G89" s="108"/>
      <c r="H89" s="108"/>
      <c r="I89" s="108"/>
      <c r="J89" s="108"/>
      <c r="K89" s="108"/>
      <c r="L89" s="108"/>
      <c r="M89" s="108"/>
    </row>
    <row r="90" spans="1:13" x14ac:dyDescent="0.3">
      <c r="A90" s="108"/>
      <c r="B90" s="108"/>
      <c r="C90" s="108"/>
      <c r="D90" s="108"/>
      <c r="E90" s="108"/>
      <c r="F90" s="108"/>
      <c r="G90" s="108"/>
      <c r="H90" s="108"/>
      <c r="I90" s="108"/>
      <c r="J90" s="108"/>
      <c r="K90" s="108"/>
      <c r="L90" s="108"/>
      <c r="M90" s="108"/>
    </row>
    <row r="91" spans="1:13" x14ac:dyDescent="0.3">
      <c r="A91" s="108"/>
      <c r="B91" s="108"/>
      <c r="C91" s="108"/>
      <c r="D91" s="108"/>
      <c r="E91" s="108"/>
      <c r="F91" s="108"/>
      <c r="G91" s="108"/>
      <c r="H91" s="108"/>
      <c r="I91" s="108"/>
      <c r="J91" s="108"/>
      <c r="K91" s="108"/>
      <c r="L91" s="108"/>
      <c r="M91" s="108"/>
    </row>
    <row r="92" spans="1:13" x14ac:dyDescent="0.3">
      <c r="A92" s="108"/>
      <c r="B92" s="108"/>
      <c r="C92" s="108"/>
      <c r="D92" s="108"/>
      <c r="E92" s="108"/>
      <c r="F92" s="108"/>
      <c r="G92" s="108"/>
      <c r="H92" s="108"/>
      <c r="I92" s="108"/>
      <c r="J92" s="108"/>
      <c r="K92" s="108"/>
      <c r="L92" s="108"/>
      <c r="M92" s="108"/>
    </row>
    <row r="93" spans="1:13" x14ac:dyDescent="0.3">
      <c r="A93" s="108"/>
      <c r="B93" s="108"/>
      <c r="C93" s="108"/>
      <c r="D93" s="108"/>
      <c r="E93" s="108"/>
      <c r="F93" s="108"/>
      <c r="G93" s="108"/>
      <c r="H93" s="108"/>
      <c r="I93" s="108"/>
      <c r="J93" s="108"/>
      <c r="K93" s="108"/>
      <c r="L93" s="108"/>
      <c r="M93" s="108"/>
    </row>
    <row r="94" spans="1:13" x14ac:dyDescent="0.3">
      <c r="A94" s="108"/>
      <c r="B94" s="108"/>
      <c r="C94" s="108"/>
      <c r="D94" s="108"/>
      <c r="E94" s="108"/>
      <c r="F94" s="108"/>
      <c r="G94" s="108"/>
      <c r="H94" s="108"/>
      <c r="I94" s="108"/>
      <c r="J94" s="108"/>
      <c r="K94" s="108"/>
      <c r="L94" s="108"/>
      <c r="M94" s="108"/>
    </row>
    <row r="95" spans="1:13" x14ac:dyDescent="0.3">
      <c r="A95" s="108"/>
      <c r="B95" s="108"/>
      <c r="C95" s="108"/>
      <c r="D95" s="108"/>
      <c r="E95" s="108"/>
      <c r="F95" s="108"/>
      <c r="G95" s="108"/>
      <c r="H95" s="108"/>
      <c r="I95" s="108"/>
      <c r="J95" s="108"/>
      <c r="K95" s="108"/>
      <c r="L95" s="108"/>
      <c r="M95" s="108"/>
    </row>
    <row r="96" spans="1:13" x14ac:dyDescent="0.3">
      <c r="A96" s="108"/>
      <c r="B96" s="108"/>
      <c r="C96" s="108"/>
      <c r="D96" s="108"/>
      <c r="E96" s="108"/>
      <c r="F96" s="108"/>
      <c r="G96" s="108"/>
      <c r="H96" s="108"/>
      <c r="I96" s="108"/>
      <c r="J96" s="108"/>
      <c r="K96" s="108"/>
      <c r="L96" s="108"/>
      <c r="M96" s="108"/>
    </row>
    <row r="97" spans="1:13" x14ac:dyDescent="0.3">
      <c r="A97" s="108"/>
      <c r="B97" s="108"/>
      <c r="C97" s="108"/>
      <c r="D97" s="108"/>
      <c r="E97" s="108"/>
      <c r="F97" s="108"/>
      <c r="G97" s="108"/>
      <c r="H97" s="108"/>
      <c r="I97" s="108"/>
      <c r="J97" s="108"/>
      <c r="K97" s="108"/>
      <c r="L97" s="108"/>
      <c r="M97" s="108"/>
    </row>
    <row r="98" spans="1:13" x14ac:dyDescent="0.3">
      <c r="A98" s="108"/>
      <c r="B98" s="108"/>
      <c r="C98" s="108"/>
      <c r="D98" s="108"/>
      <c r="E98" s="108"/>
      <c r="F98" s="108"/>
      <c r="G98" s="108"/>
      <c r="H98" s="108"/>
      <c r="I98" s="108"/>
      <c r="J98" s="108"/>
      <c r="K98" s="108"/>
      <c r="L98" s="108"/>
      <c r="M98" s="108"/>
    </row>
    <row r="99" spans="1:13" x14ac:dyDescent="0.3">
      <c r="A99" s="108"/>
      <c r="B99" s="108"/>
      <c r="C99" s="108"/>
      <c r="D99" s="108"/>
      <c r="E99" s="108"/>
      <c r="F99" s="108"/>
      <c r="G99" s="108"/>
      <c r="H99" s="108"/>
      <c r="I99" s="108"/>
      <c r="J99" s="108"/>
      <c r="K99" s="108"/>
      <c r="L99" s="108"/>
      <c r="M99" s="108"/>
    </row>
    <row r="100" spans="1:13" x14ac:dyDescent="0.3">
      <c r="A100" s="108"/>
      <c r="B100" s="108"/>
      <c r="C100" s="108"/>
      <c r="D100" s="108"/>
      <c r="E100" s="108"/>
      <c r="F100" s="108"/>
      <c r="G100" s="108"/>
      <c r="H100" s="108"/>
      <c r="I100" s="108"/>
      <c r="J100" s="108"/>
      <c r="K100" s="108"/>
      <c r="L100" s="108"/>
      <c r="M100" s="108"/>
    </row>
  </sheetData>
  <mergeCells count="4">
    <mergeCell ref="B23:M23"/>
    <mergeCell ref="Q23:AB23"/>
    <mergeCell ref="A42:G42"/>
    <mergeCell ref="B44:F44"/>
  </mergeCell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9135-197B-4730-8485-31FC811DD593}">
  <sheetPr>
    <tabColor theme="5" tint="0.39997558519241921"/>
  </sheetPr>
  <dimension ref="A1:L18"/>
  <sheetViews>
    <sheetView zoomScale="85" zoomScaleNormal="85" workbookViewId="0">
      <selection activeCell="F57" sqref="F57"/>
    </sheetView>
  </sheetViews>
  <sheetFormatPr defaultColWidth="8.6640625" defaultRowHeight="14.4" x14ac:dyDescent="0.3"/>
  <cols>
    <col min="2" max="2" width="40" customWidth="1"/>
    <col min="3" max="3" width="29.5546875" bestFit="1" customWidth="1"/>
    <col min="4" max="7" width="13.6640625" customWidth="1"/>
    <col min="8" max="12" width="14.6640625" customWidth="1"/>
  </cols>
  <sheetData>
    <row r="1" spans="1:12" ht="15.6" x14ac:dyDescent="0.3">
      <c r="A1" s="131" t="s">
        <v>1495</v>
      </c>
      <c r="B1" s="108"/>
      <c r="C1" s="108"/>
      <c r="D1" s="108"/>
      <c r="E1" s="108"/>
      <c r="F1" s="108"/>
      <c r="G1" s="108"/>
      <c r="H1" s="108"/>
      <c r="I1" s="108"/>
      <c r="J1" s="131"/>
      <c r="K1" s="108"/>
      <c r="L1" s="108"/>
    </row>
    <row r="2" spans="1:12" ht="15.6" x14ac:dyDescent="0.3">
      <c r="A2" s="131" t="s">
        <v>1478</v>
      </c>
      <c r="B2" s="108"/>
      <c r="C2" s="108"/>
      <c r="D2" s="108"/>
      <c r="E2" s="108"/>
      <c r="F2" s="108"/>
      <c r="G2" s="108"/>
      <c r="H2" s="108"/>
      <c r="I2" s="108"/>
      <c r="J2" s="131"/>
      <c r="K2" s="108"/>
      <c r="L2" s="108"/>
    </row>
    <row r="3" spans="1:12" ht="15.6" x14ac:dyDescent="0.3">
      <c r="A3" s="131" t="s">
        <v>1477</v>
      </c>
      <c r="B3" s="108"/>
      <c r="C3" s="108"/>
      <c r="D3" s="108"/>
      <c r="E3" s="108"/>
      <c r="F3" s="108"/>
      <c r="G3" s="108"/>
      <c r="H3" s="108"/>
      <c r="I3" s="108"/>
      <c r="J3" s="131"/>
      <c r="K3" s="108"/>
      <c r="L3" s="108"/>
    </row>
    <row r="4" spans="1:12" ht="15.6" x14ac:dyDescent="0.3">
      <c r="A4" s="130" t="s">
        <v>1494</v>
      </c>
      <c r="B4" s="108"/>
      <c r="C4" s="108"/>
      <c r="D4" s="108"/>
      <c r="E4" s="108"/>
      <c r="F4" s="108"/>
      <c r="G4" s="108"/>
      <c r="H4" s="108"/>
      <c r="I4" s="108"/>
      <c r="J4" s="131"/>
      <c r="K4" s="108"/>
      <c r="L4" s="108"/>
    </row>
    <row r="5" spans="1:12" ht="15.6" customHeight="1" x14ac:dyDescent="0.4">
      <c r="A5" s="128"/>
      <c r="B5" s="108"/>
      <c r="C5" s="108"/>
      <c r="D5" s="108"/>
      <c r="E5" s="108"/>
      <c r="F5" s="108"/>
      <c r="G5" s="108"/>
      <c r="H5" s="108"/>
      <c r="I5" s="108"/>
      <c r="J5" s="131"/>
      <c r="K5" s="108"/>
      <c r="L5" s="108"/>
    </row>
    <row r="6" spans="1:12" ht="15.6" customHeight="1" x14ac:dyDescent="0.3">
      <c r="A6" s="143" t="s">
        <v>1493</v>
      </c>
      <c r="B6" s="108"/>
      <c r="C6" s="108"/>
      <c r="D6" s="108"/>
      <c r="E6" s="108"/>
      <c r="F6" s="108"/>
      <c r="G6" s="108"/>
      <c r="H6" s="108"/>
      <c r="I6" s="108"/>
      <c r="J6" s="130"/>
      <c r="K6" s="108"/>
      <c r="L6" s="108"/>
    </row>
    <row r="7" spans="1:12" ht="15.6" x14ac:dyDescent="0.3">
      <c r="A7" s="143" t="s">
        <v>1492</v>
      </c>
      <c r="B7" s="108"/>
      <c r="C7" s="108"/>
      <c r="D7" s="108"/>
      <c r="E7" s="108"/>
      <c r="F7" s="108"/>
      <c r="G7" s="108"/>
      <c r="H7" s="108"/>
      <c r="I7" s="108"/>
      <c r="J7" s="108"/>
      <c r="K7" s="108"/>
      <c r="L7" s="108"/>
    </row>
    <row r="8" spans="1:12" ht="15.6" x14ac:dyDescent="0.3">
      <c r="A8" s="126"/>
      <c r="B8" s="108"/>
      <c r="C8" s="108"/>
      <c r="D8" s="108"/>
      <c r="E8" s="108"/>
      <c r="F8" s="108"/>
      <c r="G8" s="108"/>
      <c r="H8" s="108"/>
      <c r="I8" s="108"/>
      <c r="J8" s="108"/>
      <c r="K8" s="108"/>
      <c r="L8" s="108"/>
    </row>
    <row r="9" spans="1:12" ht="15.6" x14ac:dyDescent="0.3">
      <c r="A9" s="126"/>
      <c r="B9" s="672" t="s">
        <v>1491</v>
      </c>
      <c r="C9" s="672"/>
      <c r="D9" s="672"/>
      <c r="E9" s="672"/>
      <c r="F9" s="672"/>
      <c r="G9" s="672"/>
      <c r="H9" s="108"/>
      <c r="I9" s="108"/>
      <c r="J9" s="108"/>
      <c r="K9" s="108"/>
      <c r="L9" s="108"/>
    </row>
    <row r="10" spans="1:12" ht="15.6" x14ac:dyDescent="0.3">
      <c r="A10" s="126"/>
      <c r="B10" s="142" t="s">
        <v>1490</v>
      </c>
      <c r="C10" s="140" t="s">
        <v>1341</v>
      </c>
      <c r="D10" s="141" t="s">
        <v>1489</v>
      </c>
      <c r="E10" s="140" t="s">
        <v>1488</v>
      </c>
      <c r="F10" s="141" t="s">
        <v>1487</v>
      </c>
      <c r="G10" s="140" t="s">
        <v>1486</v>
      </c>
      <c r="H10" s="108"/>
      <c r="I10" s="108"/>
      <c r="J10" s="108"/>
      <c r="K10" s="108"/>
      <c r="L10" s="108"/>
    </row>
    <row r="11" spans="1:12" ht="15.6" x14ac:dyDescent="0.3">
      <c r="A11" s="126"/>
      <c r="B11" s="139" t="s">
        <v>1485</v>
      </c>
      <c r="C11" s="137">
        <v>10</v>
      </c>
      <c r="D11" s="138">
        <v>5</v>
      </c>
      <c r="E11" s="137">
        <v>3</v>
      </c>
      <c r="F11" s="138">
        <v>3</v>
      </c>
      <c r="G11" s="137">
        <v>1</v>
      </c>
      <c r="H11" s="108"/>
      <c r="I11" s="108"/>
      <c r="J11" s="108"/>
      <c r="K11" s="108"/>
      <c r="L11" s="108"/>
    </row>
    <row r="12" spans="1:12" ht="15.6" x14ac:dyDescent="0.3">
      <c r="A12" s="126"/>
      <c r="B12" s="139" t="s">
        <v>1484</v>
      </c>
      <c r="C12" s="137">
        <v>-30</v>
      </c>
      <c r="D12" s="138">
        <v>-15</v>
      </c>
      <c r="E12" s="137">
        <v>-8</v>
      </c>
      <c r="F12" s="138">
        <v>-3</v>
      </c>
      <c r="G12" s="137">
        <v>1</v>
      </c>
      <c r="H12" s="108"/>
      <c r="I12" s="108"/>
      <c r="J12" s="108"/>
      <c r="K12" s="108"/>
      <c r="L12" s="108"/>
    </row>
    <row r="13" spans="1:12" ht="15.6" x14ac:dyDescent="0.3">
      <c r="A13" s="126"/>
      <c r="B13" s="139" t="s">
        <v>1483</v>
      </c>
      <c r="C13" s="137">
        <v>5</v>
      </c>
      <c r="D13" s="138">
        <v>3</v>
      </c>
      <c r="E13" s="137">
        <v>-7</v>
      </c>
      <c r="F13" s="138">
        <v>-5</v>
      </c>
      <c r="G13" s="137">
        <v>5</v>
      </c>
      <c r="H13" s="108"/>
      <c r="I13" s="108"/>
      <c r="J13" s="108"/>
      <c r="K13" s="108"/>
      <c r="L13" s="108"/>
    </row>
    <row r="14" spans="1:12" ht="15.6" x14ac:dyDescent="0.3">
      <c r="A14" s="126"/>
      <c r="B14" s="136" t="s">
        <v>1482</v>
      </c>
      <c r="C14" s="134">
        <v>3</v>
      </c>
      <c r="D14" s="135">
        <v>2</v>
      </c>
      <c r="E14" s="134">
        <v>1</v>
      </c>
      <c r="F14" s="135">
        <v>1</v>
      </c>
      <c r="G14" s="134">
        <v>0.5</v>
      </c>
      <c r="H14" s="108"/>
      <c r="I14" s="108"/>
      <c r="J14" s="108"/>
      <c r="K14" s="108"/>
      <c r="L14" s="108"/>
    </row>
    <row r="15" spans="1:12" ht="15.6" x14ac:dyDescent="0.3">
      <c r="A15" s="126"/>
      <c r="B15" s="133" t="s">
        <v>14</v>
      </c>
      <c r="C15" s="132">
        <f>+SUM(C11:C14)</f>
        <v>-12</v>
      </c>
      <c r="D15" s="132">
        <f>+SUM(D11:D14)</f>
        <v>-5</v>
      </c>
      <c r="E15" s="132">
        <f>+SUM(E11:E14)</f>
        <v>-11</v>
      </c>
      <c r="F15" s="132">
        <f>+SUM(F11:F14)</f>
        <v>-4</v>
      </c>
      <c r="G15" s="132">
        <f>+SUM(G11:G14)</f>
        <v>7.5</v>
      </c>
      <c r="H15" s="108"/>
      <c r="I15" s="108"/>
      <c r="J15" s="108"/>
      <c r="K15" s="108"/>
      <c r="L15" s="108"/>
    </row>
    <row r="16" spans="1:12" ht="15.6" x14ac:dyDescent="0.3">
      <c r="A16" s="126"/>
      <c r="B16" s="108"/>
      <c r="C16" s="108"/>
      <c r="D16" s="108"/>
      <c r="E16" s="108"/>
      <c r="F16" s="108"/>
      <c r="G16" s="108"/>
      <c r="H16" s="108"/>
      <c r="I16" s="108"/>
      <c r="J16" s="108"/>
      <c r="K16" s="108"/>
      <c r="L16" s="108"/>
    </row>
    <row r="17" spans="1:12" ht="15.6" x14ac:dyDescent="0.3">
      <c r="A17" s="124" t="s">
        <v>1481</v>
      </c>
      <c r="B17" s="108"/>
      <c r="C17" s="108"/>
      <c r="D17" s="108"/>
      <c r="E17" s="108"/>
      <c r="F17" s="108"/>
      <c r="G17" s="108"/>
      <c r="H17" s="108"/>
      <c r="I17" s="108"/>
      <c r="J17" s="108"/>
      <c r="K17" s="108"/>
      <c r="L17" s="108"/>
    </row>
    <row r="18" spans="1:12" ht="15.6" x14ac:dyDescent="0.3">
      <c r="A18" s="124" t="s">
        <v>1480</v>
      </c>
      <c r="B18" s="108"/>
      <c r="C18" s="108"/>
      <c r="D18" s="108"/>
      <c r="E18" s="108"/>
      <c r="F18" s="108"/>
      <c r="G18" s="108"/>
      <c r="H18" s="108"/>
      <c r="I18" s="108"/>
      <c r="J18" s="108"/>
      <c r="K18" s="108"/>
      <c r="L18" s="108"/>
    </row>
  </sheetData>
  <mergeCells count="1">
    <mergeCell ref="B9:G9"/>
  </mergeCells>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8BA18-7BE9-4389-B1F0-F47AFE7AD764}">
  <sheetPr>
    <tabColor theme="9" tint="0.59999389629810485"/>
  </sheetPr>
  <dimension ref="A1:L54"/>
  <sheetViews>
    <sheetView zoomScale="85" zoomScaleNormal="85" workbookViewId="0">
      <selection activeCell="L51" sqref="L51"/>
    </sheetView>
  </sheetViews>
  <sheetFormatPr defaultColWidth="8.6640625" defaultRowHeight="14.4" x14ac:dyDescent="0.3"/>
  <cols>
    <col min="2" max="2" width="40" customWidth="1"/>
    <col min="3" max="3" width="29.5546875" bestFit="1" customWidth="1"/>
    <col min="4" max="7" width="13.6640625" customWidth="1"/>
    <col min="8" max="12" width="14.6640625" customWidth="1"/>
  </cols>
  <sheetData>
    <row r="1" spans="1:12" ht="15.6" x14ac:dyDescent="0.3">
      <c r="A1" s="131" t="s">
        <v>1495</v>
      </c>
      <c r="B1" s="108"/>
      <c r="C1" s="108"/>
      <c r="D1" s="108"/>
      <c r="E1" s="108"/>
      <c r="F1" s="108"/>
      <c r="G1" s="108"/>
      <c r="H1" s="108"/>
      <c r="I1" s="108"/>
      <c r="J1" s="131"/>
      <c r="K1" s="108"/>
      <c r="L1" s="108"/>
    </row>
    <row r="2" spans="1:12" ht="15.6" x14ac:dyDescent="0.3">
      <c r="A2" s="131" t="s">
        <v>1478</v>
      </c>
      <c r="B2" s="108"/>
      <c r="C2" s="108"/>
      <c r="D2" s="108"/>
      <c r="E2" s="108"/>
      <c r="F2" s="108"/>
      <c r="G2" s="108"/>
      <c r="H2" s="108"/>
      <c r="I2" s="108"/>
      <c r="J2" s="131"/>
      <c r="K2" s="108"/>
      <c r="L2" s="108"/>
    </row>
    <row r="3" spans="1:12" ht="15.6" x14ac:dyDescent="0.3">
      <c r="A3" s="131" t="s">
        <v>1477</v>
      </c>
      <c r="B3" s="108"/>
      <c r="C3" s="108"/>
      <c r="D3" s="108"/>
      <c r="E3" s="108"/>
      <c r="F3" s="108"/>
      <c r="G3" s="108"/>
      <c r="H3" s="108"/>
      <c r="I3" s="108"/>
      <c r="J3" s="131"/>
      <c r="K3" s="108"/>
      <c r="L3" s="108"/>
    </row>
    <row r="4" spans="1:12" ht="15.6" x14ac:dyDescent="0.3">
      <c r="A4" s="130" t="s">
        <v>1494</v>
      </c>
      <c r="B4" s="108"/>
      <c r="C4" s="108"/>
      <c r="D4" s="108"/>
      <c r="E4" s="108"/>
      <c r="F4" s="108"/>
      <c r="G4" s="108"/>
      <c r="H4" s="108"/>
      <c r="I4" s="108"/>
      <c r="J4" s="131"/>
      <c r="K4" s="108"/>
      <c r="L4" s="108"/>
    </row>
    <row r="5" spans="1:12" ht="15.6" customHeight="1" x14ac:dyDescent="0.4">
      <c r="A5" s="128"/>
      <c r="B5" s="108"/>
      <c r="C5" s="108"/>
      <c r="D5" s="108"/>
      <c r="E5" s="108"/>
      <c r="F5" s="108"/>
      <c r="G5" s="108"/>
      <c r="H5" s="108"/>
      <c r="I5" s="108"/>
      <c r="J5" s="131"/>
      <c r="K5" s="108"/>
      <c r="L5" s="108"/>
    </row>
    <row r="6" spans="1:12" ht="15.6" customHeight="1" x14ac:dyDescent="0.3">
      <c r="A6" s="143" t="s">
        <v>1493</v>
      </c>
      <c r="B6" s="108"/>
      <c r="C6" s="108"/>
      <c r="D6" s="108"/>
      <c r="E6" s="108"/>
      <c r="F6" s="108"/>
      <c r="G6" s="108"/>
      <c r="H6" s="108"/>
      <c r="I6" s="108"/>
      <c r="J6" s="130"/>
      <c r="K6" s="108"/>
      <c r="L6" s="108"/>
    </row>
    <row r="7" spans="1:12" ht="15.6" x14ac:dyDescent="0.3">
      <c r="A7" s="143" t="s">
        <v>1492</v>
      </c>
      <c r="B7" s="108"/>
      <c r="C7" s="108"/>
      <c r="D7" s="108"/>
      <c r="E7" s="108"/>
      <c r="F7" s="108"/>
      <c r="G7" s="108"/>
      <c r="H7" s="108"/>
      <c r="I7" s="108"/>
      <c r="J7" s="108"/>
      <c r="K7" s="108"/>
      <c r="L7" s="108"/>
    </row>
    <row r="8" spans="1:12" ht="15.6" x14ac:dyDescent="0.3">
      <c r="A8" s="126"/>
      <c r="B8" s="108"/>
      <c r="C8" s="108"/>
      <c r="D8" s="108"/>
      <c r="E8" s="108"/>
      <c r="F8" s="108"/>
      <c r="G8" s="108"/>
      <c r="H8" s="108"/>
      <c r="I8" s="108"/>
      <c r="J8" s="108"/>
      <c r="K8" s="108"/>
      <c r="L8" s="108"/>
    </row>
    <row r="9" spans="1:12" ht="15.6" x14ac:dyDescent="0.3">
      <c r="A9" s="126"/>
      <c r="B9" s="672" t="s">
        <v>1491</v>
      </c>
      <c r="C9" s="672"/>
      <c r="D9" s="672"/>
      <c r="E9" s="672"/>
      <c r="F9" s="672"/>
      <c r="G9" s="672"/>
      <c r="H9" s="108"/>
      <c r="I9" s="108"/>
      <c r="J9" s="108"/>
      <c r="K9" s="108"/>
      <c r="L9" s="108"/>
    </row>
    <row r="10" spans="1:12" ht="15.6" x14ac:dyDescent="0.3">
      <c r="A10" s="126"/>
      <c r="B10" s="142" t="s">
        <v>1490</v>
      </c>
      <c r="C10" s="140" t="s">
        <v>1341</v>
      </c>
      <c r="D10" s="141" t="s">
        <v>1489</v>
      </c>
      <c r="E10" s="140" t="s">
        <v>1488</v>
      </c>
      <c r="F10" s="141" t="s">
        <v>1487</v>
      </c>
      <c r="G10" s="140" t="s">
        <v>1486</v>
      </c>
      <c r="H10" s="108"/>
      <c r="I10" s="108"/>
      <c r="J10" s="108"/>
      <c r="K10" s="108"/>
      <c r="L10" s="108"/>
    </row>
    <row r="11" spans="1:12" ht="15.6" x14ac:dyDescent="0.3">
      <c r="A11" s="126"/>
      <c r="B11" s="139" t="s">
        <v>1485</v>
      </c>
      <c r="C11" s="137">
        <v>10</v>
      </c>
      <c r="D11" s="138">
        <v>5</v>
      </c>
      <c r="E11" s="137">
        <v>3</v>
      </c>
      <c r="F11" s="138">
        <v>3</v>
      </c>
      <c r="G11" s="137">
        <v>1</v>
      </c>
      <c r="H11" s="108"/>
      <c r="I11" s="108"/>
      <c r="J11" s="108"/>
      <c r="K11" s="108"/>
      <c r="L11" s="108"/>
    </row>
    <row r="12" spans="1:12" ht="15.6" x14ac:dyDescent="0.3">
      <c r="A12" s="126"/>
      <c r="B12" s="139" t="s">
        <v>1484</v>
      </c>
      <c r="C12" s="137">
        <v>-30</v>
      </c>
      <c r="D12" s="138">
        <v>-15</v>
      </c>
      <c r="E12" s="137">
        <v>-8</v>
      </c>
      <c r="F12" s="138">
        <v>-3</v>
      </c>
      <c r="G12" s="137">
        <v>1</v>
      </c>
      <c r="H12" s="108"/>
      <c r="I12" s="108"/>
      <c r="J12" s="108"/>
      <c r="K12" s="108"/>
      <c r="L12" s="108"/>
    </row>
    <row r="13" spans="1:12" ht="15.6" x14ac:dyDescent="0.3">
      <c r="A13" s="126"/>
      <c r="B13" s="139" t="s">
        <v>1483</v>
      </c>
      <c r="C13" s="137">
        <v>5</v>
      </c>
      <c r="D13" s="138">
        <v>3</v>
      </c>
      <c r="E13" s="137">
        <v>-7</v>
      </c>
      <c r="F13" s="138">
        <v>-5</v>
      </c>
      <c r="G13" s="137">
        <v>5</v>
      </c>
      <c r="H13" s="108"/>
      <c r="I13" s="108"/>
      <c r="J13" s="108"/>
      <c r="K13" s="108"/>
      <c r="L13" s="108"/>
    </row>
    <row r="14" spans="1:12" ht="15.6" x14ac:dyDescent="0.3">
      <c r="A14" s="126"/>
      <c r="B14" s="136" t="s">
        <v>1482</v>
      </c>
      <c r="C14" s="134">
        <v>3</v>
      </c>
      <c r="D14" s="135">
        <v>2</v>
      </c>
      <c r="E14" s="134">
        <v>1</v>
      </c>
      <c r="F14" s="135">
        <v>1</v>
      </c>
      <c r="G14" s="134">
        <v>0.5</v>
      </c>
      <c r="H14" s="108"/>
      <c r="I14" s="108"/>
      <c r="J14" s="108"/>
      <c r="K14" s="108"/>
      <c r="L14" s="108"/>
    </row>
    <row r="15" spans="1:12" ht="15.6" x14ac:dyDescent="0.3">
      <c r="A15" s="126"/>
      <c r="B15" s="133" t="s">
        <v>14</v>
      </c>
      <c r="C15" s="132">
        <f>+SUM(C11:C14)</f>
        <v>-12</v>
      </c>
      <c r="D15" s="132">
        <f>+SUM(D11:D14)</f>
        <v>-5</v>
      </c>
      <c r="E15" s="132">
        <f>+SUM(E11:E14)</f>
        <v>-11</v>
      </c>
      <c r="F15" s="132">
        <f>+SUM(F11:F14)</f>
        <v>-4</v>
      </c>
      <c r="G15" s="132">
        <f>+SUM(G11:G14)</f>
        <v>7.5</v>
      </c>
      <c r="H15" s="108"/>
      <c r="I15" s="108"/>
      <c r="J15" s="108"/>
      <c r="K15" s="108"/>
      <c r="L15" s="108"/>
    </row>
    <row r="16" spans="1:12" ht="15.6" x14ac:dyDescent="0.3">
      <c r="A16" s="126"/>
      <c r="B16" s="108"/>
      <c r="C16" s="108"/>
      <c r="D16" s="108"/>
      <c r="E16" s="108"/>
      <c r="F16" s="108"/>
      <c r="G16" s="108"/>
      <c r="H16" s="108"/>
      <c r="I16" s="108"/>
      <c r="J16" s="108"/>
      <c r="K16" s="108"/>
      <c r="L16" s="108"/>
    </row>
    <row r="17" spans="1:12" ht="15.6" x14ac:dyDescent="0.3">
      <c r="A17" s="124" t="s">
        <v>1481</v>
      </c>
      <c r="B17" s="108"/>
      <c r="C17" s="108"/>
      <c r="D17" s="108"/>
      <c r="E17" s="108"/>
      <c r="F17" s="108"/>
      <c r="G17" s="108"/>
      <c r="H17" s="108"/>
      <c r="I17" s="108"/>
      <c r="J17" s="108"/>
      <c r="K17" s="108"/>
      <c r="L17" s="108"/>
    </row>
    <row r="18" spans="1:12" ht="15.6" x14ac:dyDescent="0.3">
      <c r="A18" s="124" t="s">
        <v>1480</v>
      </c>
      <c r="B18" s="108"/>
      <c r="C18" s="108"/>
      <c r="D18" s="108"/>
      <c r="E18" s="108"/>
      <c r="F18" s="108"/>
      <c r="G18" s="108"/>
      <c r="H18" s="108"/>
      <c r="I18" s="108"/>
      <c r="J18" s="108"/>
      <c r="K18" s="108"/>
      <c r="L18" s="108"/>
    </row>
    <row r="20" spans="1:12" ht="15.6" x14ac:dyDescent="0.3">
      <c r="B20" t="s">
        <v>1675</v>
      </c>
      <c r="C20" s="140" t="s">
        <v>1341</v>
      </c>
      <c r="D20" s="141" t="s">
        <v>1489</v>
      </c>
      <c r="E20" s="140" t="s">
        <v>1488</v>
      </c>
      <c r="F20" s="141" t="s">
        <v>1487</v>
      </c>
      <c r="G20" s="140" t="s">
        <v>1486</v>
      </c>
    </row>
    <row r="21" spans="1:12" x14ac:dyDescent="0.3">
      <c r="B21" t="s">
        <v>1674</v>
      </c>
      <c r="C21" s="146">
        <f>C11+C12</f>
        <v>-20</v>
      </c>
      <c r="D21" s="146">
        <f>D11+D12</f>
        <v>-10</v>
      </c>
      <c r="E21" s="146">
        <f>E11+E12</f>
        <v>-5</v>
      </c>
      <c r="F21" s="146">
        <f>F11+F12</f>
        <v>0</v>
      </c>
      <c r="G21" s="146">
        <f>G11+G12</f>
        <v>2</v>
      </c>
    </row>
    <row r="22" spans="1:12" x14ac:dyDescent="0.3">
      <c r="B22" t="s">
        <v>1483</v>
      </c>
      <c r="C22" s="146">
        <f t="shared" ref="C22:G23" si="0">+C13</f>
        <v>5</v>
      </c>
      <c r="D22" s="146">
        <f t="shared" si="0"/>
        <v>3</v>
      </c>
      <c r="E22" s="146">
        <f t="shared" si="0"/>
        <v>-7</v>
      </c>
      <c r="F22" s="146">
        <f t="shared" si="0"/>
        <v>-5</v>
      </c>
      <c r="G22" s="146">
        <f t="shared" si="0"/>
        <v>5</v>
      </c>
    </row>
    <row r="23" spans="1:12" x14ac:dyDescent="0.3">
      <c r="B23" t="s">
        <v>1482</v>
      </c>
      <c r="C23" s="146">
        <f t="shared" si="0"/>
        <v>3</v>
      </c>
      <c r="D23" s="146">
        <f t="shared" si="0"/>
        <v>2</v>
      </c>
      <c r="E23" s="146">
        <f t="shared" si="0"/>
        <v>1</v>
      </c>
      <c r="F23" s="146">
        <f t="shared" si="0"/>
        <v>1</v>
      </c>
      <c r="G23" s="146">
        <f t="shared" si="0"/>
        <v>0.5</v>
      </c>
    </row>
    <row r="25" spans="1:12" x14ac:dyDescent="0.3">
      <c r="B25" t="s">
        <v>1673</v>
      </c>
      <c r="C25" s="283">
        <v>0.05</v>
      </c>
    </row>
    <row r="27" spans="1:12" x14ac:dyDescent="0.3">
      <c r="B27" t="s">
        <v>1670</v>
      </c>
      <c r="C27" t="s">
        <v>1664</v>
      </c>
      <c r="D27" t="s">
        <v>1669</v>
      </c>
      <c r="E27" t="s">
        <v>1668</v>
      </c>
      <c r="F27" t="s">
        <v>1672</v>
      </c>
    </row>
    <row r="28" spans="1:12" ht="15.6" x14ac:dyDescent="0.3">
      <c r="B28" s="140" t="s">
        <v>1341</v>
      </c>
      <c r="C28">
        <f>HLOOKUP(B28,$C$20:$G$23,2,0)</f>
        <v>-20</v>
      </c>
      <c r="D28">
        <f>1/(1+C25)</f>
        <v>0.95238095238095233</v>
      </c>
      <c r="E28" s="281">
        <f>C28*D28</f>
        <v>-19.047619047619047</v>
      </c>
      <c r="F28" t="s">
        <v>1671</v>
      </c>
    </row>
    <row r="29" spans="1:12" ht="15.6" x14ac:dyDescent="0.3">
      <c r="B29" s="141" t="s">
        <v>1489</v>
      </c>
      <c r="C29">
        <f>HLOOKUP(B29,$C$20:$G$23,2,0)</f>
        <v>-10</v>
      </c>
      <c r="D29">
        <f>D28/(1+$C$25)</f>
        <v>0.90702947845804982</v>
      </c>
      <c r="E29" s="281"/>
    </row>
    <row r="30" spans="1:12" ht="15.6" x14ac:dyDescent="0.3">
      <c r="B30" s="140" t="s">
        <v>1488</v>
      </c>
      <c r="C30">
        <f>HLOOKUP(B30,$C$20:$G$23,2,0)</f>
        <v>-5</v>
      </c>
      <c r="D30">
        <f>D29/(1+$C$25)</f>
        <v>0.86383759853147601</v>
      </c>
      <c r="E30" s="281"/>
    </row>
    <row r="31" spans="1:12" ht="15.6" x14ac:dyDescent="0.3">
      <c r="B31" s="141" t="s">
        <v>1487</v>
      </c>
      <c r="C31">
        <f>HLOOKUP(B31,$C$20:$G$23,2,0)</f>
        <v>0</v>
      </c>
      <c r="D31">
        <f>D30/(1+$C$25)</f>
        <v>0.82270247479188185</v>
      </c>
      <c r="E31" s="281"/>
    </row>
    <row r="32" spans="1:12" ht="15.6" x14ac:dyDescent="0.3">
      <c r="B32" s="140" t="s">
        <v>1486</v>
      </c>
      <c r="C32">
        <f>HLOOKUP(B32,$C$20:$G$23,2,0)</f>
        <v>2</v>
      </c>
      <c r="D32">
        <f>D31/(1+$C$25)</f>
        <v>0.78352616646845885</v>
      </c>
      <c r="E32" s="281"/>
    </row>
    <row r="33" spans="2:6" ht="15.6" x14ac:dyDescent="0.3">
      <c r="B33" s="282"/>
      <c r="E33" s="280"/>
    </row>
    <row r="35" spans="2:6" x14ac:dyDescent="0.3">
      <c r="B35" t="s">
        <v>1670</v>
      </c>
      <c r="C35" t="s">
        <v>1483</v>
      </c>
      <c r="D35" t="s">
        <v>1669</v>
      </c>
      <c r="E35" t="s">
        <v>1668</v>
      </c>
      <c r="F35" t="s">
        <v>1667</v>
      </c>
    </row>
    <row r="36" spans="2:6" ht="15.6" x14ac:dyDescent="0.3">
      <c r="B36" s="140" t="s">
        <v>1341</v>
      </c>
      <c r="C36">
        <f>HLOOKUP(B36,$C$20:$G$23,3,0)</f>
        <v>5</v>
      </c>
      <c r="D36">
        <f>D28</f>
        <v>0.95238095238095233</v>
      </c>
      <c r="E36" s="281">
        <f>C36*D36</f>
        <v>4.7619047619047619</v>
      </c>
    </row>
    <row r="37" spans="2:6" ht="15.6" x14ac:dyDescent="0.3">
      <c r="B37" s="141" t="s">
        <v>1489</v>
      </c>
      <c r="C37">
        <f>HLOOKUP(B37,$C$20:$G$23,3,0)</f>
        <v>3</v>
      </c>
      <c r="D37">
        <f>D29</f>
        <v>0.90702947845804982</v>
      </c>
      <c r="E37" s="281">
        <f>C37*D37</f>
        <v>2.7210884353741496</v>
      </c>
    </row>
    <row r="38" spans="2:6" ht="15.6" x14ac:dyDescent="0.3">
      <c r="B38" s="140" t="s">
        <v>1488</v>
      </c>
      <c r="C38">
        <f>HLOOKUP(B38,$C$20:$G$23,3,0)</f>
        <v>-7</v>
      </c>
      <c r="D38">
        <f>D30</f>
        <v>0.86383759853147601</v>
      </c>
      <c r="E38" s="281">
        <f>C38*D38</f>
        <v>-6.046863189720332</v>
      </c>
    </row>
    <row r="39" spans="2:6" ht="15.6" x14ac:dyDescent="0.3">
      <c r="B39" s="141" t="s">
        <v>1487</v>
      </c>
      <c r="C39">
        <f>HLOOKUP(B39,$C$20:$G$23,3,0)</f>
        <v>-5</v>
      </c>
      <c r="D39">
        <f>D31</f>
        <v>0.82270247479188185</v>
      </c>
      <c r="E39" s="281">
        <f>C39*D39</f>
        <v>-4.1135123739594093</v>
      </c>
    </row>
    <row r="40" spans="2:6" ht="15.6" x14ac:dyDescent="0.3">
      <c r="B40" s="140" t="s">
        <v>1486</v>
      </c>
      <c r="C40">
        <f>HLOOKUP(B40,$C$20:$G$23,3,0)</f>
        <v>5</v>
      </c>
      <c r="D40">
        <f>D32</f>
        <v>0.78352616646845885</v>
      </c>
      <c r="E40" s="281">
        <f>C40*D40</f>
        <v>3.9176308323422941</v>
      </c>
    </row>
    <row r="41" spans="2:6" ht="15.6" x14ac:dyDescent="0.3">
      <c r="B41" s="282"/>
      <c r="E41" s="280">
        <f>SUM(E36:E40)</f>
        <v>1.2402484659414648</v>
      </c>
    </row>
    <row r="43" spans="2:6" x14ac:dyDescent="0.3">
      <c r="B43" t="s">
        <v>1670</v>
      </c>
      <c r="C43" t="s">
        <v>1482</v>
      </c>
      <c r="D43" t="s">
        <v>1669</v>
      </c>
      <c r="E43" t="s">
        <v>1668</v>
      </c>
      <c r="F43" t="s">
        <v>1667</v>
      </c>
    </row>
    <row r="44" spans="2:6" ht="15.6" x14ac:dyDescent="0.3">
      <c r="B44" s="140" t="s">
        <v>1341</v>
      </c>
      <c r="C44">
        <f>HLOOKUP(B44,$C$20:$G$23,4,0)</f>
        <v>3</v>
      </c>
      <c r="D44">
        <f>D28</f>
        <v>0.95238095238095233</v>
      </c>
      <c r="E44" s="281">
        <f>C44*D44</f>
        <v>2.8571428571428568</v>
      </c>
    </row>
    <row r="45" spans="2:6" ht="15.6" x14ac:dyDescent="0.3">
      <c r="B45" s="141" t="s">
        <v>1489</v>
      </c>
      <c r="C45">
        <f>HLOOKUP(B45,$C$20:$G$23,4,0)</f>
        <v>2</v>
      </c>
      <c r="D45">
        <f>D29</f>
        <v>0.90702947845804982</v>
      </c>
      <c r="E45" s="281">
        <f>C45*D45</f>
        <v>1.8140589569160996</v>
      </c>
    </row>
    <row r="46" spans="2:6" ht="15.6" x14ac:dyDescent="0.3">
      <c r="B46" s="140" t="s">
        <v>1488</v>
      </c>
      <c r="C46">
        <f>HLOOKUP(B46,$C$20:$G$23,4,0)</f>
        <v>1</v>
      </c>
      <c r="D46">
        <f>D30</f>
        <v>0.86383759853147601</v>
      </c>
      <c r="E46" s="281">
        <f>C46*D46</f>
        <v>0.86383759853147601</v>
      </c>
    </row>
    <row r="47" spans="2:6" ht="15.6" x14ac:dyDescent="0.3">
      <c r="B47" s="141" t="s">
        <v>1487</v>
      </c>
      <c r="C47">
        <f>HLOOKUP(B47,$C$20:$G$23,4,0)</f>
        <v>1</v>
      </c>
      <c r="D47">
        <f>D31</f>
        <v>0.82270247479188185</v>
      </c>
      <c r="E47" s="281">
        <f>C47*D47</f>
        <v>0.82270247479188185</v>
      </c>
    </row>
    <row r="48" spans="2:6" ht="15.6" x14ac:dyDescent="0.3">
      <c r="B48" s="140" t="s">
        <v>1486</v>
      </c>
      <c r="C48">
        <f>HLOOKUP(B48,$C$20:$G$23,4,0)</f>
        <v>0.5</v>
      </c>
      <c r="D48">
        <f>D32</f>
        <v>0.78352616646845885</v>
      </c>
      <c r="E48" s="281">
        <f>C48*D48</f>
        <v>0.39176308323422943</v>
      </c>
    </row>
    <row r="49" spans="2:5" x14ac:dyDescent="0.3">
      <c r="E49" s="280">
        <f>SUM(E44:E48)</f>
        <v>6.7495049706165435</v>
      </c>
    </row>
    <row r="50" spans="2:5" ht="15.6" x14ac:dyDescent="0.3">
      <c r="B50" s="279" t="s">
        <v>1666</v>
      </c>
      <c r="C50" s="277" t="s">
        <v>1665</v>
      </c>
    </row>
    <row r="51" spans="2:5" x14ac:dyDescent="0.3">
      <c r="B51" s="277" t="s">
        <v>1664</v>
      </c>
      <c r="C51" s="278">
        <f>MAX(-E28,0)</f>
        <v>19.047619047619047</v>
      </c>
    </row>
    <row r="52" spans="2:5" x14ac:dyDescent="0.3">
      <c r="B52" s="277" t="s">
        <v>1483</v>
      </c>
      <c r="C52" s="278">
        <f>MAX(-E41,0)</f>
        <v>0</v>
      </c>
    </row>
    <row r="53" spans="2:5" x14ac:dyDescent="0.3">
      <c r="B53" s="277" t="s">
        <v>1482</v>
      </c>
      <c r="C53" s="278">
        <f>MAX(-E49,0)</f>
        <v>0</v>
      </c>
    </row>
    <row r="54" spans="2:5" x14ac:dyDescent="0.3">
      <c r="B54" s="277" t="s">
        <v>14</v>
      </c>
      <c r="C54" s="276">
        <f>SUM(C51:C53)</f>
        <v>19.047619047619047</v>
      </c>
    </row>
  </sheetData>
  <mergeCells count="1">
    <mergeCell ref="B9:G9"/>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1D833-B03C-4F8A-B3AC-EFA633CCF567}">
  <sheetPr>
    <tabColor theme="1"/>
  </sheetPr>
  <dimension ref="A1"/>
  <sheetViews>
    <sheetView workbookViewId="0">
      <selection activeCell="N54" sqref="N54"/>
    </sheetView>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37FBE-FFEA-4579-8CC9-12E5C9926B0B}">
  <sheetPr>
    <tabColor theme="5" tint="0.39997558519241921"/>
  </sheetPr>
  <dimension ref="A1:P107"/>
  <sheetViews>
    <sheetView workbookViewId="0">
      <selection activeCell="F57" sqref="F57"/>
    </sheetView>
  </sheetViews>
  <sheetFormatPr defaultRowHeight="14.4" x14ac:dyDescent="0.3"/>
  <cols>
    <col min="4" max="5" width="20.5546875" customWidth="1"/>
    <col min="6" max="7" width="13" customWidth="1"/>
    <col min="8" max="8" width="14.5546875" bestFit="1" customWidth="1"/>
    <col min="11" max="11" width="9.6640625" bestFit="1" customWidth="1"/>
  </cols>
  <sheetData>
    <row r="1" spans="1:16" ht="15" thickBot="1" x14ac:dyDescent="0.35">
      <c r="A1" t="s">
        <v>43</v>
      </c>
    </row>
    <row r="2" spans="1:16" ht="15" thickBot="1" x14ac:dyDescent="0.35">
      <c r="I2" s="20" t="s">
        <v>42</v>
      </c>
      <c r="J2" s="19"/>
    </row>
    <row r="3" spans="1:16" x14ac:dyDescent="0.3">
      <c r="I3" s="18" t="s">
        <v>41</v>
      </c>
      <c r="J3" s="18"/>
    </row>
    <row r="4" spans="1:16" ht="15" thickBot="1" x14ac:dyDescent="0.35">
      <c r="I4" s="17" t="s">
        <v>40</v>
      </c>
      <c r="J4" s="17"/>
    </row>
    <row r="5" spans="1:16" ht="15.6" thickTop="1" thickBot="1" x14ac:dyDescent="0.35">
      <c r="I5" s="16" t="s">
        <v>39</v>
      </c>
      <c r="J5" s="16"/>
    </row>
    <row r="6" spans="1:16" ht="15" thickTop="1" x14ac:dyDescent="0.3">
      <c r="I6" s="15" t="s">
        <v>38</v>
      </c>
      <c r="J6" s="14"/>
    </row>
    <row r="7" spans="1:16" ht="15" thickBot="1" x14ac:dyDescent="0.35"/>
    <row r="8" spans="1:16" ht="15" thickBot="1" x14ac:dyDescent="0.35">
      <c r="D8" s="644" t="s">
        <v>37</v>
      </c>
      <c r="E8" s="645"/>
      <c r="F8" s="646"/>
      <c r="G8" s="13"/>
    </row>
    <row r="9" spans="1:16" s="6" customFormat="1" x14ac:dyDescent="0.3"/>
    <row r="10" spans="1:16" s="6" customFormat="1" x14ac:dyDescent="0.3"/>
    <row r="11" spans="1:16" s="6" customFormat="1" x14ac:dyDescent="0.3"/>
    <row r="12" spans="1:16" s="6" customFormat="1" x14ac:dyDescent="0.3"/>
    <row r="13" spans="1:16" s="6" customFormat="1" x14ac:dyDescent="0.3"/>
    <row r="14" spans="1:16" s="6" customFormat="1" ht="15" thickBot="1" x14ac:dyDescent="0.35"/>
    <row r="15" spans="1:16" ht="15" thickBot="1" x14ac:dyDescent="0.35">
      <c r="D15" s="644" t="s">
        <v>18</v>
      </c>
      <c r="E15" s="645"/>
      <c r="F15" s="645"/>
      <c r="G15" s="645"/>
      <c r="H15" s="645"/>
      <c r="I15" s="645"/>
      <c r="J15" s="645"/>
      <c r="K15" s="645"/>
      <c r="L15" s="645"/>
      <c r="M15" s="645"/>
      <c r="N15" s="645"/>
      <c r="O15" s="645"/>
      <c r="P15" s="646"/>
    </row>
    <row r="16" spans="1:16" x14ac:dyDescent="0.3">
      <c r="D16" s="13"/>
      <c r="E16" s="13"/>
      <c r="F16" s="13"/>
      <c r="G16" s="6"/>
      <c r="H16" s="13"/>
      <c r="I16" s="13"/>
      <c r="J16" s="13"/>
      <c r="K16" s="13"/>
      <c r="L16" s="13"/>
    </row>
    <row r="17" spans="1:16" x14ac:dyDescent="0.3">
      <c r="D17" s="5"/>
      <c r="E17" s="5"/>
      <c r="F17" s="5"/>
      <c r="G17" s="6"/>
      <c r="H17" s="5"/>
      <c r="I17" s="5"/>
      <c r="J17" s="5"/>
      <c r="K17" s="5"/>
      <c r="L17" s="5"/>
    </row>
    <row r="18" spans="1:16" s="7" customFormat="1" x14ac:dyDescent="0.3">
      <c r="A18" s="7" t="s">
        <v>36</v>
      </c>
      <c r="D18" s="8"/>
      <c r="E18" s="8"/>
      <c r="F18" s="8"/>
      <c r="G18" s="9"/>
      <c r="H18" s="8"/>
      <c r="I18" s="8"/>
      <c r="J18" s="8"/>
      <c r="K18" s="8"/>
      <c r="L18" s="8"/>
    </row>
    <row r="19" spans="1:16" x14ac:dyDescent="0.3">
      <c r="D19" s="5"/>
      <c r="E19" s="5" t="s">
        <v>35</v>
      </c>
      <c r="F19" s="5"/>
      <c r="G19" s="6"/>
      <c r="H19" s="5"/>
      <c r="I19" s="5"/>
      <c r="J19" s="5"/>
      <c r="K19" s="5"/>
      <c r="L19" s="5"/>
    </row>
    <row r="20" spans="1:16" x14ac:dyDescent="0.3">
      <c r="D20" s="5"/>
      <c r="E20" s="5" t="s">
        <v>30</v>
      </c>
      <c r="F20" s="5"/>
      <c r="G20" s="6"/>
      <c r="H20" s="5"/>
      <c r="I20" s="5"/>
      <c r="J20" s="5"/>
      <c r="K20" s="5"/>
      <c r="L20" s="5"/>
    </row>
    <row r="21" spans="1:16" x14ac:dyDescent="0.3">
      <c r="D21" s="5"/>
      <c r="E21" s="5" t="s">
        <v>29</v>
      </c>
      <c r="F21" s="5"/>
      <c r="G21" s="6"/>
      <c r="H21" s="5"/>
      <c r="I21" s="5"/>
      <c r="J21" s="5"/>
      <c r="K21" s="5"/>
      <c r="L21" s="5"/>
    </row>
    <row r="22" spans="1:16" x14ac:dyDescent="0.3">
      <c r="D22" s="5" t="s">
        <v>16</v>
      </c>
      <c r="E22" s="5" t="s">
        <v>28</v>
      </c>
      <c r="F22" s="5" t="s">
        <v>27</v>
      </c>
      <c r="G22" s="6" t="s">
        <v>26</v>
      </c>
      <c r="H22" s="5" t="s">
        <v>25</v>
      </c>
      <c r="I22" s="5" t="s">
        <v>7</v>
      </c>
      <c r="J22" s="5" t="s">
        <v>6</v>
      </c>
      <c r="K22" s="5" t="s">
        <v>5</v>
      </c>
      <c r="L22" s="5" t="s">
        <v>24</v>
      </c>
      <c r="M22" t="s">
        <v>23</v>
      </c>
      <c r="N22" t="s">
        <v>22</v>
      </c>
      <c r="O22" t="s">
        <v>21</v>
      </c>
      <c r="P22" t="s">
        <v>20</v>
      </c>
    </row>
    <row r="23" spans="1:16" x14ac:dyDescent="0.3">
      <c r="D23" s="5">
        <v>0</v>
      </c>
      <c r="E23" s="10">
        <v>2000</v>
      </c>
      <c r="F23" s="10">
        <v>3200</v>
      </c>
      <c r="G23" s="11">
        <v>3300</v>
      </c>
      <c r="H23" s="10">
        <v>3100</v>
      </c>
      <c r="I23" s="10">
        <v>2600</v>
      </c>
      <c r="J23" s="10">
        <v>3000</v>
      </c>
      <c r="K23" s="10">
        <v>2300</v>
      </c>
      <c r="L23" s="10">
        <v>2700</v>
      </c>
      <c r="M23" s="12">
        <v>3400</v>
      </c>
      <c r="N23" s="12">
        <v>2800</v>
      </c>
      <c r="O23" s="12">
        <v>2300</v>
      </c>
      <c r="P23" s="12">
        <v>1800</v>
      </c>
    </row>
    <row r="24" spans="1:16" x14ac:dyDescent="0.3">
      <c r="D24" s="5">
        <v>1</v>
      </c>
      <c r="E24" s="10">
        <v>510</v>
      </c>
      <c r="F24" s="10">
        <v>30</v>
      </c>
      <c r="G24" s="11">
        <v>1810</v>
      </c>
      <c r="H24" s="10">
        <v>1520</v>
      </c>
      <c r="I24" s="10">
        <v>110</v>
      </c>
      <c r="J24" s="10">
        <v>1000</v>
      </c>
      <c r="K24" s="10">
        <v>660</v>
      </c>
      <c r="L24" s="10">
        <v>1630</v>
      </c>
      <c r="M24" s="12">
        <v>1440</v>
      </c>
      <c r="N24" s="12">
        <v>130</v>
      </c>
      <c r="O24" s="12">
        <v>1980</v>
      </c>
    </row>
    <row r="25" spans="1:16" x14ac:dyDescent="0.3">
      <c r="D25" s="5">
        <v>2</v>
      </c>
      <c r="E25" s="10">
        <v>1280</v>
      </c>
      <c r="F25" s="10">
        <v>650</v>
      </c>
      <c r="G25" s="11">
        <v>20</v>
      </c>
      <c r="H25" s="10">
        <v>1820</v>
      </c>
      <c r="I25" s="10">
        <v>1470</v>
      </c>
      <c r="J25" s="10">
        <v>630</v>
      </c>
      <c r="K25" s="10">
        <v>1890</v>
      </c>
      <c r="L25" s="10">
        <v>120</v>
      </c>
      <c r="M25" s="12">
        <v>1230</v>
      </c>
      <c r="N25" s="12">
        <v>160</v>
      </c>
    </row>
    <row r="26" spans="1:16" x14ac:dyDescent="0.3">
      <c r="D26" s="5">
        <v>3</v>
      </c>
      <c r="E26" s="10">
        <v>990</v>
      </c>
      <c r="F26" s="10">
        <v>450</v>
      </c>
      <c r="G26" s="11">
        <v>850</v>
      </c>
      <c r="H26" s="10">
        <v>1940</v>
      </c>
      <c r="I26" s="10">
        <v>1500</v>
      </c>
      <c r="J26" s="10">
        <v>1500</v>
      </c>
      <c r="K26" s="10">
        <v>1720</v>
      </c>
      <c r="L26" s="10">
        <v>1180</v>
      </c>
      <c r="M26" s="12">
        <v>290</v>
      </c>
    </row>
    <row r="27" spans="1:16" x14ac:dyDescent="0.3">
      <c r="D27" s="5">
        <v>4</v>
      </c>
      <c r="E27" s="10">
        <v>290</v>
      </c>
      <c r="F27" s="10">
        <v>1480</v>
      </c>
      <c r="G27" s="11">
        <v>1680</v>
      </c>
      <c r="H27" s="10">
        <v>1260</v>
      </c>
      <c r="I27" s="10">
        <v>50</v>
      </c>
      <c r="J27" s="10">
        <v>1520</v>
      </c>
      <c r="K27" s="10">
        <v>820</v>
      </c>
      <c r="L27" s="10">
        <v>980</v>
      </c>
    </row>
    <row r="28" spans="1:16" x14ac:dyDescent="0.3">
      <c r="D28" s="5">
        <v>5</v>
      </c>
      <c r="E28" s="10">
        <v>710</v>
      </c>
      <c r="F28" s="10">
        <v>430</v>
      </c>
      <c r="G28" s="11">
        <v>170</v>
      </c>
      <c r="H28" s="10">
        <v>10</v>
      </c>
      <c r="I28" s="10">
        <v>160</v>
      </c>
      <c r="J28" s="10">
        <v>1010</v>
      </c>
      <c r="K28" s="10">
        <v>70</v>
      </c>
      <c r="L28" s="5"/>
    </row>
    <row r="29" spans="1:16" x14ac:dyDescent="0.3">
      <c r="D29" s="5">
        <v>6</v>
      </c>
      <c r="E29" s="10">
        <v>170</v>
      </c>
      <c r="F29" s="10">
        <v>50</v>
      </c>
      <c r="G29" s="11">
        <v>110</v>
      </c>
      <c r="H29" s="10">
        <v>360</v>
      </c>
      <c r="I29" s="10">
        <v>250</v>
      </c>
      <c r="J29" s="10">
        <v>360</v>
      </c>
      <c r="K29" s="5"/>
      <c r="L29" s="5"/>
    </row>
    <row r="30" spans="1:16" x14ac:dyDescent="0.3">
      <c r="D30" s="5">
        <v>7</v>
      </c>
      <c r="E30" s="10">
        <v>1770</v>
      </c>
      <c r="F30" s="10">
        <v>920</v>
      </c>
      <c r="G30" s="11">
        <v>420</v>
      </c>
      <c r="H30" s="10">
        <v>1800</v>
      </c>
      <c r="I30" s="10">
        <v>1080</v>
      </c>
      <c r="J30" s="5"/>
      <c r="K30" s="5"/>
      <c r="L30" s="5"/>
    </row>
    <row r="31" spans="1:16" x14ac:dyDescent="0.3">
      <c r="D31" s="5">
        <v>8</v>
      </c>
      <c r="E31" s="10">
        <v>190</v>
      </c>
      <c r="F31" s="10">
        <v>440</v>
      </c>
      <c r="G31" s="11">
        <v>300</v>
      </c>
      <c r="H31" s="10">
        <v>30</v>
      </c>
      <c r="I31" s="5"/>
      <c r="J31" s="5"/>
      <c r="K31" s="5"/>
      <c r="L31" s="5"/>
    </row>
    <row r="32" spans="1:16" x14ac:dyDescent="0.3">
      <c r="D32" s="5">
        <v>9</v>
      </c>
      <c r="E32" s="10">
        <v>110</v>
      </c>
      <c r="F32" s="10">
        <v>420</v>
      </c>
      <c r="G32" s="11">
        <v>440</v>
      </c>
      <c r="H32" s="5"/>
      <c r="I32" s="5"/>
      <c r="J32" s="5"/>
      <c r="K32" s="5"/>
      <c r="L32" s="5"/>
    </row>
    <row r="33" spans="4:16" x14ac:dyDescent="0.3">
      <c r="D33" s="5">
        <v>10</v>
      </c>
      <c r="E33" s="10">
        <v>170</v>
      </c>
      <c r="F33" s="10">
        <v>210</v>
      </c>
      <c r="G33" s="6"/>
      <c r="H33" s="5"/>
      <c r="I33" s="5"/>
      <c r="J33" s="5"/>
      <c r="K33" s="5"/>
      <c r="L33" s="5"/>
    </row>
    <row r="34" spans="4:16" x14ac:dyDescent="0.3">
      <c r="D34" s="5">
        <v>11</v>
      </c>
      <c r="E34" s="5" t="s">
        <v>34</v>
      </c>
      <c r="F34" s="5"/>
      <c r="G34" s="6"/>
      <c r="H34" s="5"/>
      <c r="I34" s="5"/>
      <c r="J34" s="5"/>
      <c r="K34" s="5"/>
      <c r="L34" s="5"/>
    </row>
    <row r="37" spans="4:16" x14ac:dyDescent="0.3">
      <c r="D37" s="5"/>
      <c r="E37" s="5" t="s">
        <v>33</v>
      </c>
      <c r="F37" s="5"/>
      <c r="G37" s="6"/>
      <c r="H37" s="5"/>
      <c r="I37" s="5"/>
      <c r="J37" s="5"/>
      <c r="K37" s="5"/>
      <c r="L37" s="5"/>
    </row>
    <row r="38" spans="4:16" x14ac:dyDescent="0.3">
      <c r="D38" s="5"/>
      <c r="E38" s="5" t="s">
        <v>30</v>
      </c>
      <c r="F38" s="5"/>
      <c r="G38" s="6"/>
      <c r="H38" s="5"/>
      <c r="I38" s="5"/>
      <c r="J38" s="5"/>
      <c r="K38" s="5"/>
      <c r="L38" s="5"/>
    </row>
    <row r="39" spans="4:16" x14ac:dyDescent="0.3">
      <c r="D39" s="5"/>
      <c r="E39" s="5" t="s">
        <v>29</v>
      </c>
      <c r="F39" s="5"/>
      <c r="G39" s="6"/>
      <c r="H39" s="5"/>
      <c r="I39" s="5"/>
      <c r="J39" s="5"/>
      <c r="K39" s="5"/>
      <c r="L39" s="5"/>
    </row>
    <row r="40" spans="4:16" x14ac:dyDescent="0.3">
      <c r="D40" s="5" t="s">
        <v>16</v>
      </c>
      <c r="E40" s="5" t="s">
        <v>28</v>
      </c>
      <c r="F40" s="5" t="s">
        <v>27</v>
      </c>
      <c r="G40" s="6" t="s">
        <v>26</v>
      </c>
      <c r="H40" s="5" t="s">
        <v>25</v>
      </c>
      <c r="I40" s="5" t="s">
        <v>7</v>
      </c>
      <c r="J40" s="5" t="s">
        <v>6</v>
      </c>
      <c r="K40" s="5" t="s">
        <v>5</v>
      </c>
      <c r="L40" s="5" t="s">
        <v>24</v>
      </c>
      <c r="M40" t="s">
        <v>23</v>
      </c>
      <c r="N40" t="s">
        <v>22</v>
      </c>
      <c r="O40" t="s">
        <v>21</v>
      </c>
      <c r="P40" t="s">
        <v>20</v>
      </c>
    </row>
    <row r="41" spans="4:16" x14ac:dyDescent="0.3">
      <c r="D41" s="5">
        <v>0</v>
      </c>
      <c r="E41" s="10">
        <v>2000</v>
      </c>
      <c r="F41" s="10">
        <v>3200</v>
      </c>
      <c r="G41" s="11">
        <v>3300</v>
      </c>
      <c r="H41" s="10">
        <v>3100</v>
      </c>
      <c r="I41" s="10">
        <v>2600</v>
      </c>
      <c r="J41" s="10">
        <v>3000</v>
      </c>
      <c r="K41" s="10">
        <v>2300</v>
      </c>
      <c r="L41" s="10">
        <v>2700</v>
      </c>
      <c r="M41" s="12">
        <v>3400</v>
      </c>
      <c r="N41" s="12">
        <v>2800</v>
      </c>
      <c r="O41" s="12">
        <v>2300</v>
      </c>
      <c r="P41" s="12">
        <v>1800</v>
      </c>
    </row>
    <row r="42" spans="4:16" x14ac:dyDescent="0.3">
      <c r="D42" s="5">
        <v>1</v>
      </c>
      <c r="E42" s="10">
        <v>1450</v>
      </c>
      <c r="F42" s="10">
        <v>900</v>
      </c>
      <c r="G42" s="11">
        <v>950</v>
      </c>
      <c r="H42" s="10">
        <v>650</v>
      </c>
      <c r="I42" s="10">
        <v>1100</v>
      </c>
      <c r="J42" s="10">
        <v>900</v>
      </c>
      <c r="K42" s="10">
        <v>1150</v>
      </c>
      <c r="L42" s="10">
        <v>1000</v>
      </c>
      <c r="M42" s="12">
        <v>800</v>
      </c>
      <c r="N42" s="12">
        <v>1300</v>
      </c>
      <c r="O42" s="12">
        <v>1000</v>
      </c>
    </row>
    <row r="43" spans="4:16" x14ac:dyDescent="0.3">
      <c r="D43" s="5">
        <v>2</v>
      </c>
      <c r="E43" s="10">
        <v>550</v>
      </c>
      <c r="F43" s="10">
        <v>900</v>
      </c>
      <c r="G43" s="11">
        <v>950</v>
      </c>
      <c r="H43" s="10">
        <v>900</v>
      </c>
      <c r="I43" s="10">
        <v>850</v>
      </c>
      <c r="J43" s="10">
        <v>800</v>
      </c>
      <c r="K43" s="10">
        <v>900</v>
      </c>
      <c r="L43" s="10">
        <v>950</v>
      </c>
      <c r="M43" s="12">
        <v>850</v>
      </c>
      <c r="N43" s="12">
        <v>900</v>
      </c>
    </row>
    <row r="44" spans="4:16" x14ac:dyDescent="0.3">
      <c r="D44" s="5">
        <v>3</v>
      </c>
      <c r="E44" s="10">
        <v>350</v>
      </c>
      <c r="F44" s="10">
        <v>450</v>
      </c>
      <c r="G44" s="11">
        <v>400</v>
      </c>
      <c r="H44" s="10">
        <v>450</v>
      </c>
      <c r="I44" s="10">
        <v>400</v>
      </c>
      <c r="J44" s="10">
        <v>400</v>
      </c>
      <c r="K44" s="10">
        <v>450</v>
      </c>
      <c r="L44" s="10">
        <v>400</v>
      </c>
      <c r="M44" s="12">
        <v>450</v>
      </c>
    </row>
    <row r="45" spans="4:16" x14ac:dyDescent="0.3">
      <c r="D45" s="5">
        <v>4</v>
      </c>
      <c r="E45" s="10">
        <v>70</v>
      </c>
      <c r="F45" s="10">
        <v>60</v>
      </c>
      <c r="G45" s="11">
        <v>80</v>
      </c>
      <c r="H45" s="10">
        <v>40</v>
      </c>
      <c r="I45" s="10">
        <v>40</v>
      </c>
      <c r="J45" s="10">
        <v>60</v>
      </c>
      <c r="K45" s="10">
        <v>60</v>
      </c>
      <c r="L45" s="10">
        <v>70</v>
      </c>
    </row>
    <row r="46" spans="4:16" x14ac:dyDescent="0.3">
      <c r="D46" s="5">
        <v>5</v>
      </c>
      <c r="E46" s="10">
        <v>40</v>
      </c>
      <c r="F46" s="10">
        <v>50</v>
      </c>
      <c r="G46" s="11">
        <v>30</v>
      </c>
      <c r="H46" s="10">
        <v>30</v>
      </c>
      <c r="I46" s="10">
        <v>40</v>
      </c>
      <c r="J46" s="10">
        <v>40</v>
      </c>
      <c r="K46" s="10">
        <v>40</v>
      </c>
      <c r="L46" s="5"/>
    </row>
    <row r="47" spans="4:16" x14ac:dyDescent="0.3">
      <c r="D47" s="5">
        <v>6</v>
      </c>
      <c r="E47" s="10">
        <v>20</v>
      </c>
      <c r="F47" s="10">
        <v>20</v>
      </c>
      <c r="G47" s="11">
        <v>20</v>
      </c>
      <c r="H47" s="10">
        <v>30</v>
      </c>
      <c r="I47" s="10">
        <v>30</v>
      </c>
      <c r="J47" s="10">
        <v>20</v>
      </c>
      <c r="K47" s="5"/>
      <c r="L47" s="5"/>
    </row>
    <row r="48" spans="4:16" x14ac:dyDescent="0.3">
      <c r="D48" s="5">
        <v>7</v>
      </c>
      <c r="E48" s="10">
        <v>20</v>
      </c>
      <c r="F48" s="10">
        <v>10</v>
      </c>
      <c r="G48" s="11">
        <v>30</v>
      </c>
      <c r="H48" s="10">
        <v>10</v>
      </c>
      <c r="I48" s="10">
        <v>10</v>
      </c>
      <c r="J48" s="5"/>
      <c r="K48" s="5"/>
      <c r="L48" s="5"/>
    </row>
    <row r="49" spans="4:16" x14ac:dyDescent="0.3">
      <c r="D49" s="5">
        <v>8</v>
      </c>
      <c r="E49" s="10">
        <v>10</v>
      </c>
      <c r="F49" s="10">
        <v>20</v>
      </c>
      <c r="G49" s="11">
        <v>10</v>
      </c>
      <c r="H49" s="10">
        <v>10</v>
      </c>
      <c r="I49" s="5"/>
      <c r="J49" s="5"/>
      <c r="K49" s="5"/>
      <c r="L49" s="5"/>
    </row>
    <row r="50" spans="4:16" x14ac:dyDescent="0.3">
      <c r="D50" s="5">
        <v>9</v>
      </c>
      <c r="E50" s="10">
        <v>20</v>
      </c>
      <c r="F50" s="10">
        <v>20</v>
      </c>
      <c r="G50" s="11">
        <v>10</v>
      </c>
      <c r="H50" s="5"/>
      <c r="I50" s="5"/>
      <c r="J50" s="5"/>
      <c r="K50" s="5"/>
      <c r="L50" s="5"/>
    </row>
    <row r="51" spans="4:16" x14ac:dyDescent="0.3">
      <c r="D51" s="5">
        <v>10</v>
      </c>
      <c r="E51" s="10">
        <v>5</v>
      </c>
      <c r="F51" s="10">
        <v>3</v>
      </c>
      <c r="G51" s="6"/>
      <c r="H51" s="5"/>
      <c r="I51" s="5"/>
      <c r="J51" s="5"/>
      <c r="K51" s="5"/>
      <c r="L51" s="5"/>
    </row>
    <row r="52" spans="4:16" x14ac:dyDescent="0.3">
      <c r="D52" s="5">
        <v>11</v>
      </c>
      <c r="E52" s="5" t="s">
        <v>32</v>
      </c>
      <c r="F52" s="5"/>
      <c r="G52" s="6"/>
      <c r="H52" s="5"/>
      <c r="I52" s="5"/>
      <c r="J52" s="5"/>
      <c r="K52" s="5"/>
      <c r="L52" s="5"/>
    </row>
    <row r="53" spans="4:16" x14ac:dyDescent="0.3">
      <c r="D53" s="5"/>
      <c r="E53" s="5"/>
      <c r="F53" s="5"/>
      <c r="G53" s="6"/>
      <c r="H53" s="5"/>
      <c r="I53" s="5"/>
      <c r="J53" s="5"/>
      <c r="K53" s="5"/>
      <c r="L53" s="5"/>
    </row>
    <row r="54" spans="4:16" x14ac:dyDescent="0.3">
      <c r="D54" s="5"/>
      <c r="E54" s="5"/>
      <c r="F54" s="5"/>
      <c r="G54" s="6"/>
      <c r="H54" s="5"/>
      <c r="I54" s="5"/>
      <c r="J54" s="5"/>
      <c r="K54" s="5"/>
      <c r="L54" s="5"/>
    </row>
    <row r="55" spans="4:16" x14ac:dyDescent="0.3">
      <c r="D55" s="5" t="s">
        <v>31</v>
      </c>
      <c r="E55" s="5"/>
      <c r="F55" s="5"/>
      <c r="G55" s="6"/>
      <c r="H55" s="5"/>
      <c r="I55" s="5"/>
      <c r="J55" s="5"/>
      <c r="K55" s="5"/>
      <c r="L55" s="5"/>
    </row>
    <row r="56" spans="4:16" x14ac:dyDescent="0.3">
      <c r="D56" s="5" t="s">
        <v>30</v>
      </c>
      <c r="E56" s="5"/>
      <c r="F56" s="5"/>
      <c r="G56" s="6"/>
      <c r="H56" s="5"/>
      <c r="I56" s="5"/>
      <c r="J56" s="5"/>
      <c r="K56" s="5"/>
      <c r="L56" s="5"/>
    </row>
    <row r="57" spans="4:16" x14ac:dyDescent="0.3">
      <c r="D57" s="5" t="s">
        <v>29</v>
      </c>
      <c r="E57" s="5"/>
      <c r="F57" s="5"/>
      <c r="G57" s="6"/>
      <c r="H57" s="5"/>
      <c r="I57" s="5"/>
      <c r="J57" s="5"/>
      <c r="K57" s="5"/>
      <c r="L57" s="5"/>
    </row>
    <row r="58" spans="4:16" x14ac:dyDescent="0.3">
      <c r="D58" s="5" t="s">
        <v>16</v>
      </c>
      <c r="E58" s="5" t="s">
        <v>28</v>
      </c>
      <c r="F58" s="5" t="s">
        <v>27</v>
      </c>
      <c r="G58" s="6" t="s">
        <v>26</v>
      </c>
      <c r="H58" s="5" t="s">
        <v>25</v>
      </c>
      <c r="I58" s="5" t="s">
        <v>7</v>
      </c>
      <c r="J58" s="5" t="s">
        <v>6</v>
      </c>
      <c r="K58" s="5" t="s">
        <v>5</v>
      </c>
      <c r="L58" s="5" t="s">
        <v>24</v>
      </c>
      <c r="M58" t="s">
        <v>23</v>
      </c>
      <c r="N58" t="s">
        <v>22</v>
      </c>
      <c r="O58" t="s">
        <v>21</v>
      </c>
      <c r="P58" t="s">
        <v>20</v>
      </c>
    </row>
    <row r="59" spans="4:16" x14ac:dyDescent="0.3">
      <c r="D59" s="5">
        <v>0</v>
      </c>
      <c r="E59" s="10">
        <v>2000</v>
      </c>
      <c r="F59" s="10">
        <v>3200</v>
      </c>
      <c r="G59" s="11">
        <v>3300</v>
      </c>
      <c r="H59" s="10">
        <v>3100</v>
      </c>
      <c r="I59" s="10">
        <v>2600</v>
      </c>
      <c r="J59" s="10">
        <v>3000</v>
      </c>
      <c r="K59" s="10">
        <v>2300</v>
      </c>
      <c r="L59" s="10">
        <v>2700</v>
      </c>
      <c r="M59" s="12">
        <v>3400</v>
      </c>
      <c r="N59" s="12">
        <v>2800</v>
      </c>
      <c r="O59" s="12">
        <v>2300</v>
      </c>
      <c r="P59" s="12">
        <v>1800</v>
      </c>
    </row>
    <row r="60" spans="4:16" x14ac:dyDescent="0.3">
      <c r="D60" s="5">
        <v>1</v>
      </c>
      <c r="E60" s="10">
        <v>1860</v>
      </c>
      <c r="F60" s="10">
        <v>2980</v>
      </c>
      <c r="G60" s="11">
        <v>3070</v>
      </c>
      <c r="H60" s="10">
        <v>2880</v>
      </c>
      <c r="I60" s="10">
        <v>2420</v>
      </c>
      <c r="J60" s="10">
        <v>2790</v>
      </c>
      <c r="K60" s="10">
        <v>2140</v>
      </c>
      <c r="L60" s="10">
        <v>2510</v>
      </c>
      <c r="M60" s="12">
        <v>3160</v>
      </c>
      <c r="N60" s="12">
        <v>2600</v>
      </c>
      <c r="O60" s="12">
        <v>2140</v>
      </c>
    </row>
    <row r="61" spans="4:16" x14ac:dyDescent="0.3">
      <c r="D61" s="5">
        <v>2</v>
      </c>
      <c r="E61" s="10">
        <v>1730</v>
      </c>
      <c r="F61" s="10">
        <v>2770</v>
      </c>
      <c r="G61" s="11">
        <v>2860</v>
      </c>
      <c r="H61" s="10">
        <v>2680</v>
      </c>
      <c r="I61" s="10">
        <v>2250</v>
      </c>
      <c r="J61" s="10">
        <v>2590</v>
      </c>
      <c r="K61" s="10">
        <v>1990</v>
      </c>
      <c r="L61" s="10">
        <v>2330</v>
      </c>
      <c r="M61" s="12">
        <v>2940</v>
      </c>
      <c r="N61" s="12">
        <v>2420</v>
      </c>
    </row>
    <row r="62" spans="4:16" x14ac:dyDescent="0.3">
      <c r="D62" s="5">
        <v>3</v>
      </c>
      <c r="E62" s="10">
        <v>1610</v>
      </c>
      <c r="F62" s="10">
        <v>2580</v>
      </c>
      <c r="G62" s="11">
        <v>2660</v>
      </c>
      <c r="H62" s="10">
        <v>2490</v>
      </c>
      <c r="I62" s="10">
        <v>2090</v>
      </c>
      <c r="J62" s="10">
        <v>2410</v>
      </c>
      <c r="K62" s="10">
        <v>1850</v>
      </c>
      <c r="L62" s="10">
        <v>2170</v>
      </c>
      <c r="M62" s="12">
        <v>2730</v>
      </c>
    </row>
    <row r="63" spans="4:16" x14ac:dyDescent="0.3">
      <c r="D63" s="5">
        <v>4</v>
      </c>
      <c r="E63" s="10">
        <v>1500</v>
      </c>
      <c r="F63" s="10">
        <v>2400</v>
      </c>
      <c r="G63" s="11">
        <v>2470</v>
      </c>
      <c r="H63" s="10">
        <v>2320</v>
      </c>
      <c r="I63" s="10">
        <v>1940</v>
      </c>
      <c r="J63" s="10">
        <v>2240</v>
      </c>
      <c r="K63" s="10">
        <v>1720</v>
      </c>
      <c r="L63" s="10">
        <v>2020</v>
      </c>
    </row>
    <row r="64" spans="4:16" x14ac:dyDescent="0.3">
      <c r="D64" s="5">
        <v>5</v>
      </c>
      <c r="E64" s="10">
        <v>1400</v>
      </c>
      <c r="F64" s="10">
        <v>2230</v>
      </c>
      <c r="G64" s="11">
        <v>2300</v>
      </c>
      <c r="H64" s="10">
        <v>2160</v>
      </c>
      <c r="I64" s="10">
        <v>1800</v>
      </c>
      <c r="J64" s="10">
        <v>2080</v>
      </c>
      <c r="K64" s="10">
        <v>1600</v>
      </c>
      <c r="L64" s="5"/>
    </row>
    <row r="65" spans="1:13" x14ac:dyDescent="0.3">
      <c r="D65" s="5">
        <v>6</v>
      </c>
      <c r="E65" s="10">
        <v>1300</v>
      </c>
      <c r="F65" s="10">
        <v>2070</v>
      </c>
      <c r="G65" s="11">
        <v>2140</v>
      </c>
      <c r="H65" s="10">
        <v>2010</v>
      </c>
      <c r="I65" s="10">
        <v>1670</v>
      </c>
      <c r="J65" s="10">
        <v>1930</v>
      </c>
      <c r="K65" s="5"/>
      <c r="L65" s="5"/>
    </row>
    <row r="66" spans="1:13" x14ac:dyDescent="0.3">
      <c r="D66" s="5">
        <v>7</v>
      </c>
      <c r="E66" s="10">
        <v>1210</v>
      </c>
      <c r="F66" s="10">
        <v>1930</v>
      </c>
      <c r="G66" s="11">
        <v>1990</v>
      </c>
      <c r="H66" s="10">
        <v>1870</v>
      </c>
      <c r="I66" s="10">
        <v>1550</v>
      </c>
      <c r="J66" s="5"/>
      <c r="K66" s="5"/>
      <c r="L66" s="5"/>
    </row>
    <row r="67" spans="1:13" x14ac:dyDescent="0.3">
      <c r="D67" s="5">
        <v>8</v>
      </c>
      <c r="E67" s="10">
        <v>1130</v>
      </c>
      <c r="F67" s="10">
        <v>1790</v>
      </c>
      <c r="G67" s="11">
        <v>1850</v>
      </c>
      <c r="H67" s="10">
        <v>1740</v>
      </c>
      <c r="I67" s="5"/>
      <c r="J67" s="5"/>
      <c r="K67" s="5"/>
      <c r="L67" s="5"/>
    </row>
    <row r="68" spans="1:13" x14ac:dyDescent="0.3">
      <c r="D68" s="5">
        <v>9</v>
      </c>
      <c r="E68" s="10">
        <v>1050</v>
      </c>
      <c r="F68" s="10">
        <v>1660</v>
      </c>
      <c r="G68" s="11">
        <v>1720</v>
      </c>
      <c r="H68" s="5"/>
      <c r="I68" s="5"/>
      <c r="J68" s="5"/>
      <c r="K68" s="5"/>
      <c r="L68" s="5"/>
    </row>
    <row r="69" spans="1:13" x14ac:dyDescent="0.3">
      <c r="D69" s="5">
        <v>10</v>
      </c>
      <c r="E69" s="10">
        <v>980</v>
      </c>
      <c r="F69" s="10">
        <v>1540</v>
      </c>
      <c r="G69" s="6"/>
      <c r="H69" s="5"/>
      <c r="I69" s="5"/>
      <c r="J69" s="5"/>
      <c r="K69" s="5"/>
      <c r="L69" s="5"/>
    </row>
    <row r="70" spans="1:13" x14ac:dyDescent="0.3">
      <c r="D70" s="5">
        <v>11</v>
      </c>
      <c r="E70" s="10">
        <v>910</v>
      </c>
      <c r="F70" s="5"/>
      <c r="G70" s="6"/>
      <c r="H70" s="5"/>
      <c r="I70" s="5"/>
      <c r="J70" s="5"/>
      <c r="K70" s="5"/>
      <c r="L70" s="5"/>
    </row>
    <row r="71" spans="1:13" x14ac:dyDescent="0.3">
      <c r="D71" s="5"/>
      <c r="E71" s="5"/>
      <c r="F71" s="5"/>
      <c r="G71" s="6"/>
      <c r="H71" s="5"/>
      <c r="I71" s="5"/>
      <c r="J71" s="5"/>
      <c r="K71" s="5"/>
      <c r="L71" s="5"/>
    </row>
    <row r="72" spans="1:13" x14ac:dyDescent="0.3">
      <c r="D72" s="5"/>
      <c r="E72" s="5"/>
      <c r="F72" s="5"/>
      <c r="G72" s="6"/>
      <c r="H72" s="5"/>
      <c r="I72" s="5"/>
      <c r="J72" s="5"/>
      <c r="K72" s="5"/>
      <c r="L72" s="5"/>
    </row>
    <row r="73" spans="1:13" s="7" customFormat="1" x14ac:dyDescent="0.3">
      <c r="A73" s="7" t="s">
        <v>19</v>
      </c>
      <c r="D73" s="8"/>
      <c r="E73" s="8"/>
      <c r="F73" s="8"/>
      <c r="G73" s="9"/>
      <c r="H73" s="8"/>
      <c r="I73" s="8"/>
      <c r="J73" s="8"/>
      <c r="K73" s="8"/>
      <c r="L73" s="8"/>
    </row>
    <row r="74" spans="1:13" ht="15" thickBot="1" x14ac:dyDescent="0.35">
      <c r="D74" s="5"/>
      <c r="E74" s="5"/>
      <c r="F74" s="5"/>
      <c r="G74" s="6"/>
      <c r="H74" s="5"/>
      <c r="I74" s="5"/>
      <c r="J74" s="5"/>
      <c r="K74" s="5"/>
      <c r="L74" s="5"/>
    </row>
    <row r="75" spans="1:13" ht="15" thickBot="1" x14ac:dyDescent="0.35">
      <c r="D75" s="644" t="s">
        <v>18</v>
      </c>
      <c r="E75" s="645"/>
      <c r="F75" s="645"/>
      <c r="G75" s="646"/>
      <c r="H75" s="5"/>
      <c r="I75" s="644" t="s">
        <v>17</v>
      </c>
      <c r="J75" s="645"/>
      <c r="K75" s="645"/>
      <c r="L75" s="645"/>
      <c r="M75" s="646"/>
    </row>
    <row r="76" spans="1:13" x14ac:dyDescent="0.3">
      <c r="F76" s="5"/>
      <c r="G76" s="6"/>
    </row>
    <row r="77" spans="1:13" x14ac:dyDescent="0.3">
      <c r="D77" s="5"/>
      <c r="E77" s="5"/>
      <c r="F77" s="5"/>
      <c r="G77" s="6"/>
      <c r="H77" s="5"/>
    </row>
    <row r="78" spans="1:13" x14ac:dyDescent="0.3">
      <c r="D78" s="5"/>
      <c r="E78" s="5"/>
      <c r="G78" s="5"/>
      <c r="H78" s="5"/>
    </row>
    <row r="79" spans="1:13" x14ac:dyDescent="0.3">
      <c r="D79" s="3" t="s">
        <v>16</v>
      </c>
      <c r="E79" s="3" t="s">
        <v>15</v>
      </c>
    </row>
    <row r="80" spans="1:13" x14ac:dyDescent="0.3">
      <c r="D80" s="2">
        <v>0</v>
      </c>
      <c r="E80" s="1">
        <v>2000</v>
      </c>
    </row>
    <row r="81" spans="4:5" x14ac:dyDescent="0.3">
      <c r="D81" s="2">
        <v>1</v>
      </c>
      <c r="E81" s="1">
        <v>2900</v>
      </c>
    </row>
    <row r="82" spans="4:5" x14ac:dyDescent="0.3">
      <c r="D82" s="2">
        <v>2</v>
      </c>
      <c r="E82" s="1">
        <v>1100</v>
      </c>
    </row>
    <row r="83" spans="4:5" x14ac:dyDescent="0.3">
      <c r="D83" s="4">
        <v>3</v>
      </c>
      <c r="E83" s="1">
        <v>700</v>
      </c>
    </row>
    <row r="84" spans="4:5" x14ac:dyDescent="0.3">
      <c r="D84" s="4">
        <v>4</v>
      </c>
      <c r="E84" s="1">
        <v>130</v>
      </c>
    </row>
    <row r="85" spans="4:5" x14ac:dyDescent="0.3">
      <c r="D85" s="4">
        <v>5</v>
      </c>
      <c r="E85" s="1">
        <v>70</v>
      </c>
    </row>
    <row r="86" spans="4:5" x14ac:dyDescent="0.3">
      <c r="D86" s="4">
        <v>6</v>
      </c>
      <c r="E86" s="1">
        <v>40</v>
      </c>
    </row>
    <row r="87" spans="4:5" x14ac:dyDescent="0.3">
      <c r="D87" s="4">
        <v>7</v>
      </c>
      <c r="E87" s="1">
        <v>30</v>
      </c>
    </row>
    <row r="88" spans="4:5" x14ac:dyDescent="0.3">
      <c r="D88" s="4">
        <v>8</v>
      </c>
      <c r="E88" s="1">
        <v>20</v>
      </c>
    </row>
    <row r="89" spans="4:5" x14ac:dyDescent="0.3">
      <c r="D89" s="4">
        <v>9</v>
      </c>
      <c r="E89" s="1">
        <v>30</v>
      </c>
    </row>
    <row r="90" spans="4:5" x14ac:dyDescent="0.3">
      <c r="D90" s="4">
        <v>10</v>
      </c>
      <c r="E90" s="1">
        <v>5</v>
      </c>
    </row>
    <row r="91" spans="4:5" x14ac:dyDescent="0.3">
      <c r="D91" s="4">
        <v>11</v>
      </c>
      <c r="E91" s="1">
        <v>0</v>
      </c>
    </row>
    <row r="92" spans="4:5" x14ac:dyDescent="0.3">
      <c r="D92" s="2" t="s">
        <v>14</v>
      </c>
      <c r="E92" s="1">
        <v>7025</v>
      </c>
    </row>
    <row r="95" spans="4:5" x14ac:dyDescent="0.3">
      <c r="D95" s="3" t="s">
        <v>13</v>
      </c>
      <c r="E95" s="3" t="s">
        <v>12</v>
      </c>
    </row>
    <row r="96" spans="4:5" x14ac:dyDescent="0.3">
      <c r="D96" s="2" t="s">
        <v>11</v>
      </c>
      <c r="E96" s="1">
        <v>7025</v>
      </c>
    </row>
    <row r="97" spans="4:5" x14ac:dyDescent="0.3">
      <c r="D97" s="2" t="s">
        <v>10</v>
      </c>
      <c r="E97" s="1">
        <v>8026</v>
      </c>
    </row>
    <row r="98" spans="4:5" x14ac:dyDescent="0.3">
      <c r="D98" s="2" t="s">
        <v>9</v>
      </c>
      <c r="E98" s="1">
        <v>8220</v>
      </c>
    </row>
    <row r="99" spans="4:5" x14ac:dyDescent="0.3">
      <c r="D99" s="2" t="s">
        <v>8</v>
      </c>
      <c r="E99" s="1">
        <v>7320</v>
      </c>
    </row>
    <row r="100" spans="4:5" x14ac:dyDescent="0.3">
      <c r="D100" s="2" t="s">
        <v>7</v>
      </c>
      <c r="E100" s="1">
        <v>7510</v>
      </c>
    </row>
    <row r="101" spans="4:5" x14ac:dyDescent="0.3">
      <c r="D101" s="2" t="s">
        <v>6</v>
      </c>
      <c r="E101" s="1">
        <v>7430</v>
      </c>
    </row>
    <row r="102" spans="4:5" x14ac:dyDescent="0.3">
      <c r="D102" s="2" t="s">
        <v>5</v>
      </c>
      <c r="E102" s="1">
        <v>7480</v>
      </c>
    </row>
    <row r="103" spans="4:5" x14ac:dyDescent="0.3">
      <c r="D103" s="2" t="s">
        <v>4</v>
      </c>
      <c r="E103" s="1">
        <v>7530</v>
      </c>
    </row>
    <row r="104" spans="4:5" x14ac:dyDescent="0.3">
      <c r="D104" s="2" t="s">
        <v>3</v>
      </c>
      <c r="E104" s="1">
        <v>7600</v>
      </c>
    </row>
    <row r="105" spans="4:5" x14ac:dyDescent="0.3">
      <c r="D105" s="2" t="s">
        <v>2</v>
      </c>
      <c r="E105" s="1">
        <v>7200</v>
      </c>
    </row>
    <row r="106" spans="4:5" x14ac:dyDescent="0.3">
      <c r="D106" s="2" t="s">
        <v>1</v>
      </c>
      <c r="E106" s="1">
        <v>4300</v>
      </c>
    </row>
    <row r="107" spans="4:5" x14ac:dyDescent="0.3">
      <c r="D107" s="2" t="s">
        <v>0</v>
      </c>
      <c r="E107" s="1">
        <v>1800</v>
      </c>
    </row>
  </sheetData>
  <mergeCells count="4">
    <mergeCell ref="D8:F8"/>
    <mergeCell ref="I75:M75"/>
    <mergeCell ref="D15:P15"/>
    <mergeCell ref="D75:G75"/>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6C65-DFD7-483C-87C8-17DA9EF1FF05}">
  <sheetPr>
    <tabColor theme="5" tint="0.39997558519241921"/>
  </sheetPr>
  <dimension ref="A1:AA34"/>
  <sheetViews>
    <sheetView workbookViewId="0">
      <selection activeCell="AC68" sqref="AC68"/>
    </sheetView>
  </sheetViews>
  <sheetFormatPr defaultRowHeight="14.4" x14ac:dyDescent="0.3"/>
  <cols>
    <col min="4" max="21" width="7.88671875" customWidth="1"/>
    <col min="22" max="22" width="13" customWidth="1"/>
    <col min="23" max="23" width="14.6640625" bestFit="1" customWidth="1"/>
    <col min="26" max="26" width="9.6640625" bestFit="1" customWidth="1"/>
  </cols>
  <sheetData>
    <row r="1" spans="1:27" ht="15" thickBot="1" x14ac:dyDescent="0.35">
      <c r="A1" t="s">
        <v>1682</v>
      </c>
    </row>
    <row r="2" spans="1:27" ht="15" thickBot="1" x14ac:dyDescent="0.35">
      <c r="X2" s="20" t="s">
        <v>42</v>
      </c>
      <c r="Y2" s="19"/>
    </row>
    <row r="3" spans="1:27" x14ac:dyDescent="0.3">
      <c r="X3" s="18" t="s">
        <v>41</v>
      </c>
      <c r="Y3" s="18"/>
    </row>
    <row r="4" spans="1:27" ht="15" thickBot="1" x14ac:dyDescent="0.35">
      <c r="X4" s="17" t="s">
        <v>40</v>
      </c>
      <c r="Y4" s="17"/>
    </row>
    <row r="5" spans="1:27" ht="15.6" thickTop="1" thickBot="1" x14ac:dyDescent="0.35">
      <c r="X5" s="16" t="s">
        <v>39</v>
      </c>
      <c r="Y5" s="16"/>
    </row>
    <row r="6" spans="1:27" ht="15" thickTop="1" x14ac:dyDescent="0.3">
      <c r="X6" s="15" t="s">
        <v>38</v>
      </c>
      <c r="Y6" s="14"/>
    </row>
    <row r="7" spans="1:27" ht="15" thickBot="1" x14ac:dyDescent="0.35"/>
    <row r="8" spans="1:27" ht="15" thickBot="1" x14ac:dyDescent="0.35">
      <c r="D8" s="644" t="s">
        <v>37</v>
      </c>
      <c r="E8" s="645"/>
      <c r="F8" s="645"/>
      <c r="G8" s="645"/>
      <c r="H8" s="645"/>
      <c r="I8" s="645"/>
      <c r="J8" s="645"/>
      <c r="K8" s="645"/>
      <c r="L8" s="645"/>
      <c r="M8" s="645"/>
      <c r="N8" s="645"/>
      <c r="O8" s="645"/>
      <c r="P8" s="645"/>
      <c r="Q8" s="645"/>
      <c r="R8" s="645"/>
      <c r="S8" s="645"/>
      <c r="T8" s="645"/>
      <c r="U8" s="646"/>
      <c r="V8" s="13"/>
    </row>
    <row r="9" spans="1:27" s="6" customFormat="1" x14ac:dyDescent="0.3"/>
    <row r="10" spans="1:27" s="6" customFormat="1" x14ac:dyDescent="0.3">
      <c r="D10" s="6" t="s">
        <v>1681</v>
      </c>
    </row>
    <row r="11" spans="1:27" s="6" customFormat="1" x14ac:dyDescent="0.3">
      <c r="D11" s="104">
        <v>13.8</v>
      </c>
      <c r="E11" s="6" t="s">
        <v>1680</v>
      </c>
    </row>
    <row r="12" spans="1:27" s="6" customFormat="1" x14ac:dyDescent="0.3">
      <c r="D12" s="104">
        <v>0.3</v>
      </c>
      <c r="E12" s="6" t="s">
        <v>1679</v>
      </c>
    </row>
    <row r="13" spans="1:27" s="6" customFormat="1" x14ac:dyDescent="0.3">
      <c r="D13" s="104">
        <v>15.2</v>
      </c>
      <c r="E13" s="6" t="s">
        <v>1678</v>
      </c>
    </row>
    <row r="14" spans="1:27" s="6" customFormat="1" ht="15" thickBot="1" x14ac:dyDescent="0.35"/>
    <row r="15" spans="1:27" ht="15" thickBot="1" x14ac:dyDescent="0.35">
      <c r="D15" s="644" t="s">
        <v>18</v>
      </c>
      <c r="E15" s="645"/>
      <c r="F15" s="645"/>
      <c r="G15" s="645"/>
      <c r="H15" s="645"/>
      <c r="I15" s="645"/>
      <c r="J15" s="645"/>
      <c r="K15" s="645"/>
      <c r="L15" s="645"/>
      <c r="M15" s="645"/>
      <c r="N15" s="645"/>
      <c r="O15" s="645"/>
      <c r="P15" s="645"/>
      <c r="Q15" s="645"/>
      <c r="R15" s="645"/>
      <c r="S15" s="645"/>
      <c r="T15" s="645"/>
      <c r="U15" s="646"/>
      <c r="V15" s="6"/>
      <c r="W15" s="644" t="s">
        <v>17</v>
      </c>
      <c r="X15" s="645"/>
      <c r="Y15" s="645"/>
      <c r="Z15" s="645"/>
      <c r="AA15" s="646"/>
    </row>
    <row r="16" spans="1:27" x14ac:dyDescent="0.3">
      <c r="D16" s="24"/>
      <c r="E16" s="24"/>
      <c r="F16" s="24"/>
      <c r="G16" s="24"/>
      <c r="H16" s="24"/>
      <c r="I16" s="24"/>
      <c r="J16" s="24"/>
      <c r="K16" s="24"/>
      <c r="L16" s="24"/>
      <c r="M16" s="24"/>
      <c r="N16" s="24"/>
      <c r="O16" s="24"/>
      <c r="P16" s="24"/>
      <c r="Q16" s="24"/>
      <c r="R16" s="24"/>
      <c r="S16" s="24"/>
      <c r="T16" s="24"/>
      <c r="U16" s="24"/>
      <c r="V16" s="6"/>
      <c r="W16" s="13"/>
      <c r="X16" s="13"/>
      <c r="Y16" s="13"/>
      <c r="Z16" s="13"/>
      <c r="AA16" s="13"/>
    </row>
    <row r="17" spans="4:27" x14ac:dyDescent="0.3">
      <c r="D17" s="296" t="s">
        <v>1677</v>
      </c>
      <c r="E17" s="295"/>
      <c r="F17" s="295"/>
      <c r="G17" s="295"/>
      <c r="H17" s="295"/>
      <c r="I17" s="295"/>
      <c r="J17" s="295"/>
      <c r="K17" s="295"/>
      <c r="L17" s="295"/>
      <c r="M17" s="295"/>
      <c r="N17" s="295"/>
      <c r="O17" s="295"/>
      <c r="P17" s="295"/>
      <c r="Q17" s="295"/>
      <c r="R17" s="295"/>
      <c r="S17" s="295"/>
      <c r="T17" s="295"/>
      <c r="U17" s="295"/>
      <c r="V17" s="13"/>
      <c r="W17" s="13"/>
      <c r="X17" s="13"/>
      <c r="Y17" s="13"/>
      <c r="Z17" s="13"/>
      <c r="AA17" s="13"/>
    </row>
    <row r="18" spans="4:27" x14ac:dyDescent="0.3">
      <c r="D18" s="675"/>
      <c r="E18" s="676"/>
      <c r="F18" s="675" t="s">
        <v>1255</v>
      </c>
      <c r="G18" s="677"/>
      <c r="H18" s="677"/>
      <c r="I18" s="677"/>
      <c r="J18" s="677"/>
      <c r="K18" s="677"/>
      <c r="L18" s="677"/>
      <c r="M18" s="677"/>
      <c r="N18" s="677"/>
      <c r="O18" s="677"/>
      <c r="P18" s="677"/>
      <c r="Q18" s="677"/>
      <c r="R18" s="677"/>
      <c r="S18" s="677"/>
      <c r="T18" s="676"/>
      <c r="U18" s="167"/>
    </row>
    <row r="19" spans="4:27" x14ac:dyDescent="0.3">
      <c r="D19" s="663"/>
      <c r="E19" s="664"/>
      <c r="F19" s="292">
        <v>45583</v>
      </c>
      <c r="G19" s="291">
        <v>45614</v>
      </c>
      <c r="H19" s="291">
        <v>45644</v>
      </c>
      <c r="I19" s="291">
        <v>45310</v>
      </c>
      <c r="J19" s="291">
        <v>45341</v>
      </c>
      <c r="K19" s="291">
        <v>45370</v>
      </c>
      <c r="L19" s="291">
        <v>45401</v>
      </c>
      <c r="M19" s="291">
        <v>45431</v>
      </c>
      <c r="N19" s="291">
        <v>45462</v>
      </c>
      <c r="O19" s="291">
        <v>45492</v>
      </c>
      <c r="P19" s="291">
        <v>45523</v>
      </c>
      <c r="Q19" s="291">
        <v>45554</v>
      </c>
      <c r="R19" s="291">
        <v>45584</v>
      </c>
      <c r="S19" s="291">
        <v>45615</v>
      </c>
      <c r="T19" s="285">
        <v>45645</v>
      </c>
      <c r="U19" s="165" t="s">
        <v>14</v>
      </c>
    </row>
    <row r="20" spans="4:27" x14ac:dyDescent="0.3">
      <c r="D20" s="673" t="s">
        <v>13</v>
      </c>
      <c r="E20" s="167" t="s">
        <v>1676</v>
      </c>
      <c r="F20" s="104">
        <v>11.2</v>
      </c>
      <c r="G20" s="104">
        <v>2.2999999999999998</v>
      </c>
      <c r="H20" s="104">
        <v>2.6</v>
      </c>
      <c r="I20" s="104">
        <v>0.5</v>
      </c>
      <c r="J20" s="104">
        <v>0.3</v>
      </c>
      <c r="K20" s="104">
        <v>0.1</v>
      </c>
      <c r="L20" s="104">
        <v>0.1</v>
      </c>
      <c r="M20" s="104">
        <v>0</v>
      </c>
      <c r="N20" s="104">
        <v>0</v>
      </c>
      <c r="O20" s="104">
        <v>0</v>
      </c>
      <c r="P20" s="104">
        <v>0</v>
      </c>
      <c r="Q20" s="104">
        <v>0</v>
      </c>
      <c r="R20" s="104">
        <v>0</v>
      </c>
      <c r="S20" s="104">
        <v>0</v>
      </c>
      <c r="T20" s="286">
        <v>0</v>
      </c>
      <c r="U20" s="286">
        <v>17.2</v>
      </c>
    </row>
    <row r="21" spans="4:27" x14ac:dyDescent="0.3">
      <c r="D21" s="673"/>
      <c r="E21" s="287">
        <v>45614</v>
      </c>
      <c r="G21" s="104">
        <v>5.6</v>
      </c>
      <c r="H21" s="104">
        <v>3.6</v>
      </c>
      <c r="I21" s="104">
        <v>2.2999999999999998</v>
      </c>
      <c r="J21" s="104">
        <v>0.6</v>
      </c>
      <c r="K21" s="104">
        <v>0.3</v>
      </c>
      <c r="L21" s="104">
        <v>0.2</v>
      </c>
      <c r="M21" s="104">
        <v>0.1</v>
      </c>
      <c r="N21" s="104">
        <v>0</v>
      </c>
      <c r="O21" s="104">
        <v>0</v>
      </c>
      <c r="P21" s="104">
        <v>0</v>
      </c>
      <c r="Q21" s="104">
        <v>0</v>
      </c>
      <c r="R21" s="104">
        <v>0</v>
      </c>
      <c r="S21" s="104">
        <v>0</v>
      </c>
      <c r="T21" s="286">
        <v>0</v>
      </c>
      <c r="U21" s="286">
        <v>12.8</v>
      </c>
    </row>
    <row r="22" spans="4:27" x14ac:dyDescent="0.3">
      <c r="D22" s="673"/>
      <c r="E22" s="290">
        <v>45644</v>
      </c>
      <c r="F22" s="23"/>
      <c r="G22" s="23"/>
      <c r="H22" s="289">
        <v>7.8</v>
      </c>
      <c r="I22" s="289">
        <v>2.4</v>
      </c>
      <c r="J22" s="289">
        <v>3.2</v>
      </c>
      <c r="K22" s="289">
        <v>0.6</v>
      </c>
      <c r="L22" s="289">
        <v>0.3</v>
      </c>
      <c r="M22" s="289">
        <v>0.2</v>
      </c>
      <c r="N22" s="289">
        <v>0.1</v>
      </c>
      <c r="O22" s="289">
        <v>0</v>
      </c>
      <c r="P22" s="289">
        <v>0</v>
      </c>
      <c r="Q22" s="289">
        <v>0</v>
      </c>
      <c r="R22" s="289">
        <v>0</v>
      </c>
      <c r="S22" s="289">
        <v>0</v>
      </c>
      <c r="T22" s="288">
        <v>0</v>
      </c>
      <c r="U22" s="286">
        <v>14.7</v>
      </c>
    </row>
    <row r="23" spans="4:27" x14ac:dyDescent="0.3">
      <c r="D23" s="673"/>
      <c r="E23" s="290">
        <v>45310</v>
      </c>
      <c r="F23" s="23"/>
      <c r="G23" s="23"/>
      <c r="H23" s="23"/>
      <c r="I23" s="289">
        <v>6.2</v>
      </c>
      <c r="J23" s="289">
        <v>2.6</v>
      </c>
      <c r="K23" s="289">
        <v>2.2999999999999998</v>
      </c>
      <c r="L23" s="289">
        <v>0.7</v>
      </c>
      <c r="M23" s="289">
        <v>0.3</v>
      </c>
      <c r="N23" s="289">
        <v>0.2</v>
      </c>
      <c r="O23" s="289">
        <v>0.1</v>
      </c>
      <c r="P23" s="289">
        <v>0</v>
      </c>
      <c r="Q23" s="289">
        <v>0</v>
      </c>
      <c r="R23" s="289">
        <v>0</v>
      </c>
      <c r="S23" s="289">
        <v>0</v>
      </c>
      <c r="T23" s="288">
        <v>0</v>
      </c>
      <c r="U23" s="286">
        <v>12.5</v>
      </c>
    </row>
    <row r="24" spans="4:27" x14ac:dyDescent="0.3">
      <c r="D24" s="673"/>
      <c r="E24" s="290">
        <v>45341</v>
      </c>
      <c r="F24" s="23"/>
      <c r="G24" s="23"/>
      <c r="H24" s="23"/>
      <c r="I24" s="23"/>
      <c r="J24" s="289">
        <v>8.9</v>
      </c>
      <c r="K24" s="289">
        <v>2.9</v>
      </c>
      <c r="L24" s="289">
        <v>1.5</v>
      </c>
      <c r="M24" s="289">
        <v>0.7</v>
      </c>
      <c r="N24" s="289">
        <v>0.4</v>
      </c>
      <c r="O24" s="289">
        <v>0.2</v>
      </c>
      <c r="P24" s="289">
        <v>0.1</v>
      </c>
      <c r="Q24" s="289">
        <v>0</v>
      </c>
      <c r="R24" s="289">
        <v>0</v>
      </c>
      <c r="S24" s="289">
        <v>0</v>
      </c>
      <c r="T24" s="288">
        <v>0</v>
      </c>
      <c r="U24" s="286">
        <v>14.7</v>
      </c>
    </row>
    <row r="25" spans="4:27" x14ac:dyDescent="0.3">
      <c r="D25" s="673"/>
      <c r="E25" s="290">
        <v>45370</v>
      </c>
      <c r="F25" s="23"/>
      <c r="G25" s="23"/>
      <c r="H25" s="23"/>
      <c r="I25" s="23"/>
      <c r="J25" s="23"/>
      <c r="K25" s="289">
        <v>5.9</v>
      </c>
      <c r="L25" s="289">
        <v>3</v>
      </c>
      <c r="M25" s="289">
        <v>2.5</v>
      </c>
      <c r="N25" s="289">
        <v>0.7</v>
      </c>
      <c r="O25" s="289">
        <v>0.4</v>
      </c>
      <c r="P25" s="289">
        <v>0.2</v>
      </c>
      <c r="Q25" s="289">
        <v>0.1</v>
      </c>
      <c r="R25" s="289">
        <v>0</v>
      </c>
      <c r="S25" s="289">
        <v>0</v>
      </c>
      <c r="T25" s="288">
        <v>0</v>
      </c>
      <c r="U25" s="286">
        <v>12.8</v>
      </c>
    </row>
    <row r="26" spans="4:27" x14ac:dyDescent="0.3">
      <c r="D26" s="673"/>
      <c r="E26" s="290">
        <v>45401</v>
      </c>
      <c r="F26" s="23"/>
      <c r="G26" s="23"/>
      <c r="H26" s="23"/>
      <c r="I26" s="23"/>
      <c r="J26" s="23"/>
      <c r="K26" s="23"/>
      <c r="L26" s="289">
        <v>6.2</v>
      </c>
      <c r="M26" s="289">
        <v>3.1</v>
      </c>
      <c r="N26" s="289">
        <v>1.5</v>
      </c>
      <c r="O26" s="289">
        <v>0.8</v>
      </c>
      <c r="P26" s="289">
        <v>0.4</v>
      </c>
      <c r="Q26" s="289">
        <v>0.2</v>
      </c>
      <c r="R26" s="289">
        <v>0.1</v>
      </c>
      <c r="S26" s="289">
        <v>0</v>
      </c>
      <c r="T26" s="288">
        <v>0</v>
      </c>
      <c r="U26" s="286">
        <v>12.3</v>
      </c>
    </row>
    <row r="27" spans="4:27" x14ac:dyDescent="0.3">
      <c r="D27" s="673"/>
      <c r="E27" s="290">
        <v>45431</v>
      </c>
      <c r="F27" s="23"/>
      <c r="G27" s="23"/>
      <c r="H27" s="23"/>
      <c r="I27" s="23"/>
      <c r="J27" s="23"/>
      <c r="K27" s="23"/>
      <c r="L27" s="23"/>
      <c r="M27" s="289">
        <v>7</v>
      </c>
      <c r="N27" s="289">
        <v>3.5</v>
      </c>
      <c r="O27" s="289">
        <v>1.7</v>
      </c>
      <c r="P27" s="289">
        <v>0.9</v>
      </c>
      <c r="Q27" s="289">
        <v>0.4</v>
      </c>
      <c r="R27" s="289">
        <v>0.2</v>
      </c>
      <c r="S27" s="289">
        <v>0.1</v>
      </c>
      <c r="T27" s="288">
        <v>0.1</v>
      </c>
      <c r="U27" s="286">
        <v>13.9</v>
      </c>
    </row>
    <row r="28" spans="4:27" x14ac:dyDescent="0.3">
      <c r="D28" s="673"/>
      <c r="E28" s="287">
        <v>45462</v>
      </c>
      <c r="N28" s="104">
        <v>7.3</v>
      </c>
      <c r="O28" s="104">
        <v>3.7</v>
      </c>
      <c r="P28" s="104">
        <v>1.8</v>
      </c>
      <c r="Q28" s="104">
        <v>0.9</v>
      </c>
      <c r="R28" s="104">
        <v>0.5</v>
      </c>
      <c r="S28" s="104">
        <v>0.2</v>
      </c>
      <c r="T28" s="286">
        <v>0.1</v>
      </c>
      <c r="U28" s="286">
        <v>14.5</v>
      </c>
    </row>
    <row r="29" spans="4:27" x14ac:dyDescent="0.3">
      <c r="D29" s="673"/>
      <c r="E29" s="287">
        <v>45492</v>
      </c>
      <c r="O29" s="104">
        <v>7.9</v>
      </c>
      <c r="P29" s="104">
        <v>3.9</v>
      </c>
      <c r="Q29" s="104">
        <v>2</v>
      </c>
      <c r="R29" s="104">
        <v>1</v>
      </c>
      <c r="S29" s="104">
        <v>0.5</v>
      </c>
      <c r="T29" s="286">
        <v>0.2</v>
      </c>
      <c r="U29" s="286">
        <v>15.5</v>
      </c>
    </row>
    <row r="30" spans="4:27" x14ac:dyDescent="0.3">
      <c r="D30" s="673"/>
      <c r="E30" s="287">
        <v>45523</v>
      </c>
      <c r="P30" s="104">
        <v>8.1</v>
      </c>
      <c r="Q30" s="104">
        <v>4.0999999999999996</v>
      </c>
      <c r="R30" s="104">
        <v>2</v>
      </c>
      <c r="S30" s="104">
        <v>1</v>
      </c>
      <c r="T30" s="286">
        <v>0.5</v>
      </c>
      <c r="U30" s="286">
        <v>15.7</v>
      </c>
    </row>
    <row r="31" spans="4:27" x14ac:dyDescent="0.3">
      <c r="D31" s="673"/>
      <c r="E31" s="287">
        <v>45554</v>
      </c>
      <c r="Q31" s="104">
        <v>7.2</v>
      </c>
      <c r="R31" s="104">
        <v>3.6</v>
      </c>
      <c r="S31" s="104">
        <v>1.8</v>
      </c>
      <c r="T31" s="286">
        <v>0.9</v>
      </c>
      <c r="U31" s="286">
        <v>13.6</v>
      </c>
    </row>
    <row r="32" spans="4:27" x14ac:dyDescent="0.3">
      <c r="D32" s="673"/>
      <c r="E32" s="287">
        <v>45584</v>
      </c>
      <c r="R32" s="104">
        <v>8.1</v>
      </c>
      <c r="S32" s="104">
        <v>4.0999999999999996</v>
      </c>
      <c r="T32" s="286">
        <v>2</v>
      </c>
      <c r="U32" s="286">
        <v>14.2</v>
      </c>
    </row>
    <row r="33" spans="4:21" x14ac:dyDescent="0.3">
      <c r="D33" s="673"/>
      <c r="E33" s="287">
        <v>45615</v>
      </c>
      <c r="S33" s="104">
        <v>8.1</v>
      </c>
      <c r="T33" s="286">
        <v>4.0999999999999996</v>
      </c>
      <c r="U33" s="286">
        <v>12.2</v>
      </c>
    </row>
    <row r="34" spans="4:21" x14ac:dyDescent="0.3">
      <c r="D34" s="674"/>
      <c r="E34" s="285">
        <v>45645</v>
      </c>
      <c r="F34" s="7"/>
      <c r="G34" s="7"/>
      <c r="H34" s="7"/>
      <c r="I34" s="7"/>
      <c r="J34" s="7"/>
      <c r="K34" s="7"/>
      <c r="L34" s="7"/>
      <c r="M34" s="7"/>
      <c r="N34" s="7"/>
      <c r="O34" s="7"/>
      <c r="P34" s="7"/>
      <c r="Q34" s="7"/>
      <c r="R34" s="7"/>
      <c r="S34" s="7"/>
      <c r="T34" s="284">
        <v>8.4</v>
      </c>
      <c r="U34" s="284">
        <v>8.4</v>
      </c>
    </row>
  </sheetData>
  <mergeCells count="6">
    <mergeCell ref="D20:D34"/>
    <mergeCell ref="D8:U8"/>
    <mergeCell ref="D15:U15"/>
    <mergeCell ref="W15:AA15"/>
    <mergeCell ref="D18:E19"/>
    <mergeCell ref="F18:T18"/>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CD41F-5A65-4238-80C0-0D89B206B64C}">
  <sheetPr>
    <tabColor theme="9" tint="0.59999389629810485"/>
  </sheetPr>
  <dimension ref="A1:AA34"/>
  <sheetViews>
    <sheetView workbookViewId="0">
      <selection activeCell="V42" sqref="V42"/>
    </sheetView>
  </sheetViews>
  <sheetFormatPr defaultRowHeight="14.4" x14ac:dyDescent="0.3"/>
  <cols>
    <col min="4" max="21" width="7.88671875" customWidth="1"/>
    <col min="22" max="22" width="13" customWidth="1"/>
    <col min="23" max="23" width="14.6640625" bestFit="1" customWidth="1"/>
    <col min="26" max="26" width="9.6640625" bestFit="1" customWidth="1"/>
  </cols>
  <sheetData>
    <row r="1" spans="1:27" ht="15" thickBot="1" x14ac:dyDescent="0.35">
      <c r="A1" t="s">
        <v>1682</v>
      </c>
    </row>
    <row r="2" spans="1:27" ht="15" thickBot="1" x14ac:dyDescent="0.35">
      <c r="X2" s="20" t="s">
        <v>42</v>
      </c>
      <c r="Y2" s="19"/>
    </row>
    <row r="3" spans="1:27" x14ac:dyDescent="0.3">
      <c r="X3" s="18" t="s">
        <v>41</v>
      </c>
      <c r="Y3" s="18"/>
    </row>
    <row r="4" spans="1:27" ht="15" thickBot="1" x14ac:dyDescent="0.35">
      <c r="X4" s="17" t="s">
        <v>40</v>
      </c>
      <c r="Y4" s="17"/>
    </row>
    <row r="5" spans="1:27" ht="15.6" thickTop="1" thickBot="1" x14ac:dyDescent="0.35">
      <c r="X5" s="16" t="s">
        <v>39</v>
      </c>
      <c r="Y5" s="16"/>
    </row>
    <row r="6" spans="1:27" ht="15" thickTop="1" x14ac:dyDescent="0.3">
      <c r="X6" s="15" t="s">
        <v>38</v>
      </c>
      <c r="Y6" s="14"/>
    </row>
    <row r="7" spans="1:27" ht="15" thickBot="1" x14ac:dyDescent="0.35"/>
    <row r="8" spans="1:27" ht="15" thickBot="1" x14ac:dyDescent="0.35">
      <c r="D8" s="644" t="s">
        <v>37</v>
      </c>
      <c r="E8" s="645"/>
      <c r="F8" s="645"/>
      <c r="G8" s="645"/>
      <c r="H8" s="645"/>
      <c r="I8" s="645"/>
      <c r="J8" s="645"/>
      <c r="K8" s="645"/>
      <c r="L8" s="645"/>
      <c r="M8" s="645"/>
      <c r="N8" s="645"/>
      <c r="O8" s="645"/>
      <c r="P8" s="645"/>
      <c r="Q8" s="645"/>
      <c r="R8" s="645"/>
      <c r="S8" s="645"/>
      <c r="T8" s="645"/>
      <c r="U8" s="646"/>
      <c r="V8" s="13"/>
    </row>
    <row r="9" spans="1:27" s="6" customFormat="1" x14ac:dyDescent="0.3"/>
    <row r="10" spans="1:27" s="6" customFormat="1" x14ac:dyDescent="0.3">
      <c r="D10" s="6" t="s">
        <v>1681</v>
      </c>
    </row>
    <row r="11" spans="1:27" s="6" customFormat="1" x14ac:dyDescent="0.3">
      <c r="D11" s="104">
        <v>13.8</v>
      </c>
      <c r="E11" s="6" t="s">
        <v>1680</v>
      </c>
    </row>
    <row r="12" spans="1:27" s="6" customFormat="1" x14ac:dyDescent="0.3">
      <c r="D12" s="104">
        <v>0.3</v>
      </c>
      <c r="E12" s="6" t="s">
        <v>1679</v>
      </c>
    </row>
    <row r="13" spans="1:27" s="6" customFormat="1" x14ac:dyDescent="0.3">
      <c r="D13" s="104">
        <v>15.2</v>
      </c>
      <c r="E13" s="6" t="s">
        <v>1678</v>
      </c>
    </row>
    <row r="14" spans="1:27" s="6" customFormat="1" ht="15" thickBot="1" x14ac:dyDescent="0.35"/>
    <row r="15" spans="1:27" ht="15" thickBot="1" x14ac:dyDescent="0.35">
      <c r="D15" s="644" t="s">
        <v>18</v>
      </c>
      <c r="E15" s="645"/>
      <c r="F15" s="645"/>
      <c r="G15" s="645"/>
      <c r="H15" s="645"/>
      <c r="I15" s="645"/>
      <c r="J15" s="645"/>
      <c r="K15" s="645"/>
      <c r="L15" s="645"/>
      <c r="M15" s="645"/>
      <c r="N15" s="645"/>
      <c r="O15" s="645"/>
      <c r="P15" s="645"/>
      <c r="Q15" s="645"/>
      <c r="R15" s="645"/>
      <c r="S15" s="645"/>
      <c r="T15" s="645"/>
      <c r="U15" s="646"/>
      <c r="V15" s="6"/>
      <c r="W15" s="644" t="s">
        <v>17</v>
      </c>
      <c r="X15" s="645"/>
      <c r="Y15" s="645"/>
      <c r="Z15" s="645"/>
      <c r="AA15" s="646"/>
    </row>
    <row r="16" spans="1:27" x14ac:dyDescent="0.3">
      <c r="D16" s="24"/>
      <c r="E16" s="24"/>
      <c r="F16" s="24"/>
      <c r="G16" s="24"/>
      <c r="H16" s="24"/>
      <c r="I16" s="24"/>
      <c r="J16" s="24"/>
      <c r="K16" s="24"/>
      <c r="L16" s="24"/>
      <c r="M16" s="24"/>
      <c r="N16" s="24"/>
      <c r="O16" s="24"/>
      <c r="P16" s="24"/>
      <c r="Q16" s="24"/>
      <c r="R16" s="24"/>
      <c r="S16" s="24"/>
      <c r="T16" s="24"/>
      <c r="U16" s="24"/>
      <c r="V16" s="6"/>
      <c r="W16" s="13"/>
      <c r="X16" s="13"/>
      <c r="Y16" s="13"/>
      <c r="Z16" s="13"/>
      <c r="AA16" s="13"/>
    </row>
    <row r="17" spans="4:27" x14ac:dyDescent="0.3">
      <c r="D17" s="296" t="s">
        <v>1677</v>
      </c>
      <c r="E17" s="295"/>
      <c r="F17" s="295"/>
      <c r="G17" s="295"/>
      <c r="H17" s="295"/>
      <c r="I17" s="295"/>
      <c r="J17" s="295"/>
      <c r="K17" s="295"/>
      <c r="L17" s="295"/>
      <c r="M17" s="295"/>
      <c r="N17" s="295"/>
      <c r="O17" s="295"/>
      <c r="P17" s="295"/>
      <c r="Q17" s="295"/>
      <c r="R17" s="295"/>
      <c r="S17" s="295"/>
      <c r="T17" s="295"/>
      <c r="U17" s="295"/>
      <c r="V17" s="13"/>
      <c r="W17" s="13"/>
      <c r="X17" s="13"/>
      <c r="Y17" s="13"/>
      <c r="Z17" s="13"/>
      <c r="AA17" s="13"/>
    </row>
    <row r="18" spans="4:27" x14ac:dyDescent="0.3">
      <c r="D18" s="675"/>
      <c r="E18" s="676"/>
      <c r="F18" s="675" t="s">
        <v>1255</v>
      </c>
      <c r="G18" s="677"/>
      <c r="H18" s="677"/>
      <c r="I18" s="677"/>
      <c r="J18" s="677"/>
      <c r="K18" s="677"/>
      <c r="L18" s="677"/>
      <c r="M18" s="677"/>
      <c r="N18" s="677"/>
      <c r="O18" s="677"/>
      <c r="P18" s="677"/>
      <c r="Q18" s="677"/>
      <c r="R18" s="677"/>
      <c r="S18" s="677"/>
      <c r="T18" s="676"/>
      <c r="U18" s="167"/>
    </row>
    <row r="19" spans="4:27" x14ac:dyDescent="0.3">
      <c r="D19" s="663"/>
      <c r="E19" s="664"/>
      <c r="F19" s="292">
        <v>45583</v>
      </c>
      <c r="G19" s="291">
        <v>45614</v>
      </c>
      <c r="H19" s="291">
        <v>45644</v>
      </c>
      <c r="I19" s="291">
        <v>45310</v>
      </c>
      <c r="J19" s="291">
        <v>45341</v>
      </c>
      <c r="K19" s="291">
        <v>45370</v>
      </c>
      <c r="L19" s="291">
        <v>45401</v>
      </c>
      <c r="M19" s="291">
        <v>45431</v>
      </c>
      <c r="N19" s="291">
        <v>45462</v>
      </c>
      <c r="O19" s="291">
        <v>45492</v>
      </c>
      <c r="P19" s="291">
        <v>45523</v>
      </c>
      <c r="Q19" s="291">
        <v>45554</v>
      </c>
      <c r="R19" s="291">
        <v>45584</v>
      </c>
      <c r="S19" s="291">
        <v>45615</v>
      </c>
      <c r="T19" s="285">
        <v>45645</v>
      </c>
      <c r="U19" s="165" t="s">
        <v>14</v>
      </c>
    </row>
    <row r="20" spans="4:27" x14ac:dyDescent="0.3">
      <c r="D20" s="673" t="s">
        <v>13</v>
      </c>
      <c r="E20" s="167" t="s">
        <v>1676</v>
      </c>
      <c r="F20" s="104">
        <v>11.2</v>
      </c>
      <c r="G20" s="104">
        <v>2.2999999999999998</v>
      </c>
      <c r="H20" s="104">
        <v>2.6</v>
      </c>
      <c r="I20" s="104">
        <v>0.5</v>
      </c>
      <c r="J20" s="104">
        <v>0.3</v>
      </c>
      <c r="K20" s="104">
        <v>0.1</v>
      </c>
      <c r="L20" s="104">
        <v>0.1</v>
      </c>
      <c r="M20" s="104">
        <v>0</v>
      </c>
      <c r="N20" s="104">
        <v>0</v>
      </c>
      <c r="O20" s="104">
        <v>0</v>
      </c>
      <c r="P20" s="104">
        <v>0</v>
      </c>
      <c r="Q20" s="104">
        <v>0</v>
      </c>
      <c r="R20" s="104">
        <v>0</v>
      </c>
      <c r="S20" s="104">
        <v>0</v>
      </c>
      <c r="T20" s="286">
        <v>0</v>
      </c>
      <c r="U20" s="286">
        <v>17.2</v>
      </c>
      <c r="W20" s="104">
        <f>SUM(I23:T34)</f>
        <v>160.1</v>
      </c>
      <c r="X20" t="s">
        <v>1953</v>
      </c>
    </row>
    <row r="21" spans="4:27" x14ac:dyDescent="0.3">
      <c r="D21" s="673"/>
      <c r="E21" s="287">
        <v>45614</v>
      </c>
      <c r="G21" s="104">
        <v>5.6</v>
      </c>
      <c r="H21" s="104">
        <v>3.6</v>
      </c>
      <c r="I21" s="104">
        <v>2.2999999999999998</v>
      </c>
      <c r="J21" s="104">
        <v>0.6</v>
      </c>
      <c r="K21" s="104">
        <v>0.3</v>
      </c>
      <c r="L21" s="104">
        <v>0.2</v>
      </c>
      <c r="M21" s="104">
        <v>0.1</v>
      </c>
      <c r="N21" s="104">
        <v>0</v>
      </c>
      <c r="O21" s="104">
        <v>0</v>
      </c>
      <c r="P21" s="104">
        <v>0</v>
      </c>
      <c r="Q21" s="104">
        <v>0</v>
      </c>
      <c r="R21" s="104">
        <v>0</v>
      </c>
      <c r="S21" s="104">
        <v>0</v>
      </c>
      <c r="T21" s="286">
        <v>0</v>
      </c>
      <c r="U21" s="286">
        <v>12.8</v>
      </c>
      <c r="W21" s="104">
        <f>SUM(I20:T22)</f>
        <v>11.3</v>
      </c>
      <c r="X21" t="s">
        <v>1952</v>
      </c>
    </row>
    <row r="22" spans="4:27" x14ac:dyDescent="0.3">
      <c r="D22" s="673"/>
      <c r="E22" s="290">
        <v>45644</v>
      </c>
      <c r="F22" s="23"/>
      <c r="G22" s="23"/>
      <c r="H22" s="289">
        <v>7.8</v>
      </c>
      <c r="I22" s="289">
        <v>2.4</v>
      </c>
      <c r="J22" s="289">
        <v>3.2</v>
      </c>
      <c r="K22" s="289">
        <v>0.6</v>
      </c>
      <c r="L22" s="289">
        <v>0.3</v>
      </c>
      <c r="M22" s="289">
        <v>0.2</v>
      </c>
      <c r="N22" s="289">
        <v>0.1</v>
      </c>
      <c r="O22" s="289">
        <v>0</v>
      </c>
      <c r="P22" s="289">
        <v>0</v>
      </c>
      <c r="Q22" s="289">
        <v>0</v>
      </c>
      <c r="R22" s="289">
        <v>0</v>
      </c>
      <c r="S22" s="289">
        <v>0</v>
      </c>
      <c r="T22" s="288">
        <v>0</v>
      </c>
      <c r="U22" s="286">
        <v>14.7</v>
      </c>
      <c r="W22" s="104">
        <f>W20+W21</f>
        <v>171.4</v>
      </c>
      <c r="X22" t="s">
        <v>1951</v>
      </c>
    </row>
    <row r="23" spans="4:27" x14ac:dyDescent="0.3">
      <c r="D23" s="673"/>
      <c r="E23" s="290">
        <v>45310</v>
      </c>
      <c r="F23" s="23"/>
      <c r="G23" s="23"/>
      <c r="H23" s="23"/>
      <c r="I23" s="289">
        <v>6.2</v>
      </c>
      <c r="J23" s="289">
        <v>2.6</v>
      </c>
      <c r="K23" s="289">
        <v>2.2999999999999998</v>
      </c>
      <c r="L23" s="289">
        <v>0.7</v>
      </c>
      <c r="M23" s="289">
        <v>0.3</v>
      </c>
      <c r="N23" s="289">
        <v>0.2</v>
      </c>
      <c r="O23" s="289">
        <v>0.1</v>
      </c>
      <c r="P23" s="289">
        <v>0</v>
      </c>
      <c r="Q23" s="289">
        <v>0</v>
      </c>
      <c r="R23" s="289">
        <v>0</v>
      </c>
      <c r="S23" s="289">
        <v>0</v>
      </c>
      <c r="T23" s="288">
        <v>0</v>
      </c>
      <c r="U23" s="286">
        <v>12.5</v>
      </c>
    </row>
    <row r="24" spans="4:27" x14ac:dyDescent="0.3">
      <c r="D24" s="673"/>
      <c r="E24" s="290">
        <v>45341</v>
      </c>
      <c r="F24" s="23"/>
      <c r="G24" s="23"/>
      <c r="H24" s="23"/>
      <c r="I24" s="23"/>
      <c r="J24" s="289">
        <v>8.9</v>
      </c>
      <c r="K24" s="289">
        <v>2.9</v>
      </c>
      <c r="L24" s="289">
        <v>1.5</v>
      </c>
      <c r="M24" s="289">
        <v>0.7</v>
      </c>
      <c r="N24" s="289">
        <v>0.4</v>
      </c>
      <c r="O24" s="289">
        <v>0.2</v>
      </c>
      <c r="P24" s="289">
        <v>0.1</v>
      </c>
      <c r="Q24" s="289">
        <v>0</v>
      </c>
      <c r="R24" s="289">
        <v>0</v>
      </c>
      <c r="S24" s="289">
        <v>0</v>
      </c>
      <c r="T24" s="288">
        <v>0</v>
      </c>
      <c r="U24" s="286">
        <v>14.7</v>
      </c>
      <c r="W24" s="104">
        <f>SUM(D12:D13)-D11</f>
        <v>1.6999999999999993</v>
      </c>
      <c r="X24" t="s">
        <v>1950</v>
      </c>
    </row>
    <row r="25" spans="4:27" x14ac:dyDescent="0.3">
      <c r="D25" s="673"/>
      <c r="E25" s="290">
        <v>45370</v>
      </c>
      <c r="F25" s="23"/>
      <c r="G25" s="23"/>
      <c r="H25" s="23"/>
      <c r="I25" s="23"/>
      <c r="J25" s="23"/>
      <c r="K25" s="289">
        <v>5.9</v>
      </c>
      <c r="L25" s="289">
        <v>3</v>
      </c>
      <c r="M25" s="289">
        <v>2.5</v>
      </c>
      <c r="N25" s="289">
        <v>0.7</v>
      </c>
      <c r="O25" s="289">
        <v>0.4</v>
      </c>
      <c r="P25" s="289">
        <v>0.2</v>
      </c>
      <c r="Q25" s="289">
        <v>0.1</v>
      </c>
      <c r="R25" s="289">
        <v>0</v>
      </c>
      <c r="S25" s="289">
        <v>0</v>
      </c>
      <c r="T25" s="288">
        <v>0</v>
      </c>
      <c r="U25" s="286">
        <v>12.8</v>
      </c>
    </row>
    <row r="26" spans="4:27" x14ac:dyDescent="0.3">
      <c r="D26" s="673"/>
      <c r="E26" s="290">
        <v>45401</v>
      </c>
      <c r="F26" s="23"/>
      <c r="G26" s="23"/>
      <c r="H26" s="23"/>
      <c r="I26" s="23"/>
      <c r="J26" s="23"/>
      <c r="K26" s="23"/>
      <c r="L26" s="289">
        <v>6.2</v>
      </c>
      <c r="M26" s="289">
        <v>3.1</v>
      </c>
      <c r="N26" s="289">
        <v>1.5</v>
      </c>
      <c r="O26" s="289">
        <v>0.8</v>
      </c>
      <c r="P26" s="289">
        <v>0.4</v>
      </c>
      <c r="Q26" s="289">
        <v>0.2</v>
      </c>
      <c r="R26" s="289">
        <v>0.1</v>
      </c>
      <c r="S26" s="289">
        <v>0</v>
      </c>
      <c r="T26" s="288">
        <v>0</v>
      </c>
      <c r="U26" s="286">
        <v>12.3</v>
      </c>
    </row>
    <row r="27" spans="4:27" x14ac:dyDescent="0.3">
      <c r="D27" s="673"/>
      <c r="E27" s="290">
        <v>45431</v>
      </c>
      <c r="F27" s="23"/>
      <c r="G27" s="23"/>
      <c r="H27" s="23"/>
      <c r="I27" s="23"/>
      <c r="J27" s="23"/>
      <c r="K27" s="23"/>
      <c r="L27" s="23"/>
      <c r="M27" s="289">
        <v>7</v>
      </c>
      <c r="N27" s="289">
        <v>3.5</v>
      </c>
      <c r="O27" s="289">
        <v>1.7</v>
      </c>
      <c r="P27" s="289">
        <v>0.9</v>
      </c>
      <c r="Q27" s="289">
        <v>0.4</v>
      </c>
      <c r="R27" s="289">
        <v>0.2</v>
      </c>
      <c r="S27" s="289">
        <v>0.1</v>
      </c>
      <c r="T27" s="288">
        <v>0.1</v>
      </c>
      <c r="U27" s="286">
        <v>13.9</v>
      </c>
      <c r="W27" s="14">
        <f>W22+W24</f>
        <v>173.1</v>
      </c>
      <c r="X27" t="s">
        <v>1949</v>
      </c>
    </row>
    <row r="28" spans="4:27" x14ac:dyDescent="0.3">
      <c r="D28" s="673"/>
      <c r="E28" s="287">
        <v>45462</v>
      </c>
      <c r="N28" s="104">
        <v>7.3</v>
      </c>
      <c r="O28" s="104">
        <v>3.7</v>
      </c>
      <c r="P28" s="104">
        <v>1.8</v>
      </c>
      <c r="Q28" s="104">
        <v>0.9</v>
      </c>
      <c r="R28" s="104">
        <v>0.5</v>
      </c>
      <c r="S28" s="104">
        <v>0.2</v>
      </c>
      <c r="T28" s="286">
        <v>0.1</v>
      </c>
      <c r="U28" s="286">
        <v>14.5</v>
      </c>
    </row>
    <row r="29" spans="4:27" x14ac:dyDescent="0.3">
      <c r="D29" s="673"/>
      <c r="E29" s="287">
        <v>45492</v>
      </c>
      <c r="O29" s="104">
        <v>7.9</v>
      </c>
      <c r="P29" s="104">
        <v>3.9</v>
      </c>
      <c r="Q29" s="104">
        <v>2</v>
      </c>
      <c r="R29" s="104">
        <v>1</v>
      </c>
      <c r="S29" s="104">
        <v>0.5</v>
      </c>
      <c r="T29" s="286">
        <v>0.2</v>
      </c>
      <c r="U29" s="286">
        <v>15.5</v>
      </c>
    </row>
    <row r="30" spans="4:27" x14ac:dyDescent="0.3">
      <c r="D30" s="673"/>
      <c r="E30" s="287">
        <v>45523</v>
      </c>
      <c r="P30" s="104">
        <v>8.1</v>
      </c>
      <c r="Q30" s="104">
        <v>4.0999999999999996</v>
      </c>
      <c r="R30" s="104">
        <v>2</v>
      </c>
      <c r="S30" s="104">
        <v>1</v>
      </c>
      <c r="T30" s="286">
        <v>0.5</v>
      </c>
      <c r="U30" s="286">
        <v>15.7</v>
      </c>
    </row>
    <row r="31" spans="4:27" x14ac:dyDescent="0.3">
      <c r="D31" s="673"/>
      <c r="E31" s="287">
        <v>45554</v>
      </c>
      <c r="Q31" s="104">
        <v>7.2</v>
      </c>
      <c r="R31" s="104">
        <v>3.6</v>
      </c>
      <c r="S31" s="104">
        <v>1.8</v>
      </c>
      <c r="T31" s="286">
        <v>0.9</v>
      </c>
      <c r="U31" s="286">
        <v>13.6</v>
      </c>
    </row>
    <row r="32" spans="4:27" x14ac:dyDescent="0.3">
      <c r="D32" s="673"/>
      <c r="E32" s="287">
        <v>45584</v>
      </c>
      <c r="R32" s="104">
        <v>8.1</v>
      </c>
      <c r="S32" s="104">
        <v>4.0999999999999996</v>
      </c>
      <c r="T32" s="286">
        <v>2</v>
      </c>
      <c r="U32" s="286">
        <v>14.2</v>
      </c>
    </row>
    <row r="33" spans="4:21" x14ac:dyDescent="0.3">
      <c r="D33" s="673"/>
      <c r="E33" s="287">
        <v>45615</v>
      </c>
      <c r="S33" s="104">
        <v>8.1</v>
      </c>
      <c r="T33" s="286">
        <v>4.0999999999999996</v>
      </c>
      <c r="U33" s="286">
        <v>12.2</v>
      </c>
    </row>
    <row r="34" spans="4:21" x14ac:dyDescent="0.3">
      <c r="D34" s="674"/>
      <c r="E34" s="285">
        <v>45645</v>
      </c>
      <c r="F34" s="7"/>
      <c r="G34" s="7"/>
      <c r="H34" s="7"/>
      <c r="I34" s="7"/>
      <c r="J34" s="7"/>
      <c r="K34" s="7"/>
      <c r="L34" s="7"/>
      <c r="M34" s="7"/>
      <c r="N34" s="7"/>
      <c r="O34" s="7"/>
      <c r="P34" s="7"/>
      <c r="Q34" s="7"/>
      <c r="R34" s="7"/>
      <c r="S34" s="7"/>
      <c r="T34" s="284">
        <v>8.4</v>
      </c>
      <c r="U34" s="284">
        <v>8.4</v>
      </c>
    </row>
  </sheetData>
  <mergeCells count="6">
    <mergeCell ref="D20:D34"/>
    <mergeCell ref="D8:U8"/>
    <mergeCell ref="D15:U15"/>
    <mergeCell ref="W15:AA15"/>
    <mergeCell ref="D18:E19"/>
    <mergeCell ref="F18:T18"/>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2F529-4C63-4477-9A30-B257F19290B9}">
  <sheetPr>
    <tabColor theme="5" tint="0.39997558519241921"/>
  </sheetPr>
  <dimension ref="A1:O63"/>
  <sheetViews>
    <sheetView workbookViewId="0">
      <selection activeCell="AC68" sqref="AC68"/>
    </sheetView>
  </sheetViews>
  <sheetFormatPr defaultRowHeight="14.4" outlineLevelRow="1" x14ac:dyDescent="0.3"/>
  <cols>
    <col min="4" max="9" width="9" customWidth="1"/>
    <col min="11" max="11" width="18.33203125" customWidth="1"/>
  </cols>
  <sheetData>
    <row r="1" spans="1:15" ht="15" thickBot="1" x14ac:dyDescent="0.35">
      <c r="A1" t="s">
        <v>1710</v>
      </c>
    </row>
    <row r="2" spans="1:15" ht="15" thickBot="1" x14ac:dyDescent="0.35">
      <c r="G2" s="20" t="s">
        <v>42</v>
      </c>
      <c r="H2" s="19"/>
    </row>
    <row r="3" spans="1:15" x14ac:dyDescent="0.3">
      <c r="G3" s="18" t="s">
        <v>41</v>
      </c>
      <c r="H3" s="18"/>
    </row>
    <row r="4" spans="1:15" ht="15" thickBot="1" x14ac:dyDescent="0.35">
      <c r="G4" s="17" t="s">
        <v>40</v>
      </c>
      <c r="H4" s="17"/>
    </row>
    <row r="5" spans="1:15" ht="15.6" thickTop="1" thickBot="1" x14ac:dyDescent="0.35">
      <c r="G5" s="16" t="s">
        <v>39</v>
      </c>
      <c r="H5" s="16"/>
    </row>
    <row r="6" spans="1:15" ht="15" thickTop="1" x14ac:dyDescent="0.3">
      <c r="G6" s="181" t="s">
        <v>38</v>
      </c>
      <c r="H6" s="14"/>
    </row>
    <row r="7" spans="1:15" ht="15" thickBot="1" x14ac:dyDescent="0.35"/>
    <row r="8" spans="1:15" ht="15" thickBot="1" x14ac:dyDescent="0.35">
      <c r="D8" s="644" t="s">
        <v>37</v>
      </c>
      <c r="E8" s="645"/>
      <c r="F8" s="645"/>
      <c r="G8" s="645"/>
      <c r="H8" s="645"/>
      <c r="I8" s="646"/>
    </row>
    <row r="9" spans="1:15" s="6" customFormat="1" x14ac:dyDescent="0.3"/>
    <row r="10" spans="1:15" s="6" customFormat="1" x14ac:dyDescent="0.3">
      <c r="E10" s="6" t="s">
        <v>1703</v>
      </c>
      <c r="F10" s="6" t="s">
        <v>1702</v>
      </c>
      <c r="G10" s="6" t="s">
        <v>1701</v>
      </c>
      <c r="H10" s="6" t="s">
        <v>1700</v>
      </c>
      <c r="I10" s="6" t="s">
        <v>1699</v>
      </c>
    </row>
    <row r="11" spans="1:15" s="6" customFormat="1" x14ac:dyDescent="0.3">
      <c r="D11" s="23" t="s">
        <v>1709</v>
      </c>
      <c r="E11" s="298">
        <v>0.85</v>
      </c>
      <c r="F11" s="297">
        <v>0.85</v>
      </c>
      <c r="G11" s="297">
        <v>0.85</v>
      </c>
      <c r="H11" s="297">
        <v>0.95</v>
      </c>
      <c r="I11" s="297">
        <v>0.8</v>
      </c>
    </row>
    <row r="12" spans="1:15" s="6" customFormat="1" x14ac:dyDescent="0.3">
      <c r="D12" s="23" t="s">
        <v>1708</v>
      </c>
      <c r="E12" s="298">
        <v>0.8</v>
      </c>
      <c r="F12" s="297">
        <v>0.8</v>
      </c>
      <c r="G12" s="297">
        <v>0.8</v>
      </c>
      <c r="H12" s="297">
        <v>0.9</v>
      </c>
      <c r="I12" s="297">
        <v>0.75</v>
      </c>
    </row>
    <row r="13" spans="1:15" s="6" customFormat="1" x14ac:dyDescent="0.3">
      <c r="D13" s="23" t="s">
        <v>1707</v>
      </c>
      <c r="E13" s="298">
        <v>0.9</v>
      </c>
      <c r="F13" s="297">
        <v>0.9</v>
      </c>
      <c r="G13" s="297">
        <v>0.9</v>
      </c>
      <c r="H13" s="297">
        <v>1</v>
      </c>
      <c r="I13" s="297">
        <v>0.85</v>
      </c>
    </row>
    <row r="14" spans="1:15" s="6" customFormat="1" x14ac:dyDescent="0.3"/>
    <row r="15" spans="1:15" s="6" customFormat="1" ht="15" thickBot="1" x14ac:dyDescent="0.35"/>
    <row r="16" spans="1:15" ht="15" thickBot="1" x14ac:dyDescent="0.35">
      <c r="D16" s="644" t="s">
        <v>18</v>
      </c>
      <c r="E16" s="645"/>
      <c r="F16" s="645"/>
      <c r="G16" s="645"/>
      <c r="H16" s="645"/>
      <c r="I16" s="646"/>
      <c r="K16" s="644" t="s">
        <v>17</v>
      </c>
      <c r="L16" s="645"/>
      <c r="M16" s="645"/>
      <c r="N16" s="645"/>
      <c r="O16" s="646"/>
    </row>
    <row r="17" spans="2:10" s="7" customFormat="1" x14ac:dyDescent="0.3">
      <c r="B17" s="7" t="s">
        <v>1706</v>
      </c>
      <c r="D17" s="295"/>
      <c r="E17" s="295"/>
      <c r="F17" s="295"/>
      <c r="G17" s="295"/>
      <c r="H17" s="295"/>
      <c r="I17" s="295"/>
      <c r="J17" s="295"/>
    </row>
    <row r="19" spans="2:10" outlineLevel="1" x14ac:dyDescent="0.3">
      <c r="D19" t="s">
        <v>1705</v>
      </c>
    </row>
    <row r="20" spans="2:10" outlineLevel="1" x14ac:dyDescent="0.3">
      <c r="D20" t="s">
        <v>1704</v>
      </c>
      <c r="E20" t="s">
        <v>1703</v>
      </c>
      <c r="F20" t="s">
        <v>1702</v>
      </c>
      <c r="G20" t="s">
        <v>1701</v>
      </c>
      <c r="H20" t="s">
        <v>1700</v>
      </c>
      <c r="I20" t="s">
        <v>1699</v>
      </c>
    </row>
    <row r="21" spans="2:10" outlineLevel="1" x14ac:dyDescent="0.3">
      <c r="D21" t="s">
        <v>1698</v>
      </c>
      <c r="E21" s="77">
        <v>43101</v>
      </c>
      <c r="F21" s="77">
        <v>43101</v>
      </c>
      <c r="G21" s="77">
        <v>43101</v>
      </c>
      <c r="H21" s="77">
        <v>43101</v>
      </c>
      <c r="I21" s="77">
        <v>43101</v>
      </c>
    </row>
    <row r="22" spans="2:10" outlineLevel="1" x14ac:dyDescent="0.3">
      <c r="D22" t="s">
        <v>1697</v>
      </c>
      <c r="E22" s="12">
        <v>1000</v>
      </c>
      <c r="F22" s="12">
        <v>1500</v>
      </c>
      <c r="G22" s="12">
        <v>2000</v>
      </c>
      <c r="H22" s="12">
        <v>2500</v>
      </c>
      <c r="I22" s="12">
        <v>3000</v>
      </c>
    </row>
    <row r="23" spans="2:10" outlineLevel="1" x14ac:dyDescent="0.3">
      <c r="D23" t="s">
        <v>1696</v>
      </c>
      <c r="E23" s="12">
        <v>1200</v>
      </c>
      <c r="F23" s="12">
        <v>1700</v>
      </c>
      <c r="G23" s="12">
        <v>2200</v>
      </c>
      <c r="H23" s="12">
        <v>2700</v>
      </c>
      <c r="I23" s="12">
        <v>3200</v>
      </c>
    </row>
    <row r="24" spans="2:10" outlineLevel="1" x14ac:dyDescent="0.3">
      <c r="D24" t="s">
        <v>1695</v>
      </c>
      <c r="E24" s="12">
        <v>1400</v>
      </c>
      <c r="F24" s="12">
        <v>1900</v>
      </c>
      <c r="G24" s="12">
        <v>2400</v>
      </c>
      <c r="H24" s="12">
        <v>2900</v>
      </c>
      <c r="I24" s="12">
        <v>3400</v>
      </c>
    </row>
    <row r="25" spans="2:10" outlineLevel="1" x14ac:dyDescent="0.3">
      <c r="D25" t="s">
        <v>1694</v>
      </c>
    </row>
    <row r="26" spans="2:10" outlineLevel="1" x14ac:dyDescent="0.3">
      <c r="D26" t="s">
        <v>1693</v>
      </c>
      <c r="E26" s="12">
        <v>215</v>
      </c>
      <c r="F26" s="12">
        <v>300</v>
      </c>
      <c r="G26" s="12">
        <v>1000</v>
      </c>
      <c r="H26" s="12">
        <v>750</v>
      </c>
      <c r="I26" s="12">
        <v>800</v>
      </c>
    </row>
    <row r="27" spans="2:10" outlineLevel="1" x14ac:dyDescent="0.3">
      <c r="D27" t="s">
        <v>1692</v>
      </c>
      <c r="E27" s="12">
        <v>215</v>
      </c>
      <c r="F27" s="12">
        <v>300</v>
      </c>
      <c r="G27" s="12">
        <v>500</v>
      </c>
      <c r="H27" s="12">
        <v>750</v>
      </c>
      <c r="I27" s="12">
        <v>800</v>
      </c>
    </row>
    <row r="28" spans="2:10" outlineLevel="1" x14ac:dyDescent="0.3">
      <c r="D28" t="s">
        <v>1691</v>
      </c>
      <c r="E28" s="12">
        <v>215</v>
      </c>
      <c r="F28" s="12">
        <v>300</v>
      </c>
      <c r="G28" s="12">
        <v>500</v>
      </c>
      <c r="H28" s="12">
        <v>750</v>
      </c>
      <c r="I28" s="12">
        <v>900</v>
      </c>
    </row>
    <row r="29" spans="2:10" outlineLevel="1" x14ac:dyDescent="0.3">
      <c r="D29" t="s">
        <v>1690</v>
      </c>
      <c r="E29" s="12">
        <v>215</v>
      </c>
      <c r="F29" s="12">
        <v>300</v>
      </c>
      <c r="G29" s="12">
        <v>500</v>
      </c>
      <c r="H29" s="12">
        <v>750</v>
      </c>
      <c r="I29" s="12">
        <v>900</v>
      </c>
    </row>
    <row r="30" spans="2:10" outlineLevel="1" x14ac:dyDescent="0.3">
      <c r="D30" t="s">
        <v>1689</v>
      </c>
      <c r="E30" s="12">
        <v>250</v>
      </c>
      <c r="F30" s="12">
        <v>275</v>
      </c>
      <c r="G30" s="12">
        <v>250</v>
      </c>
      <c r="H30" s="12">
        <v>600</v>
      </c>
      <c r="I30" s="12">
        <v>1000</v>
      </c>
    </row>
    <row r="31" spans="2:10" outlineLevel="1" x14ac:dyDescent="0.3">
      <c r="D31" t="s">
        <v>1688</v>
      </c>
      <c r="E31" s="12">
        <v>250</v>
      </c>
      <c r="F31" s="12">
        <v>275</v>
      </c>
      <c r="G31" s="12">
        <v>250</v>
      </c>
      <c r="H31" s="12">
        <v>600</v>
      </c>
      <c r="I31" s="12">
        <v>1000</v>
      </c>
    </row>
    <row r="32" spans="2:10" outlineLevel="1" x14ac:dyDescent="0.3">
      <c r="D32" t="s">
        <v>1687</v>
      </c>
      <c r="E32" s="12">
        <v>250</v>
      </c>
      <c r="F32" s="12">
        <v>275</v>
      </c>
      <c r="G32" s="12">
        <v>250</v>
      </c>
      <c r="H32" s="12">
        <v>600</v>
      </c>
      <c r="I32" s="12">
        <v>1000</v>
      </c>
    </row>
    <row r="33" spans="4:9" outlineLevel="1" x14ac:dyDescent="0.3">
      <c r="D33" t="s">
        <v>1686</v>
      </c>
      <c r="E33" s="12">
        <v>250</v>
      </c>
      <c r="F33" s="12">
        <v>275</v>
      </c>
      <c r="G33" s="12">
        <v>250</v>
      </c>
      <c r="H33" s="12">
        <v>600</v>
      </c>
      <c r="I33" s="12">
        <v>1000</v>
      </c>
    </row>
    <row r="34" spans="4:9" outlineLevel="1" x14ac:dyDescent="0.3">
      <c r="D34" t="s">
        <v>1685</v>
      </c>
      <c r="E34" s="12">
        <v>275</v>
      </c>
      <c r="F34" s="12">
        <v>275</v>
      </c>
      <c r="G34" s="12">
        <v>250</v>
      </c>
      <c r="H34" s="12">
        <v>600</v>
      </c>
      <c r="I34" s="12">
        <v>1000</v>
      </c>
    </row>
    <row r="35" spans="4:9" outlineLevel="1" x14ac:dyDescent="0.3">
      <c r="D35" t="s">
        <v>1684</v>
      </c>
      <c r="E35" s="12">
        <v>275</v>
      </c>
      <c r="F35" s="12">
        <v>275</v>
      </c>
      <c r="G35" s="12">
        <v>250</v>
      </c>
      <c r="H35" s="12">
        <v>600</v>
      </c>
      <c r="I35" s="12">
        <v>1000</v>
      </c>
    </row>
    <row r="63" spans="2:10" s="7" customFormat="1" x14ac:dyDescent="0.3">
      <c r="B63" s="7" t="s">
        <v>1683</v>
      </c>
      <c r="D63" s="295"/>
      <c r="E63" s="295"/>
      <c r="F63" s="295"/>
      <c r="G63" s="295"/>
      <c r="H63" s="295"/>
      <c r="I63" s="295"/>
      <c r="J63" s="295"/>
    </row>
  </sheetData>
  <mergeCells count="3">
    <mergeCell ref="D8:I8"/>
    <mergeCell ref="D16:I16"/>
    <mergeCell ref="K16:O16"/>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0B28E-24A9-462F-A91E-01662830A700}">
  <sheetPr>
    <tabColor theme="9" tint="0.59999389629810485"/>
  </sheetPr>
  <dimension ref="A1:AB99"/>
  <sheetViews>
    <sheetView workbookViewId="0">
      <selection activeCell="G51" sqref="G51"/>
    </sheetView>
  </sheetViews>
  <sheetFormatPr defaultRowHeight="14.4" outlineLevelRow="1" x14ac:dyDescent="0.3"/>
  <cols>
    <col min="4" max="9" width="9" customWidth="1"/>
    <col min="11" max="11" width="18.33203125" customWidth="1"/>
  </cols>
  <sheetData>
    <row r="1" spans="1:15" ht="15" thickBot="1" x14ac:dyDescent="0.35">
      <c r="A1" t="s">
        <v>1710</v>
      </c>
    </row>
    <row r="2" spans="1:15" ht="15" thickBot="1" x14ac:dyDescent="0.35">
      <c r="G2" s="20" t="s">
        <v>42</v>
      </c>
      <c r="H2" s="19"/>
    </row>
    <row r="3" spans="1:15" x14ac:dyDescent="0.3">
      <c r="G3" s="18" t="s">
        <v>41</v>
      </c>
      <c r="H3" s="18"/>
    </row>
    <row r="4" spans="1:15" ht="15" thickBot="1" x14ac:dyDescent="0.35">
      <c r="G4" s="17" t="s">
        <v>40</v>
      </c>
      <c r="H4" s="17"/>
    </row>
    <row r="5" spans="1:15" ht="15.6" thickTop="1" thickBot="1" x14ac:dyDescent="0.35">
      <c r="G5" s="16" t="s">
        <v>39</v>
      </c>
      <c r="H5" s="16"/>
    </row>
    <row r="6" spans="1:15" ht="15" thickTop="1" x14ac:dyDescent="0.3">
      <c r="G6" s="181" t="s">
        <v>38</v>
      </c>
      <c r="H6" s="14"/>
    </row>
    <row r="7" spans="1:15" ht="15" thickBot="1" x14ac:dyDescent="0.35"/>
    <row r="8" spans="1:15" ht="15" thickBot="1" x14ac:dyDescent="0.35">
      <c r="D8" s="644" t="s">
        <v>37</v>
      </c>
      <c r="E8" s="645"/>
      <c r="F8" s="645"/>
      <c r="G8" s="645"/>
      <c r="H8" s="645"/>
      <c r="I8" s="646"/>
    </row>
    <row r="9" spans="1:15" s="6" customFormat="1" x14ac:dyDescent="0.3"/>
    <row r="10" spans="1:15" s="6" customFormat="1" x14ac:dyDescent="0.3">
      <c r="E10" s="6" t="s">
        <v>1703</v>
      </c>
      <c r="F10" s="6" t="s">
        <v>1702</v>
      </c>
      <c r="G10" s="6" t="s">
        <v>1701</v>
      </c>
      <c r="H10" s="6" t="s">
        <v>1700</v>
      </c>
      <c r="I10" s="6" t="s">
        <v>1699</v>
      </c>
    </row>
    <row r="11" spans="1:15" s="6" customFormat="1" x14ac:dyDescent="0.3">
      <c r="D11" s="23" t="s">
        <v>1709</v>
      </c>
      <c r="E11" s="298">
        <v>0.85</v>
      </c>
      <c r="F11" s="297">
        <v>0.85</v>
      </c>
      <c r="G11" s="297">
        <v>0.85</v>
      </c>
      <c r="H11" s="297">
        <v>0.95</v>
      </c>
      <c r="I11" s="297">
        <v>0.8</v>
      </c>
    </row>
    <row r="12" spans="1:15" s="6" customFormat="1" x14ac:dyDescent="0.3">
      <c r="D12" s="23" t="s">
        <v>1708</v>
      </c>
      <c r="E12" s="298">
        <v>0.8</v>
      </c>
      <c r="F12" s="297">
        <v>0.8</v>
      </c>
      <c r="G12" s="297">
        <v>0.8</v>
      </c>
      <c r="H12" s="297">
        <v>0.9</v>
      </c>
      <c r="I12" s="297">
        <v>0.75</v>
      </c>
    </row>
    <row r="13" spans="1:15" s="6" customFormat="1" x14ac:dyDescent="0.3">
      <c r="D13" s="23" t="s">
        <v>1707</v>
      </c>
      <c r="E13" s="298">
        <v>0.9</v>
      </c>
      <c r="F13" s="297">
        <v>0.9</v>
      </c>
      <c r="G13" s="297">
        <v>0.9</v>
      </c>
      <c r="H13" s="297">
        <v>1</v>
      </c>
      <c r="I13" s="297">
        <v>0.85</v>
      </c>
    </row>
    <row r="14" spans="1:15" s="6" customFormat="1" x14ac:dyDescent="0.3"/>
    <row r="15" spans="1:15" s="6" customFormat="1" ht="15" thickBot="1" x14ac:dyDescent="0.35"/>
    <row r="16" spans="1:15" ht="15" thickBot="1" x14ac:dyDescent="0.35">
      <c r="D16" s="644" t="s">
        <v>18</v>
      </c>
      <c r="E16" s="645"/>
      <c r="F16" s="645"/>
      <c r="G16" s="645"/>
      <c r="H16" s="645"/>
      <c r="I16" s="646"/>
      <c r="K16" s="644" t="s">
        <v>17</v>
      </c>
      <c r="L16" s="645"/>
      <c r="M16" s="645"/>
      <c r="N16" s="645"/>
      <c r="O16" s="646"/>
    </row>
    <row r="17" spans="2:16" s="7" customFormat="1" x14ac:dyDescent="0.3">
      <c r="B17" s="7" t="s">
        <v>1706</v>
      </c>
      <c r="D17" s="295"/>
      <c r="E17" s="295"/>
      <c r="F17" s="295"/>
      <c r="G17" s="295"/>
      <c r="H17" s="295"/>
      <c r="I17" s="295"/>
      <c r="J17" s="295"/>
    </row>
    <row r="19" spans="2:16" outlineLevel="1" x14ac:dyDescent="0.3">
      <c r="D19" t="s">
        <v>1705</v>
      </c>
      <c r="K19" t="s">
        <v>1705</v>
      </c>
    </row>
    <row r="20" spans="2:16" outlineLevel="1" x14ac:dyDescent="0.3">
      <c r="D20" t="s">
        <v>1704</v>
      </c>
      <c r="E20" t="s">
        <v>1703</v>
      </c>
      <c r="F20" t="s">
        <v>1702</v>
      </c>
      <c r="G20" t="s">
        <v>1701</v>
      </c>
      <c r="H20" t="s">
        <v>1700</v>
      </c>
      <c r="I20" t="s">
        <v>1699</v>
      </c>
      <c r="K20" t="s">
        <v>1704</v>
      </c>
      <c r="L20" t="s">
        <v>1703</v>
      </c>
      <c r="M20" t="s">
        <v>1702</v>
      </c>
      <c r="N20" t="s">
        <v>1701</v>
      </c>
      <c r="O20" t="s">
        <v>1700</v>
      </c>
      <c r="P20" t="s">
        <v>1699</v>
      </c>
    </row>
    <row r="21" spans="2:16" outlineLevel="1" x14ac:dyDescent="0.3">
      <c r="D21" t="s">
        <v>1698</v>
      </c>
      <c r="E21" s="77">
        <v>43101</v>
      </c>
      <c r="F21" s="77">
        <v>43101</v>
      </c>
      <c r="G21" s="77">
        <v>43101</v>
      </c>
      <c r="H21" s="77">
        <v>43101</v>
      </c>
      <c r="I21" s="77">
        <v>43101</v>
      </c>
      <c r="K21" s="23" t="s">
        <v>1698</v>
      </c>
      <c r="L21" s="77">
        <v>43101</v>
      </c>
      <c r="M21" s="77">
        <v>43101</v>
      </c>
      <c r="N21" s="77">
        <v>43101</v>
      </c>
      <c r="O21" s="77">
        <v>43101</v>
      </c>
      <c r="P21" s="77">
        <v>43101</v>
      </c>
    </row>
    <row r="22" spans="2:16" outlineLevel="1" x14ac:dyDescent="0.3">
      <c r="D22" t="s">
        <v>1697</v>
      </c>
      <c r="E22" s="12">
        <v>1000</v>
      </c>
      <c r="F22" s="12">
        <v>1500</v>
      </c>
      <c r="G22" s="12">
        <v>2000</v>
      </c>
      <c r="H22" s="12">
        <v>2500</v>
      </c>
      <c r="I22" s="12">
        <v>3000</v>
      </c>
      <c r="K22" s="23" t="s">
        <v>1697</v>
      </c>
      <c r="L22" s="12">
        <f t="shared" ref="L22:P24" si="0">E22</f>
        <v>1000</v>
      </c>
      <c r="M22" s="12">
        <f t="shared" si="0"/>
        <v>1500</v>
      </c>
      <c r="N22" s="12">
        <f t="shared" si="0"/>
        <v>2000</v>
      </c>
      <c r="O22" s="12">
        <f t="shared" si="0"/>
        <v>2500</v>
      </c>
      <c r="P22" s="12">
        <f t="shared" si="0"/>
        <v>3000</v>
      </c>
    </row>
    <row r="23" spans="2:16" outlineLevel="1" x14ac:dyDescent="0.3">
      <c r="D23" t="s">
        <v>1696</v>
      </c>
      <c r="E23" s="12">
        <v>1200</v>
      </c>
      <c r="F23" s="12">
        <v>1700</v>
      </c>
      <c r="G23" s="12">
        <v>2200</v>
      </c>
      <c r="H23" s="12">
        <v>2700</v>
      </c>
      <c r="I23" s="12">
        <v>3200</v>
      </c>
      <c r="K23" s="23" t="s">
        <v>1696</v>
      </c>
      <c r="L23" s="12">
        <f t="shared" si="0"/>
        <v>1200</v>
      </c>
      <c r="M23" s="12">
        <f t="shared" si="0"/>
        <v>1700</v>
      </c>
      <c r="N23" s="12">
        <f t="shared" si="0"/>
        <v>2200</v>
      </c>
      <c r="O23" s="12">
        <f t="shared" si="0"/>
        <v>2700</v>
      </c>
      <c r="P23" s="12">
        <f t="shared" si="0"/>
        <v>3200</v>
      </c>
    </row>
    <row r="24" spans="2:16" outlineLevel="1" x14ac:dyDescent="0.3">
      <c r="D24" t="s">
        <v>1695</v>
      </c>
      <c r="E24" s="12">
        <v>1400</v>
      </c>
      <c r="F24" s="12">
        <v>1900</v>
      </c>
      <c r="G24" s="12">
        <v>2400</v>
      </c>
      <c r="H24" s="12">
        <v>2900</v>
      </c>
      <c r="I24" s="12">
        <v>3400</v>
      </c>
      <c r="K24" s="23" t="s">
        <v>1695</v>
      </c>
      <c r="L24" s="12">
        <f t="shared" si="0"/>
        <v>1400</v>
      </c>
      <c r="M24" s="12">
        <f t="shared" si="0"/>
        <v>1900</v>
      </c>
      <c r="N24" s="12">
        <f t="shared" si="0"/>
        <v>2400</v>
      </c>
      <c r="O24" s="12">
        <f t="shared" si="0"/>
        <v>2900</v>
      </c>
      <c r="P24" s="12">
        <f t="shared" si="0"/>
        <v>3400</v>
      </c>
    </row>
    <row r="25" spans="2:16" outlineLevel="1" x14ac:dyDescent="0.3">
      <c r="D25" t="s">
        <v>1694</v>
      </c>
      <c r="K25" t="s">
        <v>1694</v>
      </c>
    </row>
    <row r="26" spans="2:16" outlineLevel="1" x14ac:dyDescent="0.3">
      <c r="D26" t="s">
        <v>1693</v>
      </c>
      <c r="E26" s="12">
        <v>215</v>
      </c>
      <c r="F26" s="12">
        <v>300</v>
      </c>
      <c r="G26" s="12">
        <v>1000</v>
      </c>
      <c r="H26" s="12">
        <v>750</v>
      </c>
      <c r="I26" s="12">
        <v>800</v>
      </c>
      <c r="K26" t="s">
        <v>1693</v>
      </c>
      <c r="L26" s="12">
        <f t="shared" ref="L26:L35" si="1">E26</f>
        <v>215</v>
      </c>
      <c r="M26" s="12">
        <f t="shared" ref="M26:M35" si="2">F26</f>
        <v>300</v>
      </c>
      <c r="N26" s="12">
        <f t="shared" ref="N26:N35" si="3">G26</f>
        <v>1000</v>
      </c>
      <c r="O26" s="12">
        <f t="shared" ref="O26:O35" si="4">H26</f>
        <v>750</v>
      </c>
      <c r="P26" s="12">
        <f t="shared" ref="P26:P35" si="5">I26</f>
        <v>800</v>
      </c>
    </row>
    <row r="27" spans="2:16" outlineLevel="1" x14ac:dyDescent="0.3">
      <c r="D27" t="s">
        <v>1692</v>
      </c>
      <c r="E27" s="12">
        <v>215</v>
      </c>
      <c r="F27" s="12">
        <v>300</v>
      </c>
      <c r="G27" s="12">
        <v>500</v>
      </c>
      <c r="H27" s="12">
        <v>750</v>
      </c>
      <c r="I27" s="12">
        <v>800</v>
      </c>
      <c r="K27" t="s">
        <v>1692</v>
      </c>
      <c r="L27" s="12">
        <f t="shared" si="1"/>
        <v>215</v>
      </c>
      <c r="M27" s="12">
        <f t="shared" si="2"/>
        <v>300</v>
      </c>
      <c r="N27" s="12">
        <f t="shared" si="3"/>
        <v>500</v>
      </c>
      <c r="O27" s="12">
        <f t="shared" si="4"/>
        <v>750</v>
      </c>
      <c r="P27" s="12">
        <f t="shared" si="5"/>
        <v>800</v>
      </c>
    </row>
    <row r="28" spans="2:16" outlineLevel="1" x14ac:dyDescent="0.3">
      <c r="D28" t="s">
        <v>1691</v>
      </c>
      <c r="E28" s="12">
        <v>215</v>
      </c>
      <c r="F28" s="12">
        <v>300</v>
      </c>
      <c r="G28" s="12">
        <v>500</v>
      </c>
      <c r="H28" s="12">
        <v>750</v>
      </c>
      <c r="I28" s="12">
        <v>900</v>
      </c>
      <c r="K28" t="s">
        <v>1691</v>
      </c>
      <c r="L28" s="12">
        <f t="shared" si="1"/>
        <v>215</v>
      </c>
      <c r="M28" s="12">
        <f t="shared" si="2"/>
        <v>300</v>
      </c>
      <c r="N28" s="12">
        <f t="shared" si="3"/>
        <v>500</v>
      </c>
      <c r="O28" s="12">
        <f t="shared" si="4"/>
        <v>750</v>
      </c>
      <c r="P28" s="12">
        <f t="shared" si="5"/>
        <v>900</v>
      </c>
    </row>
    <row r="29" spans="2:16" outlineLevel="1" x14ac:dyDescent="0.3">
      <c r="D29" t="s">
        <v>1690</v>
      </c>
      <c r="E29" s="12">
        <v>215</v>
      </c>
      <c r="F29" s="12">
        <v>300</v>
      </c>
      <c r="G29" s="12">
        <v>500</v>
      </c>
      <c r="H29" s="12">
        <v>750</v>
      </c>
      <c r="I29" s="12">
        <v>900</v>
      </c>
      <c r="K29" t="s">
        <v>1690</v>
      </c>
      <c r="L29" s="12">
        <f t="shared" si="1"/>
        <v>215</v>
      </c>
      <c r="M29" s="12">
        <f t="shared" si="2"/>
        <v>300</v>
      </c>
      <c r="N29" s="12">
        <f t="shared" si="3"/>
        <v>500</v>
      </c>
      <c r="O29" s="12">
        <f t="shared" si="4"/>
        <v>750</v>
      </c>
      <c r="P29" s="12">
        <f t="shared" si="5"/>
        <v>900</v>
      </c>
    </row>
    <row r="30" spans="2:16" outlineLevel="1" x14ac:dyDescent="0.3">
      <c r="D30" t="s">
        <v>1689</v>
      </c>
      <c r="E30" s="12">
        <v>250</v>
      </c>
      <c r="F30" s="12">
        <v>275</v>
      </c>
      <c r="G30" s="12">
        <v>250</v>
      </c>
      <c r="H30" s="12">
        <v>600</v>
      </c>
      <c r="I30" s="12">
        <v>1000</v>
      </c>
      <c r="K30" t="s">
        <v>1689</v>
      </c>
      <c r="L30" s="12">
        <f t="shared" si="1"/>
        <v>250</v>
      </c>
      <c r="M30" s="12">
        <f t="shared" si="2"/>
        <v>275</v>
      </c>
      <c r="N30" s="12">
        <f t="shared" si="3"/>
        <v>250</v>
      </c>
      <c r="O30" s="12">
        <f t="shared" si="4"/>
        <v>600</v>
      </c>
      <c r="P30" s="12">
        <f t="shared" si="5"/>
        <v>1000</v>
      </c>
    </row>
    <row r="31" spans="2:16" outlineLevel="1" x14ac:dyDescent="0.3">
      <c r="D31" t="s">
        <v>1688</v>
      </c>
      <c r="E31" s="12">
        <v>250</v>
      </c>
      <c r="F31" s="12">
        <v>275</v>
      </c>
      <c r="G31" s="12">
        <v>250</v>
      </c>
      <c r="H31" s="12">
        <v>600</v>
      </c>
      <c r="I31" s="12">
        <v>1000</v>
      </c>
      <c r="K31" t="s">
        <v>1688</v>
      </c>
      <c r="L31" s="12">
        <f t="shared" si="1"/>
        <v>250</v>
      </c>
      <c r="M31" s="12">
        <f t="shared" si="2"/>
        <v>275</v>
      </c>
      <c r="N31" s="12">
        <f t="shared" si="3"/>
        <v>250</v>
      </c>
      <c r="O31" s="12">
        <f t="shared" si="4"/>
        <v>600</v>
      </c>
      <c r="P31" s="12">
        <f t="shared" si="5"/>
        <v>1000</v>
      </c>
    </row>
    <row r="32" spans="2:16" outlineLevel="1" x14ac:dyDescent="0.3">
      <c r="D32" t="s">
        <v>1687</v>
      </c>
      <c r="E32" s="12">
        <v>250</v>
      </c>
      <c r="F32" s="12">
        <v>275</v>
      </c>
      <c r="G32" s="12">
        <v>250</v>
      </c>
      <c r="H32" s="12">
        <v>600</v>
      </c>
      <c r="I32" s="12">
        <v>1000</v>
      </c>
      <c r="K32" t="s">
        <v>1687</v>
      </c>
      <c r="L32" s="12">
        <f t="shared" si="1"/>
        <v>250</v>
      </c>
      <c r="M32" s="12">
        <f t="shared" si="2"/>
        <v>275</v>
      </c>
      <c r="N32" s="12">
        <f t="shared" si="3"/>
        <v>250</v>
      </c>
      <c r="O32" s="12">
        <f t="shared" si="4"/>
        <v>600</v>
      </c>
      <c r="P32" s="12">
        <f t="shared" si="5"/>
        <v>1000</v>
      </c>
    </row>
    <row r="33" spans="4:23" outlineLevel="1" x14ac:dyDescent="0.3">
      <c r="D33" t="s">
        <v>1686</v>
      </c>
      <c r="E33" s="12">
        <v>250</v>
      </c>
      <c r="F33" s="12">
        <v>275</v>
      </c>
      <c r="G33" s="12">
        <v>250</v>
      </c>
      <c r="H33" s="12">
        <v>600</v>
      </c>
      <c r="I33" s="12">
        <v>1000</v>
      </c>
      <c r="K33" t="s">
        <v>1686</v>
      </c>
      <c r="L33" s="12">
        <f t="shared" si="1"/>
        <v>250</v>
      </c>
      <c r="M33" s="12">
        <f t="shared" si="2"/>
        <v>275</v>
      </c>
      <c r="N33" s="12">
        <f t="shared" si="3"/>
        <v>250</v>
      </c>
      <c r="O33" s="12">
        <f t="shared" si="4"/>
        <v>600</v>
      </c>
      <c r="P33" s="12">
        <f t="shared" si="5"/>
        <v>1000</v>
      </c>
    </row>
    <row r="34" spans="4:23" outlineLevel="1" x14ac:dyDescent="0.3">
      <c r="D34" t="s">
        <v>1685</v>
      </c>
      <c r="E34" s="12">
        <v>275</v>
      </c>
      <c r="F34" s="12">
        <v>275</v>
      </c>
      <c r="G34" s="12">
        <v>250</v>
      </c>
      <c r="H34" s="12">
        <v>600</v>
      </c>
      <c r="I34" s="12">
        <v>1000</v>
      </c>
      <c r="K34" t="s">
        <v>1685</v>
      </c>
      <c r="L34" s="12">
        <f t="shared" si="1"/>
        <v>275</v>
      </c>
      <c r="M34" s="12">
        <f t="shared" si="2"/>
        <v>275</v>
      </c>
      <c r="N34" s="12">
        <f t="shared" si="3"/>
        <v>250</v>
      </c>
      <c r="O34" s="12">
        <f t="shared" si="4"/>
        <v>600</v>
      </c>
      <c r="P34" s="12">
        <f t="shared" si="5"/>
        <v>1000</v>
      </c>
    </row>
    <row r="35" spans="4:23" outlineLevel="1" x14ac:dyDescent="0.3">
      <c r="D35" t="s">
        <v>1684</v>
      </c>
      <c r="E35" s="12">
        <v>275</v>
      </c>
      <c r="F35" s="12">
        <v>275</v>
      </c>
      <c r="G35" s="12">
        <v>250</v>
      </c>
      <c r="H35" s="12">
        <v>600</v>
      </c>
      <c r="I35" s="12">
        <v>1000</v>
      </c>
      <c r="K35" t="s">
        <v>1684</v>
      </c>
      <c r="L35" s="12">
        <f t="shared" si="1"/>
        <v>275</v>
      </c>
      <c r="M35" s="12">
        <f t="shared" si="2"/>
        <v>275</v>
      </c>
      <c r="N35" s="12">
        <f t="shared" si="3"/>
        <v>250</v>
      </c>
      <c r="O35" s="12">
        <f t="shared" si="4"/>
        <v>600</v>
      </c>
      <c r="P35" s="12">
        <f t="shared" si="5"/>
        <v>1000</v>
      </c>
    </row>
    <row r="37" spans="4:23" x14ac:dyDescent="0.3">
      <c r="K37" t="s">
        <v>1575</v>
      </c>
    </row>
    <row r="38" spans="4:23" x14ac:dyDescent="0.3">
      <c r="K38">
        <v>2018</v>
      </c>
      <c r="L38" s="12">
        <f>SUM(L26:L29)</f>
        <v>860</v>
      </c>
      <c r="M38" s="12">
        <f>SUM(M26:M29)</f>
        <v>1200</v>
      </c>
      <c r="N38" s="12">
        <f>SUM(N26:N29)</f>
        <v>2500</v>
      </c>
      <c r="O38" s="12">
        <f>SUM(O26:O29)</f>
        <v>3000</v>
      </c>
      <c r="P38" s="12">
        <f>SUM(P26:P29)</f>
        <v>3400</v>
      </c>
    </row>
    <row r="39" spans="4:23" x14ac:dyDescent="0.3">
      <c r="K39">
        <v>2019</v>
      </c>
      <c r="L39" s="12">
        <f>SUM(L30:L33)</f>
        <v>1000</v>
      </c>
      <c r="M39" s="12">
        <f>SUM(M30:M33)</f>
        <v>1100</v>
      </c>
      <c r="N39" s="12">
        <f>SUM(N30:N33)</f>
        <v>1000</v>
      </c>
      <c r="O39" s="12">
        <f>SUM(O30:O33)</f>
        <v>2400</v>
      </c>
      <c r="P39" s="12">
        <f>SUM(P30:P33)</f>
        <v>4000</v>
      </c>
    </row>
    <row r="41" spans="4:23" x14ac:dyDescent="0.3">
      <c r="K41" t="s">
        <v>1435</v>
      </c>
    </row>
    <row r="42" spans="4:23" x14ac:dyDescent="0.3">
      <c r="K42">
        <v>2018</v>
      </c>
      <c r="L42" s="12">
        <f t="shared" ref="L42:P43" si="6">L22</f>
        <v>1000</v>
      </c>
      <c r="M42" s="12">
        <f t="shared" si="6"/>
        <v>1500</v>
      </c>
      <c r="N42" s="12">
        <f t="shared" si="6"/>
        <v>2000</v>
      </c>
      <c r="O42" s="12">
        <f t="shared" si="6"/>
        <v>2500</v>
      </c>
      <c r="P42" s="12">
        <f t="shared" si="6"/>
        <v>3000</v>
      </c>
    </row>
    <row r="43" spans="4:23" x14ac:dyDescent="0.3">
      <c r="K43">
        <v>2019</v>
      </c>
      <c r="L43" s="12">
        <f t="shared" si="6"/>
        <v>1200</v>
      </c>
      <c r="M43" s="12">
        <f t="shared" si="6"/>
        <v>1700</v>
      </c>
      <c r="N43" s="12">
        <f t="shared" si="6"/>
        <v>2200</v>
      </c>
      <c r="O43" s="12">
        <f t="shared" si="6"/>
        <v>2700</v>
      </c>
      <c r="P43" s="12">
        <f t="shared" si="6"/>
        <v>3200</v>
      </c>
    </row>
    <row r="45" spans="4:23" x14ac:dyDescent="0.3">
      <c r="L45" s="407">
        <v>2018</v>
      </c>
      <c r="M45" s="407"/>
      <c r="N45" s="407"/>
      <c r="O45" s="407"/>
      <c r="P45" s="407"/>
    </row>
    <row r="46" spans="4:23" x14ac:dyDescent="0.3">
      <c r="K46" t="s">
        <v>1961</v>
      </c>
      <c r="L46" s="157">
        <f>L38/L42</f>
        <v>0.86</v>
      </c>
      <c r="M46" s="157">
        <f>M38/M42</f>
        <v>0.8</v>
      </c>
      <c r="N46" s="157">
        <f>N38/N42</f>
        <v>1.25</v>
      </c>
      <c r="O46" s="157">
        <f>O38/O42</f>
        <v>1.2</v>
      </c>
      <c r="P46" s="157">
        <f>P38/P42</f>
        <v>1.1333333333333333</v>
      </c>
    </row>
    <row r="47" spans="4:23" x14ac:dyDescent="0.3">
      <c r="K47" s="234" t="s">
        <v>1959</v>
      </c>
      <c r="L47" t="b">
        <f>L46&gt;E13</f>
        <v>0</v>
      </c>
      <c r="M47" t="b">
        <f>M46&gt;F13</f>
        <v>0</v>
      </c>
      <c r="N47" t="b">
        <f>N46&gt;G13</f>
        <v>1</v>
      </c>
      <c r="O47" t="b">
        <f>O46&gt;H13</f>
        <v>1</v>
      </c>
      <c r="P47" t="b">
        <f>P46&gt;I13</f>
        <v>1</v>
      </c>
    </row>
    <row r="48" spans="4:23" x14ac:dyDescent="0.3">
      <c r="K48" s="234"/>
      <c r="L48" s="89">
        <f>IF(L47=TRUE,(L46-E13)*L42,0)</f>
        <v>0</v>
      </c>
      <c r="M48" s="89">
        <f>IF(M47=TRUE,(M46-F13)*M42,0)</f>
        <v>0</v>
      </c>
      <c r="N48" s="89">
        <f>IF(N47=TRUE,(N46-G13)*N42,0)</f>
        <v>700</v>
      </c>
      <c r="O48" s="89">
        <f>IF(O47=TRUE,(O46-H13)*O42,0)</f>
        <v>499.99999999999989</v>
      </c>
      <c r="P48" s="89">
        <f>IF(P47=TRUE,(P46-I13)*P42,0)</f>
        <v>850</v>
      </c>
      <c r="Q48" s="18" t="s">
        <v>1975</v>
      </c>
      <c r="R48" s="18"/>
      <c r="S48" s="18"/>
      <c r="T48" s="18"/>
      <c r="U48" s="18"/>
      <c r="V48" s="18"/>
      <c r="W48" s="18"/>
    </row>
    <row r="49" spans="2:26" x14ac:dyDescent="0.3">
      <c r="K49" s="234" t="s">
        <v>1958</v>
      </c>
      <c r="L49" t="b">
        <f>L46&lt;E12</f>
        <v>0</v>
      </c>
      <c r="M49" t="b">
        <f>M46&lt;F12</f>
        <v>0</v>
      </c>
      <c r="N49" t="b">
        <f>N46&lt;G12</f>
        <v>0</v>
      </c>
      <c r="O49" t="b">
        <f>O46&lt;H12</f>
        <v>0</v>
      </c>
      <c r="P49" t="b">
        <f>P46&lt;I12</f>
        <v>0</v>
      </c>
    </row>
    <row r="50" spans="2:26" x14ac:dyDescent="0.3">
      <c r="K50" s="234"/>
      <c r="L50" s="89">
        <f>IF(L49=TRUE,(E12-L46)*L22,0)</f>
        <v>0</v>
      </c>
      <c r="M50" s="89">
        <f>IF(M49=TRUE,(F12-M46)*M22,0)</f>
        <v>0</v>
      </c>
      <c r="N50" s="89">
        <f>IF(N49=TRUE,(G12-N46)*N22,0)</f>
        <v>0</v>
      </c>
      <c r="O50" s="89">
        <f>IF(O49=TRUE,(H12-O46)*O22,0)</f>
        <v>0</v>
      </c>
      <c r="P50" s="89">
        <f>IF(P49=TRUE,(I12-P46)*P22,0)</f>
        <v>0</v>
      </c>
      <c r="Q50" s="18" t="s">
        <v>1974</v>
      </c>
      <c r="R50" s="18"/>
      <c r="S50" s="18"/>
      <c r="T50" s="18"/>
      <c r="U50" s="18"/>
      <c r="V50" s="18"/>
      <c r="W50" s="18"/>
      <c r="X50" s="18"/>
      <c r="Y50" s="18"/>
      <c r="Z50" s="18"/>
    </row>
    <row r="52" spans="2:26" x14ac:dyDescent="0.3">
      <c r="L52" s="407">
        <v>2019</v>
      </c>
      <c r="M52" s="407"/>
      <c r="N52" s="407"/>
      <c r="O52" s="407"/>
      <c r="P52" s="407"/>
    </row>
    <row r="53" spans="2:26" x14ac:dyDescent="0.3">
      <c r="K53" t="s">
        <v>1961</v>
      </c>
      <c r="L53" s="157">
        <f>L39/L43</f>
        <v>0.83333333333333337</v>
      </c>
      <c r="M53" s="157">
        <f>M39/M43</f>
        <v>0.6470588235294118</v>
      </c>
      <c r="N53" s="157">
        <f>N39/N43</f>
        <v>0.45454545454545453</v>
      </c>
      <c r="O53" s="157">
        <f>O39/O43</f>
        <v>0.88888888888888884</v>
      </c>
      <c r="P53" s="157">
        <f>P39/P43</f>
        <v>1.25</v>
      </c>
    </row>
    <row r="54" spans="2:26" x14ac:dyDescent="0.3">
      <c r="K54" s="234" t="s">
        <v>1959</v>
      </c>
      <c r="L54" t="b">
        <f>L53&gt;E13</f>
        <v>0</v>
      </c>
      <c r="M54" t="b">
        <f>M53&gt;F13</f>
        <v>0</v>
      </c>
      <c r="N54" t="b">
        <f>N53&gt;G13</f>
        <v>0</v>
      </c>
      <c r="O54" t="b">
        <f>O53&gt;H13</f>
        <v>0</v>
      </c>
      <c r="P54" t="b">
        <f>P53&gt;I13</f>
        <v>1</v>
      </c>
    </row>
    <row r="55" spans="2:26" x14ac:dyDescent="0.3">
      <c r="K55" s="234"/>
      <c r="L55" s="12">
        <f>IF(L54=TRUE,(L53-E13)*L23,0)</f>
        <v>0</v>
      </c>
      <c r="M55" s="12">
        <f>IF(M54=TRUE,(M53-F13)*M23,0)</f>
        <v>0</v>
      </c>
      <c r="N55" s="12">
        <f>IF(N54=TRUE,(N53-G13)*N23,0)</f>
        <v>0</v>
      </c>
      <c r="O55" s="12">
        <f>IF(O54=TRUE,(O53-H13)*O23,0)</f>
        <v>0</v>
      </c>
      <c r="P55" s="12">
        <f>IF(P54=TRUE,(P53-I13)*P23,0)</f>
        <v>1280</v>
      </c>
      <c r="Q55" s="18" t="s">
        <v>1973</v>
      </c>
      <c r="R55" s="18"/>
      <c r="S55" s="18"/>
      <c r="T55" s="18"/>
      <c r="U55" s="18"/>
      <c r="V55" s="18"/>
      <c r="W55" s="18"/>
    </row>
    <row r="56" spans="2:26" x14ac:dyDescent="0.3">
      <c r="K56" s="234" t="s">
        <v>1958</v>
      </c>
      <c r="L56" t="b">
        <f>L53&lt;E12</f>
        <v>0</v>
      </c>
      <c r="M56" t="b">
        <f>M53&lt;F12</f>
        <v>1</v>
      </c>
      <c r="N56" t="b">
        <f>N53&lt;G12</f>
        <v>1</v>
      </c>
      <c r="O56" t="b">
        <f>O53&lt;H12</f>
        <v>1</v>
      </c>
      <c r="P56" t="b">
        <f>P53&lt;I12</f>
        <v>0</v>
      </c>
    </row>
    <row r="57" spans="2:26" x14ac:dyDescent="0.3">
      <c r="K57" s="234"/>
      <c r="L57" s="12">
        <f>IF(L56=TRUE,(E12-L53)*L23,0)</f>
        <v>0</v>
      </c>
      <c r="M57" s="12">
        <f>IF(M56=TRUE,(F12-M53)*M23,0)</f>
        <v>260</v>
      </c>
      <c r="N57" s="12">
        <f>IF(N56=TRUE,(G12-N53)*N23,0)</f>
        <v>760.00000000000011</v>
      </c>
      <c r="O57" s="12">
        <f>IF(O56=TRUE,(H12-O53)*O23,0)</f>
        <v>30.000000000000192</v>
      </c>
      <c r="P57" s="12">
        <f>IF(P56=TRUE,(I12-P53)*P23,0)</f>
        <v>0</v>
      </c>
      <c r="Q57" s="18" t="s">
        <v>1972</v>
      </c>
      <c r="R57" s="18"/>
      <c r="S57" s="18"/>
      <c r="T57" s="18"/>
      <c r="U57" s="18"/>
      <c r="V57" s="18"/>
      <c r="W57" s="18"/>
    </row>
    <row r="58" spans="2:26" x14ac:dyDescent="0.3">
      <c r="K58" s="234"/>
    </row>
    <row r="59" spans="2:26" x14ac:dyDescent="0.3">
      <c r="K59" s="234" t="s">
        <v>1971</v>
      </c>
      <c r="L59" s="12">
        <f>MAX(L57-L48,0)</f>
        <v>0</v>
      </c>
      <c r="M59" s="12">
        <f>MAX(M57-M48,0)</f>
        <v>260</v>
      </c>
      <c r="N59" s="12">
        <f>MAX(N57-N48,0)</f>
        <v>60.000000000000114</v>
      </c>
      <c r="O59" s="12">
        <f>MAX(O57-O48,0)</f>
        <v>0</v>
      </c>
      <c r="P59" s="12">
        <f>MAX(P57-P48,0)</f>
        <v>0</v>
      </c>
      <c r="Q59" s="18" t="s">
        <v>1955</v>
      </c>
      <c r="R59" s="18"/>
      <c r="S59" s="18"/>
      <c r="T59" s="18"/>
      <c r="U59" s="18"/>
      <c r="V59" s="18"/>
      <c r="W59" s="18"/>
      <c r="X59" s="18"/>
    </row>
    <row r="61" spans="2:26" x14ac:dyDescent="0.3">
      <c r="P61" s="181">
        <f>SUM(L59:P59)</f>
        <v>320.00000000000011</v>
      </c>
      <c r="Q61" s="18" t="s">
        <v>1970</v>
      </c>
      <c r="R61" s="18"/>
      <c r="S61" s="18"/>
      <c r="T61" s="18"/>
    </row>
    <row r="63" spans="2:26" s="7" customFormat="1" x14ac:dyDescent="0.3">
      <c r="B63" s="7" t="s">
        <v>1683</v>
      </c>
      <c r="D63" s="295"/>
      <c r="E63" s="295"/>
      <c r="F63" s="295"/>
      <c r="G63" s="295"/>
      <c r="H63" s="295"/>
      <c r="I63" s="295"/>
      <c r="J63" s="295"/>
    </row>
    <row r="67" spans="11:21" x14ac:dyDescent="0.3">
      <c r="K67" t="s">
        <v>1969</v>
      </c>
      <c r="L67" t="str">
        <f>L20</f>
        <v>Client A</v>
      </c>
      <c r="M67" t="str">
        <f>M20</f>
        <v>Client B</v>
      </c>
      <c r="N67" t="str">
        <f>N20</f>
        <v>Client C</v>
      </c>
      <c r="O67" t="str">
        <f>O20</f>
        <v>Client D</v>
      </c>
      <c r="P67" t="str">
        <f>P20</f>
        <v>Client E</v>
      </c>
    </row>
    <row r="68" spans="11:21" x14ac:dyDescent="0.3">
      <c r="K68" t="s">
        <v>1968</v>
      </c>
      <c r="L68" s="283">
        <f>E11</f>
        <v>0.85</v>
      </c>
      <c r="M68" s="283">
        <f>F11</f>
        <v>0.85</v>
      </c>
      <c r="N68" s="283">
        <f>G11</f>
        <v>0.85</v>
      </c>
      <c r="O68" s="283">
        <f>H11</f>
        <v>0.95</v>
      </c>
      <c r="P68" s="283">
        <f>I11</f>
        <v>0.8</v>
      </c>
    </row>
    <row r="69" spans="11:21" x14ac:dyDescent="0.3">
      <c r="K69" s="7" t="s">
        <v>1967</v>
      </c>
    </row>
    <row r="70" spans="11:21" x14ac:dyDescent="0.3">
      <c r="K70" s="234" t="s">
        <v>1575</v>
      </c>
      <c r="L70" s="12">
        <f>SUM(L34:L35)</f>
        <v>550</v>
      </c>
      <c r="M70" s="12">
        <f>SUM(M34:M35)</f>
        <v>550</v>
      </c>
      <c r="N70" s="12">
        <f>SUM(N34:N35)</f>
        <v>500</v>
      </c>
      <c r="O70" s="12">
        <f>SUM(O34:O35)</f>
        <v>1200</v>
      </c>
      <c r="P70" s="12">
        <f>SUM(P34:P35)</f>
        <v>2000</v>
      </c>
    </row>
    <row r="71" spans="11:21" x14ac:dyDescent="0.3">
      <c r="K71" s="234" t="s">
        <v>1435</v>
      </c>
      <c r="L71" s="12">
        <f>L24/2</f>
        <v>700</v>
      </c>
      <c r="M71" s="12">
        <f>M24/2</f>
        <v>950</v>
      </c>
      <c r="N71" s="12">
        <f>N24/2</f>
        <v>1200</v>
      </c>
      <c r="O71" s="12">
        <f>O24/2</f>
        <v>1450</v>
      </c>
      <c r="P71" s="12">
        <f>P24/2</f>
        <v>1700</v>
      </c>
      <c r="Q71" s="18" t="s">
        <v>1966</v>
      </c>
      <c r="R71" s="18"/>
      <c r="S71" s="18"/>
      <c r="T71" s="18"/>
      <c r="U71" s="18"/>
    </row>
    <row r="72" spans="11:21" x14ac:dyDescent="0.3">
      <c r="K72" s="234" t="s">
        <v>1961</v>
      </c>
      <c r="L72" s="157">
        <f>L70/L71</f>
        <v>0.7857142857142857</v>
      </c>
      <c r="M72" s="157">
        <f>M70/M71</f>
        <v>0.57894736842105265</v>
      </c>
      <c r="N72" s="157">
        <f>N70/N71</f>
        <v>0.41666666666666669</v>
      </c>
      <c r="O72" s="157">
        <f>O70/O71</f>
        <v>0.82758620689655171</v>
      </c>
      <c r="P72" s="157">
        <f>P70/P71</f>
        <v>1.1764705882352942</v>
      </c>
    </row>
    <row r="74" spans="11:21" x14ac:dyDescent="0.3">
      <c r="K74" s="9" t="s">
        <v>1965</v>
      </c>
    </row>
    <row r="75" spans="11:21" x14ac:dyDescent="0.3">
      <c r="K75" s="234" t="s">
        <v>1959</v>
      </c>
      <c r="L75" t="b">
        <f>L72&gt;E13</f>
        <v>0</v>
      </c>
      <c r="M75" t="b">
        <f>M72&gt;F13</f>
        <v>0</v>
      </c>
      <c r="N75" t="b">
        <f>N72&gt;G13</f>
        <v>0</v>
      </c>
      <c r="O75" t="b">
        <f>O72&gt;H13</f>
        <v>0</v>
      </c>
      <c r="P75" t="b">
        <f>P72&gt;I13</f>
        <v>1</v>
      </c>
    </row>
    <row r="76" spans="11:21" x14ac:dyDescent="0.3">
      <c r="L76" s="89">
        <v>0</v>
      </c>
      <c r="M76" s="89">
        <v>0</v>
      </c>
      <c r="N76" s="89">
        <v>0</v>
      </c>
      <c r="O76" s="89">
        <v>0</v>
      </c>
      <c r="P76" s="89">
        <f>(P72-I13)*P71</f>
        <v>555.00000000000011</v>
      </c>
    </row>
    <row r="77" spans="11:21" x14ac:dyDescent="0.3">
      <c r="K77" s="234" t="s">
        <v>1958</v>
      </c>
      <c r="L77" t="b">
        <f>L72&lt;E12</f>
        <v>1</v>
      </c>
      <c r="M77" t="b">
        <f>M72&lt;F12</f>
        <v>1</v>
      </c>
      <c r="N77" t="b">
        <f>N72&lt;G12</f>
        <v>1</v>
      </c>
      <c r="O77" t="b">
        <f>O72&lt;H12</f>
        <v>1</v>
      </c>
      <c r="P77" t="b">
        <f>P72&lt;I12</f>
        <v>0</v>
      </c>
    </row>
    <row r="78" spans="11:21" x14ac:dyDescent="0.3">
      <c r="L78" s="89">
        <f>(E12-L72)*L71</f>
        <v>10.000000000000043</v>
      </c>
      <c r="M78" s="89">
        <f>(F12-M72)*M71</f>
        <v>210.00000000000003</v>
      </c>
      <c r="N78" s="89">
        <f>(G12-N72)*N71</f>
        <v>460.00000000000006</v>
      </c>
      <c r="O78" s="89">
        <f>(H12-O72)*O71</f>
        <v>105.00000000000004</v>
      </c>
      <c r="P78" s="89">
        <v>0</v>
      </c>
    </row>
    <row r="80" spans="11:21" x14ac:dyDescent="0.3">
      <c r="K80" t="s">
        <v>1957</v>
      </c>
      <c r="L80" s="406">
        <f>L55</f>
        <v>0</v>
      </c>
      <c r="M80" s="406">
        <f>M55</f>
        <v>0</v>
      </c>
      <c r="N80" s="406">
        <f>N55</f>
        <v>0</v>
      </c>
      <c r="O80" s="406">
        <f>O55</f>
        <v>0</v>
      </c>
      <c r="P80" s="406">
        <f>P55</f>
        <v>1280</v>
      </c>
    </row>
    <row r="82" spans="11:28" x14ac:dyDescent="0.3">
      <c r="K82" t="s">
        <v>1964</v>
      </c>
      <c r="L82" s="89">
        <f>MAX(L78-L80,0)</f>
        <v>10.000000000000043</v>
      </c>
      <c r="M82" s="89">
        <f>MAX(M78-M80,0)</f>
        <v>210.00000000000003</v>
      </c>
      <c r="N82" s="89">
        <f>MAX(N78-N80,0)</f>
        <v>460.00000000000006</v>
      </c>
      <c r="O82" s="89">
        <f>MAX(O78-O80,0)</f>
        <v>105.00000000000004</v>
      </c>
      <c r="P82" s="89">
        <f>MAX(P78-P80,0)</f>
        <v>0</v>
      </c>
      <c r="Q82" s="18" t="s">
        <v>1955</v>
      </c>
      <c r="R82" s="18"/>
      <c r="S82" s="18"/>
      <c r="T82" s="18"/>
      <c r="U82" s="18"/>
      <c r="V82" s="18"/>
      <c r="W82" s="18"/>
      <c r="X82" s="18"/>
    </row>
    <row r="84" spans="11:28" x14ac:dyDescent="0.3">
      <c r="P84" s="181">
        <f>SUM(L82:P82)</f>
        <v>785.00000000000011</v>
      </c>
      <c r="Q84" s="18" t="s">
        <v>1963</v>
      </c>
      <c r="R84" s="18"/>
      <c r="S84" s="18"/>
      <c r="T84" s="18"/>
      <c r="U84" s="18"/>
    </row>
    <row r="87" spans="11:28" x14ac:dyDescent="0.3">
      <c r="K87" s="9" t="s">
        <v>1962</v>
      </c>
    </row>
    <row r="88" spans="11:28" x14ac:dyDescent="0.3">
      <c r="K88" t="s">
        <v>1961</v>
      </c>
      <c r="L88" s="157">
        <f>L72/2+L68/2</f>
        <v>0.81785714285714284</v>
      </c>
      <c r="M88" s="157">
        <f>M72/2+M68/2</f>
        <v>0.71447368421052637</v>
      </c>
      <c r="N88" s="157">
        <f>N72/2+N68/2</f>
        <v>0.6333333333333333</v>
      </c>
      <c r="O88" s="157">
        <f>O72/2+O68/2</f>
        <v>0.88879310344827589</v>
      </c>
      <c r="P88" s="157">
        <f>P72/2+P68/2</f>
        <v>0.9882352941176471</v>
      </c>
      <c r="Q88" s="18" t="s">
        <v>1960</v>
      </c>
      <c r="R88" s="18"/>
      <c r="S88" s="18"/>
      <c r="T88" s="18"/>
      <c r="U88" s="18"/>
      <c r="V88" s="18"/>
      <c r="W88" s="18"/>
      <c r="X88" s="18"/>
      <c r="Y88" s="18"/>
      <c r="Z88" s="18"/>
      <c r="AA88" s="18"/>
      <c r="AB88" s="18"/>
    </row>
    <row r="89" spans="11:28" x14ac:dyDescent="0.3">
      <c r="L89" s="89"/>
      <c r="M89" s="89"/>
      <c r="N89" s="89"/>
      <c r="O89" s="89"/>
      <c r="P89" s="89"/>
    </row>
    <row r="90" spans="11:28" x14ac:dyDescent="0.3">
      <c r="K90" s="234" t="s">
        <v>1959</v>
      </c>
      <c r="L90" t="b">
        <f>L88&gt;E13</f>
        <v>0</v>
      </c>
      <c r="M90" t="b">
        <f>M88&gt;F13</f>
        <v>0</v>
      </c>
      <c r="N90" t="b">
        <f>N88&gt;G13</f>
        <v>0</v>
      </c>
      <c r="O90" t="b">
        <f>O88&gt;H13</f>
        <v>0</v>
      </c>
      <c r="P90" t="b">
        <f>P88&gt;I13</f>
        <v>1</v>
      </c>
    </row>
    <row r="91" spans="11:28" x14ac:dyDescent="0.3">
      <c r="L91" s="89">
        <v>0</v>
      </c>
      <c r="M91" s="89">
        <v>0</v>
      </c>
      <c r="N91" s="89">
        <v>0</v>
      </c>
      <c r="O91" s="89">
        <v>0</v>
      </c>
      <c r="P91" s="89">
        <f>(P88-I13)*P71</f>
        <v>235.00000000000011</v>
      </c>
    </row>
    <row r="92" spans="11:28" x14ac:dyDescent="0.3">
      <c r="K92" s="234" t="s">
        <v>1958</v>
      </c>
      <c r="L92" t="b">
        <f>L88&lt;E12</f>
        <v>0</v>
      </c>
      <c r="M92" t="b">
        <f>M88&lt;F12</f>
        <v>1</v>
      </c>
      <c r="N92" t="b">
        <f>N88&lt;G12</f>
        <v>1</v>
      </c>
      <c r="O92" t="b">
        <f>O88&lt;H12</f>
        <v>1</v>
      </c>
      <c r="P92" t="b">
        <f>P88&lt;I12</f>
        <v>0</v>
      </c>
    </row>
    <row r="93" spans="11:28" x14ac:dyDescent="0.3">
      <c r="L93" s="406">
        <v>0</v>
      </c>
      <c r="M93" s="406">
        <f>(F12-M88)*M71</f>
        <v>81.249999999999986</v>
      </c>
      <c r="N93" s="406">
        <f>(G12-N88)*N71</f>
        <v>200.00000000000009</v>
      </c>
      <c r="O93" s="406">
        <f>(H12-O88)*O71</f>
        <v>16.249999999999993</v>
      </c>
      <c r="P93" s="406">
        <v>0</v>
      </c>
    </row>
    <row r="95" spans="11:28" x14ac:dyDescent="0.3">
      <c r="K95" t="s">
        <v>1957</v>
      </c>
      <c r="L95" s="89">
        <f>L80</f>
        <v>0</v>
      </c>
      <c r="M95" s="89">
        <f>M80</f>
        <v>0</v>
      </c>
      <c r="N95" s="89">
        <f>N80</f>
        <v>0</v>
      </c>
      <c r="O95" s="89">
        <f>O80</f>
        <v>0</v>
      </c>
      <c r="P95" s="89">
        <f>P80</f>
        <v>1280</v>
      </c>
    </row>
    <row r="97" spans="11:24" x14ac:dyDescent="0.3">
      <c r="K97" s="23" t="s">
        <v>1956</v>
      </c>
      <c r="L97" s="406">
        <f>MAX(L93-L95,0)</f>
        <v>0</v>
      </c>
      <c r="M97" s="406">
        <f>MAX(M93-M95,0)</f>
        <v>81.249999999999986</v>
      </c>
      <c r="N97" s="406">
        <f>MAX(N93-N95,0)</f>
        <v>200.00000000000009</v>
      </c>
      <c r="O97" s="406">
        <f>MAX(O93-O95,0)</f>
        <v>16.249999999999993</v>
      </c>
      <c r="P97" s="406">
        <f>MAX(P93-P95,0)</f>
        <v>0</v>
      </c>
      <c r="Q97" s="18" t="s">
        <v>1955</v>
      </c>
      <c r="R97" s="18"/>
      <c r="S97" s="18"/>
      <c r="T97" s="18"/>
      <c r="U97" s="18"/>
      <c r="V97" s="18"/>
      <c r="W97" s="18"/>
      <c r="X97" s="18"/>
    </row>
    <row r="99" spans="11:24" x14ac:dyDescent="0.3">
      <c r="P99" s="181">
        <f>SUM(L97:P97)</f>
        <v>297.50000000000006</v>
      </c>
      <c r="Q99" s="18" t="s">
        <v>1954</v>
      </c>
      <c r="R99" s="18"/>
      <c r="S99" s="18"/>
      <c r="T99" s="18"/>
      <c r="U99" s="18"/>
      <c r="V99" s="18"/>
    </row>
  </sheetData>
  <mergeCells count="3">
    <mergeCell ref="D8:I8"/>
    <mergeCell ref="D16:I16"/>
    <mergeCell ref="K16:O16"/>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87801-BD79-4BDC-9D29-2815F9B2B81A}">
  <sheetPr>
    <tabColor theme="5" tint="0.39997558519241921"/>
  </sheetPr>
  <dimension ref="A1:L48"/>
  <sheetViews>
    <sheetView workbookViewId="0">
      <selection activeCell="AC68" sqref="AC68"/>
    </sheetView>
  </sheetViews>
  <sheetFormatPr defaultRowHeight="14.4" x14ac:dyDescent="0.3"/>
  <cols>
    <col min="2" max="2" width="8.33203125" customWidth="1"/>
    <col min="3" max="3" width="7" customWidth="1"/>
    <col min="4" max="11" width="9.88671875" bestFit="1" customWidth="1"/>
    <col min="12" max="12" width="9.6640625" bestFit="1" customWidth="1"/>
  </cols>
  <sheetData>
    <row r="1" spans="1:12" ht="15" thickBot="1" x14ac:dyDescent="0.35">
      <c r="A1" t="s">
        <v>1722</v>
      </c>
      <c r="G1" s="20" t="s">
        <v>42</v>
      </c>
      <c r="H1" s="19"/>
    </row>
    <row r="2" spans="1:12" x14ac:dyDescent="0.3">
      <c r="A2" s="106"/>
      <c r="G2" s="18" t="s">
        <v>41</v>
      </c>
      <c r="H2" s="18"/>
    </row>
    <row r="3" spans="1:12" ht="15" thickBot="1" x14ac:dyDescent="0.35">
      <c r="G3" s="17" t="s">
        <v>40</v>
      </c>
      <c r="H3" s="17"/>
    </row>
    <row r="4" spans="1:12" ht="15.6" thickTop="1" thickBot="1" x14ac:dyDescent="0.35">
      <c r="G4" s="16" t="s">
        <v>39</v>
      </c>
      <c r="H4" s="16"/>
    </row>
    <row r="5" spans="1:12" ht="15" thickTop="1" x14ac:dyDescent="0.3">
      <c r="G5" s="15" t="s">
        <v>38</v>
      </c>
      <c r="H5" s="14"/>
    </row>
    <row r="9" spans="1:12" ht="15" thickBot="1" x14ac:dyDescent="0.35"/>
    <row r="10" spans="1:12" ht="15" thickBot="1" x14ac:dyDescent="0.35">
      <c r="C10" s="644" t="s">
        <v>37</v>
      </c>
      <c r="D10" s="645"/>
      <c r="E10" s="645"/>
      <c r="F10" s="646"/>
    </row>
    <row r="12" spans="1:12" x14ac:dyDescent="0.3">
      <c r="D12" s="6" t="s">
        <v>1721</v>
      </c>
    </row>
    <row r="13" spans="1:12" ht="15" thickBot="1" x14ac:dyDescent="0.35"/>
    <row r="14" spans="1:12" ht="15" thickBot="1" x14ac:dyDescent="0.35">
      <c r="C14" s="644" t="s">
        <v>18</v>
      </c>
      <c r="D14" s="645"/>
      <c r="E14" s="645"/>
      <c r="F14" s="645"/>
      <c r="G14" s="645"/>
      <c r="H14" s="645"/>
      <c r="I14" s="645"/>
      <c r="J14" s="645"/>
      <c r="K14" s="645"/>
      <c r="L14" s="646"/>
    </row>
    <row r="16" spans="1:12" x14ac:dyDescent="0.3">
      <c r="C16" s="23" t="s">
        <v>1720</v>
      </c>
      <c r="D16" s="301">
        <v>44216</v>
      </c>
      <c r="E16" s="300">
        <v>44247</v>
      </c>
      <c r="F16" s="299">
        <v>44275</v>
      </c>
      <c r="G16" s="301">
        <v>44306</v>
      </c>
      <c r="H16" s="300">
        <v>44336</v>
      </c>
      <c r="I16" s="299">
        <v>44367</v>
      </c>
      <c r="J16" s="301">
        <v>44397</v>
      </c>
      <c r="K16" s="300">
        <v>44428</v>
      </c>
      <c r="L16" s="299">
        <v>44459</v>
      </c>
    </row>
    <row r="17" spans="2:12" x14ac:dyDescent="0.3">
      <c r="C17" s="23" t="s">
        <v>1719</v>
      </c>
      <c r="D17" s="89">
        <v>2000</v>
      </c>
      <c r="E17" s="89">
        <v>2000</v>
      </c>
      <c r="F17" s="89">
        <v>2000</v>
      </c>
      <c r="G17" s="89">
        <v>2000</v>
      </c>
      <c r="H17" s="89">
        <v>2000</v>
      </c>
      <c r="I17" s="89">
        <v>2000</v>
      </c>
      <c r="J17" s="89">
        <v>2000</v>
      </c>
      <c r="K17" s="89">
        <v>2000</v>
      </c>
      <c r="L17" s="89">
        <v>2000</v>
      </c>
    </row>
    <row r="18" spans="2:12" x14ac:dyDescent="0.3">
      <c r="C18" s="23" t="s">
        <v>1718</v>
      </c>
      <c r="D18" s="89">
        <v>200</v>
      </c>
      <c r="E18" s="89">
        <v>300</v>
      </c>
      <c r="F18" s="89">
        <v>100</v>
      </c>
      <c r="G18" s="89">
        <v>200</v>
      </c>
      <c r="H18" s="89">
        <v>100</v>
      </c>
      <c r="I18" s="89">
        <v>300</v>
      </c>
      <c r="J18" s="89">
        <v>200</v>
      </c>
      <c r="K18" s="89">
        <v>100</v>
      </c>
      <c r="L18" s="89">
        <v>300</v>
      </c>
    </row>
    <row r="19" spans="2:12" x14ac:dyDescent="0.3">
      <c r="C19" s="23" t="s">
        <v>1717</v>
      </c>
      <c r="D19" s="89">
        <v>100</v>
      </c>
      <c r="E19" s="89">
        <v>200</v>
      </c>
      <c r="F19" s="89">
        <v>300</v>
      </c>
      <c r="G19" s="89">
        <v>400</v>
      </c>
      <c r="H19" s="89">
        <v>100</v>
      </c>
      <c r="I19" s="89">
        <v>100</v>
      </c>
      <c r="J19" s="89">
        <v>100</v>
      </c>
      <c r="K19" s="89">
        <v>300</v>
      </c>
      <c r="L19" s="89">
        <v>200</v>
      </c>
    </row>
    <row r="20" spans="2:12" x14ac:dyDescent="0.3">
      <c r="C20" s="23" t="s">
        <v>1716</v>
      </c>
      <c r="D20" s="89">
        <v>1000</v>
      </c>
      <c r="E20" s="89">
        <v>1100</v>
      </c>
      <c r="F20" s="89">
        <v>1200</v>
      </c>
      <c r="G20" s="89">
        <v>1300</v>
      </c>
      <c r="H20" s="89">
        <v>1400</v>
      </c>
      <c r="I20" s="89">
        <v>1500</v>
      </c>
      <c r="J20" s="89">
        <v>1600</v>
      </c>
      <c r="K20" s="89">
        <v>1700</v>
      </c>
      <c r="L20" s="89">
        <v>1800</v>
      </c>
    </row>
    <row r="21" spans="2:12" x14ac:dyDescent="0.3">
      <c r="B21" s="23"/>
    </row>
    <row r="22" spans="2:12" x14ac:dyDescent="0.3">
      <c r="B22" s="23" t="s">
        <v>1715</v>
      </c>
      <c r="D22" t="s">
        <v>1714</v>
      </c>
    </row>
    <row r="23" spans="2:12" x14ac:dyDescent="0.3">
      <c r="B23" s="23"/>
      <c r="D23" s="301">
        <v>44216</v>
      </c>
      <c r="E23" s="300">
        <v>44247</v>
      </c>
      <c r="F23" s="299">
        <v>44275</v>
      </c>
      <c r="G23" s="301">
        <v>44306</v>
      </c>
      <c r="H23" s="300">
        <v>44336</v>
      </c>
      <c r="I23" s="299">
        <v>44367</v>
      </c>
      <c r="J23" s="301">
        <v>44397</v>
      </c>
      <c r="K23" s="300">
        <v>44428</v>
      </c>
      <c r="L23" s="299">
        <v>44459</v>
      </c>
    </row>
    <row r="24" spans="2:12" x14ac:dyDescent="0.3">
      <c r="B24" s="23" t="s">
        <v>13</v>
      </c>
      <c r="C24" t="s">
        <v>28</v>
      </c>
      <c r="D24" s="89">
        <v>200</v>
      </c>
      <c r="E24" s="89">
        <v>300</v>
      </c>
      <c r="F24" s="89">
        <v>250</v>
      </c>
      <c r="G24" s="89">
        <v>50</v>
      </c>
      <c r="H24" s="89">
        <v>50</v>
      </c>
      <c r="I24" s="89">
        <v>0</v>
      </c>
      <c r="J24" s="89">
        <v>50</v>
      </c>
      <c r="K24" s="89">
        <v>0</v>
      </c>
      <c r="L24" s="89">
        <v>0</v>
      </c>
    </row>
    <row r="25" spans="2:12" x14ac:dyDescent="0.3">
      <c r="C25" t="s">
        <v>27</v>
      </c>
      <c r="D25" s="89"/>
      <c r="E25" s="89">
        <v>100</v>
      </c>
      <c r="F25" s="89">
        <v>500</v>
      </c>
      <c r="G25" s="89">
        <v>100</v>
      </c>
      <c r="H25" s="89">
        <v>200</v>
      </c>
      <c r="I25" s="89">
        <v>50</v>
      </c>
      <c r="J25" s="89">
        <v>0</v>
      </c>
      <c r="K25" s="89">
        <v>100</v>
      </c>
      <c r="L25" s="89">
        <v>0</v>
      </c>
    </row>
    <row r="26" spans="2:12" x14ac:dyDescent="0.3">
      <c r="C26" t="s">
        <v>26</v>
      </c>
      <c r="D26" s="89"/>
      <c r="E26" s="89"/>
      <c r="F26" s="89">
        <v>200</v>
      </c>
      <c r="G26" s="89">
        <v>500</v>
      </c>
      <c r="H26" s="89">
        <v>400</v>
      </c>
      <c r="I26" s="89">
        <v>50</v>
      </c>
      <c r="J26" s="89">
        <v>50</v>
      </c>
      <c r="K26" s="89">
        <v>100</v>
      </c>
      <c r="L26" s="89">
        <v>50</v>
      </c>
    </row>
    <row r="27" spans="2:12" x14ac:dyDescent="0.3">
      <c r="C27" t="s">
        <v>25</v>
      </c>
      <c r="D27" s="89"/>
      <c r="E27" s="89"/>
      <c r="F27" s="89"/>
      <c r="G27" s="89">
        <v>100</v>
      </c>
      <c r="H27" s="89">
        <v>600</v>
      </c>
      <c r="I27" s="89">
        <v>150</v>
      </c>
      <c r="J27" s="89">
        <v>100</v>
      </c>
      <c r="K27" s="89">
        <v>50</v>
      </c>
      <c r="L27" s="89">
        <v>50</v>
      </c>
    </row>
    <row r="28" spans="2:12" x14ac:dyDescent="0.3">
      <c r="C28" t="s">
        <v>7</v>
      </c>
      <c r="D28" s="89"/>
      <c r="E28" s="89"/>
      <c r="F28" s="89"/>
      <c r="G28" s="89"/>
      <c r="H28" s="89">
        <v>300</v>
      </c>
      <c r="I28" s="89">
        <v>400</v>
      </c>
      <c r="J28" s="89">
        <v>200</v>
      </c>
      <c r="K28" s="89">
        <v>100</v>
      </c>
      <c r="L28" s="89">
        <v>50</v>
      </c>
    </row>
    <row r="29" spans="2:12" x14ac:dyDescent="0.3">
      <c r="C29" t="s">
        <v>1339</v>
      </c>
      <c r="D29" s="89"/>
      <c r="E29" s="89"/>
      <c r="F29" s="89"/>
      <c r="G29" s="89"/>
      <c r="H29" s="89"/>
      <c r="I29" s="89">
        <v>200</v>
      </c>
      <c r="J29" s="89">
        <v>600</v>
      </c>
      <c r="K29" s="89">
        <v>200</v>
      </c>
      <c r="L29" s="89">
        <v>50</v>
      </c>
    </row>
    <row r="30" spans="2:12" x14ac:dyDescent="0.3">
      <c r="C30" t="s">
        <v>1711</v>
      </c>
      <c r="D30" s="89"/>
      <c r="E30" s="89"/>
      <c r="F30" s="89"/>
      <c r="G30" s="89"/>
      <c r="H30" s="89"/>
      <c r="I30" s="89"/>
      <c r="J30" s="89">
        <v>250</v>
      </c>
      <c r="K30" s="89">
        <v>500</v>
      </c>
      <c r="L30" s="89">
        <v>100</v>
      </c>
    </row>
    <row r="31" spans="2:12" x14ac:dyDescent="0.3">
      <c r="C31" t="s">
        <v>24</v>
      </c>
      <c r="D31" s="89"/>
      <c r="E31" s="89"/>
      <c r="F31" s="89"/>
      <c r="G31" s="89"/>
      <c r="H31" s="89"/>
      <c r="I31" s="89"/>
      <c r="J31" s="89"/>
      <c r="K31" s="89">
        <v>200</v>
      </c>
      <c r="L31" s="89">
        <v>400</v>
      </c>
    </row>
    <row r="32" spans="2:12" x14ac:dyDescent="0.3">
      <c r="C32" t="s">
        <v>1338</v>
      </c>
      <c r="D32" s="89"/>
      <c r="E32" s="89"/>
      <c r="F32" s="89"/>
      <c r="G32" s="89"/>
      <c r="H32" s="89"/>
      <c r="I32" s="89"/>
      <c r="J32" s="89"/>
      <c r="K32" s="89"/>
      <c r="L32" s="89">
        <v>100</v>
      </c>
    </row>
    <row r="33" spans="2:12" x14ac:dyDescent="0.3">
      <c r="D33" s="89">
        <v>200</v>
      </c>
      <c r="E33" s="89">
        <v>400</v>
      </c>
      <c r="F33" s="89">
        <v>950</v>
      </c>
      <c r="G33" s="89">
        <v>750</v>
      </c>
      <c r="H33" s="89">
        <v>1550</v>
      </c>
      <c r="I33" s="89">
        <v>850</v>
      </c>
      <c r="J33" s="89">
        <v>1250</v>
      </c>
      <c r="K33" s="89">
        <v>1250</v>
      </c>
      <c r="L33" s="89">
        <v>800</v>
      </c>
    </row>
    <row r="35" spans="2:12" x14ac:dyDescent="0.3">
      <c r="B35" t="s">
        <v>1713</v>
      </c>
      <c r="E35" t="s">
        <v>1712</v>
      </c>
    </row>
    <row r="36" spans="2:12" x14ac:dyDescent="0.3">
      <c r="D36" s="301">
        <v>44216</v>
      </c>
      <c r="E36" s="300">
        <v>44247</v>
      </c>
      <c r="F36" s="299">
        <v>44275</v>
      </c>
      <c r="G36" s="301">
        <v>44306</v>
      </c>
      <c r="H36" s="300">
        <v>44336</v>
      </c>
      <c r="I36" s="299">
        <v>44367</v>
      </c>
      <c r="J36" s="301">
        <v>44397</v>
      </c>
      <c r="K36" s="300">
        <v>44428</v>
      </c>
      <c r="L36" s="299">
        <v>44459</v>
      </c>
    </row>
    <row r="37" spans="2:12" x14ac:dyDescent="0.3">
      <c r="B37" t="s">
        <v>13</v>
      </c>
      <c r="C37" t="s">
        <v>28</v>
      </c>
      <c r="D37" s="89">
        <v>500</v>
      </c>
      <c r="E37" s="89">
        <v>300</v>
      </c>
      <c r="F37" s="89">
        <v>200</v>
      </c>
      <c r="G37" s="89">
        <v>100</v>
      </c>
      <c r="H37" s="89">
        <v>50</v>
      </c>
      <c r="I37" s="89">
        <v>0</v>
      </c>
      <c r="J37" s="89">
        <v>0</v>
      </c>
      <c r="K37" s="89">
        <v>0</v>
      </c>
      <c r="L37" s="89">
        <v>0</v>
      </c>
    </row>
    <row r="38" spans="2:12" x14ac:dyDescent="0.3">
      <c r="C38" t="s">
        <v>27</v>
      </c>
      <c r="D38" s="89"/>
      <c r="E38" s="89">
        <v>800</v>
      </c>
      <c r="F38" s="89">
        <v>250</v>
      </c>
      <c r="G38" s="89">
        <v>150</v>
      </c>
      <c r="H38" s="89">
        <v>100</v>
      </c>
      <c r="I38" s="89">
        <v>150</v>
      </c>
      <c r="J38" s="89">
        <v>50</v>
      </c>
      <c r="K38" s="89">
        <v>0</v>
      </c>
      <c r="L38" s="89">
        <v>0</v>
      </c>
    </row>
    <row r="39" spans="2:12" x14ac:dyDescent="0.3">
      <c r="C39" t="s">
        <v>26</v>
      </c>
      <c r="D39" s="89"/>
      <c r="E39" s="89"/>
      <c r="F39" s="89">
        <v>50</v>
      </c>
      <c r="G39" s="89">
        <v>500</v>
      </c>
      <c r="H39" s="89">
        <v>100</v>
      </c>
      <c r="I39" s="89">
        <v>50</v>
      </c>
      <c r="J39" s="89">
        <v>50</v>
      </c>
      <c r="K39" s="89">
        <v>0</v>
      </c>
      <c r="L39" s="89">
        <v>50</v>
      </c>
    </row>
    <row r="40" spans="2:12" x14ac:dyDescent="0.3">
      <c r="C40" t="s">
        <v>25</v>
      </c>
      <c r="D40" s="89"/>
      <c r="E40" s="89"/>
      <c r="F40" s="89"/>
      <c r="G40" s="89">
        <v>800</v>
      </c>
      <c r="H40" s="89">
        <v>250</v>
      </c>
      <c r="I40" s="89">
        <v>200</v>
      </c>
      <c r="J40" s="89">
        <v>100</v>
      </c>
      <c r="K40" s="89">
        <v>50</v>
      </c>
      <c r="L40" s="89">
        <v>100</v>
      </c>
    </row>
    <row r="41" spans="2:12" x14ac:dyDescent="0.3">
      <c r="C41" t="s">
        <v>7</v>
      </c>
      <c r="D41" s="89"/>
      <c r="E41" s="89"/>
      <c r="F41" s="89"/>
      <c r="G41" s="89"/>
      <c r="H41" s="89">
        <v>750</v>
      </c>
      <c r="I41" s="89">
        <v>300</v>
      </c>
      <c r="J41" s="89">
        <v>100</v>
      </c>
      <c r="K41" s="89">
        <v>50</v>
      </c>
      <c r="L41" s="89">
        <v>200</v>
      </c>
    </row>
    <row r="42" spans="2:12" x14ac:dyDescent="0.3">
      <c r="C42" t="s">
        <v>1339</v>
      </c>
      <c r="D42" s="89"/>
      <c r="E42" s="89"/>
      <c r="F42" s="89"/>
      <c r="G42" s="89"/>
      <c r="H42" s="89"/>
      <c r="I42" s="89">
        <v>700</v>
      </c>
      <c r="J42" s="89">
        <v>200</v>
      </c>
      <c r="K42" s="89">
        <v>100</v>
      </c>
      <c r="L42" s="89">
        <v>250</v>
      </c>
    </row>
    <row r="43" spans="2:12" x14ac:dyDescent="0.3">
      <c r="C43" t="s">
        <v>1711</v>
      </c>
      <c r="D43" s="89"/>
      <c r="E43" s="89"/>
      <c r="F43" s="89"/>
      <c r="G43" s="89"/>
      <c r="H43" s="89"/>
      <c r="I43" s="89"/>
      <c r="J43" s="89">
        <v>750</v>
      </c>
      <c r="K43" s="89">
        <v>300</v>
      </c>
      <c r="L43" s="89">
        <v>100</v>
      </c>
    </row>
    <row r="44" spans="2:12" x14ac:dyDescent="0.3">
      <c r="C44" t="s">
        <v>24</v>
      </c>
      <c r="D44" s="89"/>
      <c r="E44" s="89"/>
      <c r="F44" s="89"/>
      <c r="G44" s="89"/>
      <c r="H44" s="89"/>
      <c r="I44" s="89"/>
      <c r="J44" s="89"/>
      <c r="K44" s="89">
        <v>800</v>
      </c>
      <c r="L44" s="89">
        <v>300</v>
      </c>
    </row>
    <row r="45" spans="2:12" x14ac:dyDescent="0.3">
      <c r="C45" t="s">
        <v>1338</v>
      </c>
      <c r="D45" s="89"/>
      <c r="E45" s="89"/>
      <c r="F45" s="89"/>
      <c r="G45" s="89"/>
      <c r="H45" s="89"/>
      <c r="I45" s="89"/>
      <c r="J45" s="89"/>
      <c r="K45" s="89"/>
      <c r="L45" s="89">
        <v>800</v>
      </c>
    </row>
    <row r="46" spans="2:12" x14ac:dyDescent="0.3">
      <c r="D46" s="89">
        <v>500</v>
      </c>
      <c r="E46" s="89">
        <v>1100</v>
      </c>
      <c r="F46" s="89">
        <v>500</v>
      </c>
      <c r="G46" s="89">
        <v>1550</v>
      </c>
      <c r="H46" s="89">
        <v>1250</v>
      </c>
      <c r="I46" s="89">
        <v>1400</v>
      </c>
      <c r="J46" s="89">
        <v>1250</v>
      </c>
      <c r="K46" s="89">
        <v>1300</v>
      </c>
      <c r="L46" s="89">
        <v>1800</v>
      </c>
    </row>
    <row r="47" spans="2:12" ht="15" thickBot="1" x14ac:dyDescent="0.35"/>
    <row r="48" spans="2:12" ht="15" thickBot="1" x14ac:dyDescent="0.35">
      <c r="C48" s="644" t="s">
        <v>17</v>
      </c>
      <c r="D48" s="645"/>
      <c r="E48" s="645"/>
      <c r="F48" s="645"/>
      <c r="G48" s="645"/>
      <c r="H48" s="645"/>
      <c r="I48" s="645"/>
      <c r="J48" s="645"/>
      <c r="K48" s="645"/>
      <c r="L48" s="646"/>
    </row>
  </sheetData>
  <mergeCells count="3">
    <mergeCell ref="C10:F10"/>
    <mergeCell ref="C14:L14"/>
    <mergeCell ref="C48:L48"/>
  </mergeCell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0B38-466E-4E7F-9024-AC08E5E230F1}">
  <sheetPr>
    <tabColor theme="9" tint="0.59999389629810485"/>
  </sheetPr>
  <dimension ref="A1:S63"/>
  <sheetViews>
    <sheetView workbookViewId="0">
      <selection activeCell="G51" sqref="G51"/>
    </sheetView>
  </sheetViews>
  <sheetFormatPr defaultRowHeight="14.4" x14ac:dyDescent="0.3"/>
  <cols>
    <col min="2" max="2" width="8.33203125" customWidth="1"/>
    <col min="3" max="3" width="7" customWidth="1"/>
    <col min="4" max="11" width="9.88671875" bestFit="1" customWidth="1"/>
    <col min="12" max="12" width="9.6640625" bestFit="1" customWidth="1"/>
  </cols>
  <sheetData>
    <row r="1" spans="1:12" ht="15" thickBot="1" x14ac:dyDescent="0.35">
      <c r="A1" t="s">
        <v>1722</v>
      </c>
      <c r="G1" s="20" t="s">
        <v>42</v>
      </c>
      <c r="H1" s="19"/>
    </row>
    <row r="2" spans="1:12" x14ac:dyDescent="0.3">
      <c r="A2" s="106"/>
      <c r="G2" s="18" t="s">
        <v>41</v>
      </c>
      <c r="H2" s="18"/>
    </row>
    <row r="3" spans="1:12" ht="15" thickBot="1" x14ac:dyDescent="0.35">
      <c r="G3" s="17" t="s">
        <v>40</v>
      </c>
      <c r="H3" s="17"/>
    </row>
    <row r="4" spans="1:12" ht="15.6" thickTop="1" thickBot="1" x14ac:dyDescent="0.35">
      <c r="G4" s="16" t="s">
        <v>39</v>
      </c>
      <c r="H4" s="16"/>
    </row>
    <row r="5" spans="1:12" ht="15" thickTop="1" x14ac:dyDescent="0.3">
      <c r="G5" s="15" t="s">
        <v>38</v>
      </c>
      <c r="H5" s="14"/>
    </row>
    <row r="9" spans="1:12" ht="15" thickBot="1" x14ac:dyDescent="0.35"/>
    <row r="10" spans="1:12" ht="15" thickBot="1" x14ac:dyDescent="0.35">
      <c r="C10" s="644" t="s">
        <v>37</v>
      </c>
      <c r="D10" s="645"/>
      <c r="E10" s="645"/>
      <c r="F10" s="646"/>
    </row>
    <row r="12" spans="1:12" x14ac:dyDescent="0.3">
      <c r="D12" s="6" t="s">
        <v>1721</v>
      </c>
    </row>
    <row r="13" spans="1:12" ht="15" thickBot="1" x14ac:dyDescent="0.35"/>
    <row r="14" spans="1:12" ht="15" thickBot="1" x14ac:dyDescent="0.35">
      <c r="C14" s="644" t="s">
        <v>18</v>
      </c>
      <c r="D14" s="645"/>
      <c r="E14" s="645"/>
      <c r="F14" s="645"/>
      <c r="G14" s="645"/>
      <c r="H14" s="645"/>
      <c r="I14" s="645"/>
      <c r="J14" s="645"/>
      <c r="K14" s="645"/>
      <c r="L14" s="646"/>
    </row>
    <row r="16" spans="1:12" x14ac:dyDescent="0.3">
      <c r="C16" s="23" t="s">
        <v>1720</v>
      </c>
      <c r="D16" s="301">
        <v>44216</v>
      </c>
      <c r="E16" s="300">
        <v>44247</v>
      </c>
      <c r="F16" s="299">
        <v>44275</v>
      </c>
      <c r="G16" s="301">
        <v>44306</v>
      </c>
      <c r="H16" s="300">
        <v>44336</v>
      </c>
      <c r="I16" s="299">
        <v>44367</v>
      </c>
      <c r="J16" s="301">
        <v>44397</v>
      </c>
      <c r="K16" s="300">
        <v>44428</v>
      </c>
      <c r="L16" s="299">
        <v>44459</v>
      </c>
    </row>
    <row r="17" spans="2:17" x14ac:dyDescent="0.3">
      <c r="C17" s="23" t="s">
        <v>1719</v>
      </c>
      <c r="D17" s="89">
        <v>2000</v>
      </c>
      <c r="E17" s="89">
        <v>2000</v>
      </c>
      <c r="F17" s="89">
        <v>2000</v>
      </c>
      <c r="G17" s="89">
        <v>2000</v>
      </c>
      <c r="H17" s="89">
        <v>2000</v>
      </c>
      <c r="I17" s="89">
        <v>2000</v>
      </c>
      <c r="J17" s="89">
        <v>2000</v>
      </c>
      <c r="K17" s="89">
        <v>2000</v>
      </c>
      <c r="L17" s="89">
        <v>2000</v>
      </c>
      <c r="M17" s="18" t="s">
        <v>2004</v>
      </c>
      <c r="N17" s="18"/>
      <c r="O17" s="18"/>
      <c r="P17" s="18"/>
      <c r="Q17" s="18"/>
    </row>
    <row r="18" spans="2:17" x14ac:dyDescent="0.3">
      <c r="C18" s="23" t="s">
        <v>1718</v>
      </c>
      <c r="D18" s="89">
        <v>200</v>
      </c>
      <c r="E18" s="89">
        <v>300</v>
      </c>
      <c r="F18" s="89">
        <v>100</v>
      </c>
      <c r="G18" s="89">
        <v>200</v>
      </c>
      <c r="H18" s="89">
        <v>100</v>
      </c>
      <c r="I18" s="89">
        <v>300</v>
      </c>
      <c r="J18" s="89">
        <v>200</v>
      </c>
      <c r="K18" s="89">
        <v>100</v>
      </c>
      <c r="L18" s="89">
        <v>300</v>
      </c>
      <c r="M18" s="18" t="s">
        <v>2003</v>
      </c>
      <c r="N18" s="18"/>
      <c r="O18" s="18"/>
      <c r="P18" s="18"/>
      <c r="Q18" s="18"/>
    </row>
    <row r="19" spans="2:17" x14ac:dyDescent="0.3">
      <c r="C19" s="23" t="s">
        <v>1717</v>
      </c>
      <c r="D19" s="89">
        <v>100</v>
      </c>
      <c r="E19" s="89">
        <v>200</v>
      </c>
      <c r="F19" s="89">
        <v>300</v>
      </c>
      <c r="G19" s="89">
        <v>400</v>
      </c>
      <c r="H19" s="89">
        <v>100</v>
      </c>
      <c r="I19" s="89">
        <v>100</v>
      </c>
      <c r="J19" s="89">
        <v>100</v>
      </c>
      <c r="K19" s="89">
        <v>300</v>
      </c>
      <c r="L19" s="89">
        <v>200</v>
      </c>
      <c r="M19" s="18" t="s">
        <v>2002</v>
      </c>
      <c r="N19" s="18"/>
      <c r="O19" s="18"/>
      <c r="P19" s="18"/>
      <c r="Q19" s="18"/>
    </row>
    <row r="20" spans="2:17" x14ac:dyDescent="0.3">
      <c r="C20" s="23" t="s">
        <v>1716</v>
      </c>
      <c r="D20" s="89">
        <v>1000</v>
      </c>
      <c r="E20" s="89">
        <v>1100</v>
      </c>
      <c r="F20" s="89">
        <v>1200</v>
      </c>
      <c r="G20" s="89">
        <v>1300</v>
      </c>
      <c r="H20" s="89">
        <v>1400</v>
      </c>
      <c r="I20" s="89">
        <v>1500</v>
      </c>
      <c r="J20" s="89">
        <v>1600</v>
      </c>
      <c r="K20" s="89">
        <v>1700</v>
      </c>
      <c r="L20" s="89">
        <v>1800</v>
      </c>
    </row>
    <row r="21" spans="2:17" x14ac:dyDescent="0.3">
      <c r="B21" s="23"/>
    </row>
    <row r="22" spans="2:17" x14ac:dyDescent="0.3">
      <c r="B22" s="23" t="s">
        <v>1715</v>
      </c>
      <c r="D22" t="s">
        <v>1714</v>
      </c>
    </row>
    <row r="23" spans="2:17" x14ac:dyDescent="0.3">
      <c r="B23" s="23"/>
      <c r="D23" s="301">
        <v>44216</v>
      </c>
      <c r="E23" s="300">
        <v>44247</v>
      </c>
      <c r="F23" s="299">
        <v>44275</v>
      </c>
      <c r="G23" s="301">
        <v>44306</v>
      </c>
      <c r="H23" s="300">
        <v>44336</v>
      </c>
      <c r="I23" s="299">
        <v>44367</v>
      </c>
      <c r="J23" s="301">
        <v>44397</v>
      </c>
      <c r="K23" s="300">
        <v>44428</v>
      </c>
      <c r="L23" s="299">
        <v>44459</v>
      </c>
      <c r="M23" s="18" t="s">
        <v>2001</v>
      </c>
      <c r="N23" s="18"/>
      <c r="O23" s="18"/>
      <c r="P23" s="18"/>
    </row>
    <row r="24" spans="2:17" x14ac:dyDescent="0.3">
      <c r="B24" s="23" t="s">
        <v>13</v>
      </c>
      <c r="C24" t="s">
        <v>28</v>
      </c>
      <c r="D24" s="89">
        <v>200</v>
      </c>
      <c r="E24" s="89">
        <v>300</v>
      </c>
      <c r="F24" s="89">
        <v>250</v>
      </c>
      <c r="G24" s="89">
        <v>50</v>
      </c>
      <c r="H24" s="89">
        <v>50</v>
      </c>
      <c r="I24" s="89">
        <v>0</v>
      </c>
      <c r="J24" s="89">
        <v>50</v>
      </c>
      <c r="K24" s="89">
        <v>0</v>
      </c>
      <c r="L24" s="89">
        <v>0</v>
      </c>
    </row>
    <row r="25" spans="2:17" x14ac:dyDescent="0.3">
      <c r="C25" t="s">
        <v>27</v>
      </c>
      <c r="D25" s="89"/>
      <c r="E25" s="89">
        <v>100</v>
      </c>
      <c r="F25" s="89">
        <v>500</v>
      </c>
      <c r="G25" s="89">
        <v>100</v>
      </c>
      <c r="H25" s="89">
        <v>200</v>
      </c>
      <c r="I25" s="89">
        <v>50</v>
      </c>
      <c r="J25" s="89">
        <v>0</v>
      </c>
      <c r="K25" s="89">
        <v>100</v>
      </c>
      <c r="L25" s="89">
        <v>0</v>
      </c>
    </row>
    <row r="26" spans="2:17" x14ac:dyDescent="0.3">
      <c r="C26" t="s">
        <v>26</v>
      </c>
      <c r="D26" s="89"/>
      <c r="E26" s="89"/>
      <c r="F26" s="89">
        <v>200</v>
      </c>
      <c r="G26" s="89">
        <v>500</v>
      </c>
      <c r="H26" s="89">
        <v>400</v>
      </c>
      <c r="I26" s="89">
        <v>50</v>
      </c>
      <c r="J26" s="89">
        <v>50</v>
      </c>
      <c r="K26" s="89">
        <v>100</v>
      </c>
      <c r="L26" s="89">
        <v>50</v>
      </c>
    </row>
    <row r="27" spans="2:17" x14ac:dyDescent="0.3">
      <c r="C27" t="s">
        <v>25</v>
      </c>
      <c r="D27" s="89"/>
      <c r="E27" s="89"/>
      <c r="F27" s="89"/>
      <c r="G27" s="89">
        <v>100</v>
      </c>
      <c r="H27" s="89">
        <v>600</v>
      </c>
      <c r="I27" s="89">
        <v>150</v>
      </c>
      <c r="J27" s="89">
        <v>100</v>
      </c>
      <c r="K27" s="89">
        <v>50</v>
      </c>
      <c r="L27" s="89">
        <v>50</v>
      </c>
    </row>
    <row r="28" spans="2:17" x14ac:dyDescent="0.3">
      <c r="C28" t="s">
        <v>7</v>
      </c>
      <c r="D28" s="89"/>
      <c r="E28" s="89"/>
      <c r="F28" s="89"/>
      <c r="G28" s="89"/>
      <c r="H28" s="89">
        <v>300</v>
      </c>
      <c r="I28" s="89">
        <v>400</v>
      </c>
      <c r="J28" s="89">
        <v>200</v>
      </c>
      <c r="K28" s="89">
        <v>100</v>
      </c>
      <c r="L28" s="89">
        <v>50</v>
      </c>
    </row>
    <row r="29" spans="2:17" x14ac:dyDescent="0.3">
      <c r="C29" t="s">
        <v>1339</v>
      </c>
      <c r="D29" s="89"/>
      <c r="E29" s="89"/>
      <c r="F29" s="89"/>
      <c r="G29" s="89"/>
      <c r="H29" s="89"/>
      <c r="I29" s="89">
        <v>200</v>
      </c>
      <c r="J29" s="89">
        <v>600</v>
      </c>
      <c r="K29" s="89">
        <v>200</v>
      </c>
      <c r="L29" s="89">
        <v>50</v>
      </c>
    </row>
    <row r="30" spans="2:17" x14ac:dyDescent="0.3">
      <c r="C30" t="s">
        <v>1711</v>
      </c>
      <c r="D30" s="89"/>
      <c r="E30" s="89"/>
      <c r="F30" s="89"/>
      <c r="G30" s="89"/>
      <c r="H30" s="89"/>
      <c r="I30" s="89"/>
      <c r="J30" s="89">
        <v>250</v>
      </c>
      <c r="K30" s="89">
        <v>500</v>
      </c>
      <c r="L30" s="89">
        <v>100</v>
      </c>
    </row>
    <row r="31" spans="2:17" x14ac:dyDescent="0.3">
      <c r="C31" t="s">
        <v>24</v>
      </c>
      <c r="D31" s="89"/>
      <c r="E31" s="89"/>
      <c r="F31" s="89"/>
      <c r="G31" s="89"/>
      <c r="H31" s="89"/>
      <c r="I31" s="89"/>
      <c r="J31" s="89"/>
      <c r="K31" s="89">
        <v>200</v>
      </c>
      <c r="L31" s="89">
        <v>400</v>
      </c>
    </row>
    <row r="32" spans="2:17" x14ac:dyDescent="0.3">
      <c r="C32" t="s">
        <v>1338</v>
      </c>
      <c r="D32" s="89"/>
      <c r="E32" s="89"/>
      <c r="F32" s="89"/>
      <c r="G32" s="89"/>
      <c r="H32" s="89"/>
      <c r="I32" s="89"/>
      <c r="J32" s="89"/>
      <c r="K32" s="89"/>
      <c r="L32" s="89">
        <v>100</v>
      </c>
    </row>
    <row r="33" spans="2:19" x14ac:dyDescent="0.3">
      <c r="D33" s="89">
        <v>200</v>
      </c>
      <c r="E33" s="89">
        <v>400</v>
      </c>
      <c r="F33" s="89">
        <v>950</v>
      </c>
      <c r="G33" s="89">
        <v>750</v>
      </c>
      <c r="H33" s="89">
        <v>1550</v>
      </c>
      <c r="I33" s="89">
        <v>850</v>
      </c>
      <c r="J33" s="89">
        <v>1250</v>
      </c>
      <c r="K33" s="89">
        <v>1250</v>
      </c>
      <c r="L33" s="89">
        <v>800</v>
      </c>
      <c r="M33" s="18" t="s">
        <v>2000</v>
      </c>
      <c r="N33" s="18"/>
      <c r="O33" s="18"/>
      <c r="P33" s="18"/>
      <c r="Q33" s="18"/>
    </row>
    <row r="35" spans="2:19" x14ac:dyDescent="0.3">
      <c r="B35" t="s">
        <v>1713</v>
      </c>
      <c r="E35" t="s">
        <v>1712</v>
      </c>
    </row>
    <row r="36" spans="2:19" x14ac:dyDescent="0.3">
      <c r="D36" s="301">
        <v>44216</v>
      </c>
      <c r="E36" s="300">
        <v>44247</v>
      </c>
      <c r="F36" s="299">
        <v>44275</v>
      </c>
      <c r="G36" s="301">
        <v>44306</v>
      </c>
      <c r="H36" s="300">
        <v>44336</v>
      </c>
      <c r="I36" s="299">
        <v>44367</v>
      </c>
      <c r="J36" s="301">
        <v>44397</v>
      </c>
      <c r="K36" s="300">
        <v>44428</v>
      </c>
      <c r="L36" s="299">
        <v>44459</v>
      </c>
      <c r="M36" s="18" t="s">
        <v>1999</v>
      </c>
      <c r="N36" s="18"/>
      <c r="O36" s="18"/>
      <c r="P36" s="18"/>
      <c r="Q36" s="18"/>
      <c r="R36" s="18"/>
      <c r="S36" s="18"/>
    </row>
    <row r="37" spans="2:19" x14ac:dyDescent="0.3">
      <c r="B37" t="s">
        <v>13</v>
      </c>
      <c r="C37" t="s">
        <v>28</v>
      </c>
      <c r="D37" s="89">
        <v>500</v>
      </c>
      <c r="E37" s="89">
        <v>300</v>
      </c>
      <c r="F37" s="89">
        <v>200</v>
      </c>
      <c r="G37" s="89">
        <v>100</v>
      </c>
      <c r="H37" s="89">
        <v>50</v>
      </c>
      <c r="I37" s="89">
        <v>0</v>
      </c>
      <c r="J37" s="89">
        <v>0</v>
      </c>
      <c r="K37" s="89">
        <v>0</v>
      </c>
      <c r="L37" s="89">
        <v>0</v>
      </c>
    </row>
    <row r="38" spans="2:19" x14ac:dyDescent="0.3">
      <c r="C38" t="s">
        <v>27</v>
      </c>
      <c r="D38" s="89"/>
      <c r="E38" s="89">
        <v>800</v>
      </c>
      <c r="F38" s="89">
        <v>250</v>
      </c>
      <c r="G38" s="89">
        <v>150</v>
      </c>
      <c r="H38" s="89">
        <v>100</v>
      </c>
      <c r="I38" s="89">
        <v>150</v>
      </c>
      <c r="J38" s="89">
        <v>50</v>
      </c>
      <c r="K38" s="89">
        <v>0</v>
      </c>
      <c r="L38" s="89">
        <v>0</v>
      </c>
    </row>
    <row r="39" spans="2:19" x14ac:dyDescent="0.3">
      <c r="C39" t="s">
        <v>26</v>
      </c>
      <c r="D39" s="89"/>
      <c r="E39" s="89"/>
      <c r="F39" s="89">
        <v>50</v>
      </c>
      <c r="G39" s="89">
        <v>500</v>
      </c>
      <c r="H39" s="89">
        <v>100</v>
      </c>
      <c r="I39" s="89">
        <v>50</v>
      </c>
      <c r="J39" s="89">
        <v>50</v>
      </c>
      <c r="K39" s="89">
        <v>0</v>
      </c>
      <c r="L39" s="89">
        <v>50</v>
      </c>
    </row>
    <row r="40" spans="2:19" x14ac:dyDescent="0.3">
      <c r="C40" t="s">
        <v>25</v>
      </c>
      <c r="D40" s="89"/>
      <c r="E40" s="89"/>
      <c r="F40" s="89"/>
      <c r="G40" s="89">
        <v>800</v>
      </c>
      <c r="H40" s="89">
        <v>250</v>
      </c>
      <c r="I40" s="89">
        <v>200</v>
      </c>
      <c r="J40" s="89">
        <v>100</v>
      </c>
      <c r="K40" s="89">
        <v>50</v>
      </c>
      <c r="L40" s="89">
        <v>100</v>
      </c>
    </row>
    <row r="41" spans="2:19" x14ac:dyDescent="0.3">
      <c r="C41" t="s">
        <v>7</v>
      </c>
      <c r="D41" s="89"/>
      <c r="E41" s="89"/>
      <c r="F41" s="89"/>
      <c r="G41" s="89"/>
      <c r="H41" s="89">
        <v>750</v>
      </c>
      <c r="I41" s="89">
        <v>300</v>
      </c>
      <c r="J41" s="89">
        <v>100</v>
      </c>
      <c r="K41" s="89">
        <v>50</v>
      </c>
      <c r="L41" s="89">
        <v>200</v>
      </c>
    </row>
    <row r="42" spans="2:19" x14ac:dyDescent="0.3">
      <c r="C42" t="s">
        <v>1339</v>
      </c>
      <c r="D42" s="89"/>
      <c r="E42" s="89"/>
      <c r="F42" s="89"/>
      <c r="G42" s="89"/>
      <c r="H42" s="89"/>
      <c r="I42" s="89">
        <v>700</v>
      </c>
      <c r="J42" s="89">
        <v>200</v>
      </c>
      <c r="K42" s="89">
        <v>100</v>
      </c>
      <c r="L42" s="89">
        <v>250</v>
      </c>
    </row>
    <row r="43" spans="2:19" x14ac:dyDescent="0.3">
      <c r="C43" t="s">
        <v>1711</v>
      </c>
      <c r="D43" s="89"/>
      <c r="E43" s="89"/>
      <c r="F43" s="89"/>
      <c r="G43" s="89"/>
      <c r="H43" s="89"/>
      <c r="I43" s="89"/>
      <c r="J43" s="89">
        <v>750</v>
      </c>
      <c r="K43" s="89">
        <v>300</v>
      </c>
      <c r="L43" s="89">
        <v>100</v>
      </c>
    </row>
    <row r="44" spans="2:19" x14ac:dyDescent="0.3">
      <c r="C44" t="s">
        <v>24</v>
      </c>
      <c r="D44" s="89"/>
      <c r="E44" s="89"/>
      <c r="F44" s="89"/>
      <c r="G44" s="89"/>
      <c r="H44" s="89"/>
      <c r="I44" s="89"/>
      <c r="J44" s="89"/>
      <c r="K44" s="89">
        <v>800</v>
      </c>
      <c r="L44" s="89">
        <v>300</v>
      </c>
    </row>
    <row r="45" spans="2:19" x14ac:dyDescent="0.3">
      <c r="C45" t="s">
        <v>1338</v>
      </c>
      <c r="D45" s="89"/>
      <c r="E45" s="89"/>
      <c r="F45" s="89"/>
      <c r="G45" s="89"/>
      <c r="H45" s="89"/>
      <c r="I45" s="89"/>
      <c r="J45" s="89"/>
      <c r="K45" s="89"/>
      <c r="L45" s="89">
        <v>800</v>
      </c>
    </row>
    <row r="46" spans="2:19" x14ac:dyDescent="0.3">
      <c r="D46" s="89">
        <v>500</v>
      </c>
      <c r="E46" s="89">
        <v>1100</v>
      </c>
      <c r="F46" s="89">
        <v>500</v>
      </c>
      <c r="G46" s="89">
        <v>1550</v>
      </c>
      <c r="H46" s="89">
        <v>1250</v>
      </c>
      <c r="I46" s="89">
        <v>1400</v>
      </c>
      <c r="J46" s="89">
        <v>1250</v>
      </c>
      <c r="K46" s="89">
        <v>1300</v>
      </c>
      <c r="L46" s="89">
        <v>1800</v>
      </c>
      <c r="M46" s="18" t="s">
        <v>1998</v>
      </c>
      <c r="N46" s="18"/>
      <c r="O46" s="18"/>
      <c r="P46" s="18"/>
      <c r="Q46" s="18"/>
    </row>
    <row r="47" spans="2:19" ht="15" thickBot="1" x14ac:dyDescent="0.35"/>
    <row r="48" spans="2:19" ht="15" thickBot="1" x14ac:dyDescent="0.35">
      <c r="C48" s="644" t="s">
        <v>17</v>
      </c>
      <c r="D48" s="645"/>
      <c r="E48" s="645"/>
      <c r="F48" s="645"/>
      <c r="G48" s="645"/>
      <c r="H48" s="645"/>
      <c r="I48" s="645"/>
      <c r="J48" s="645"/>
      <c r="K48" s="645"/>
      <c r="L48" s="646"/>
    </row>
    <row r="51" spans="3:19" x14ac:dyDescent="0.3">
      <c r="D51" s="5" t="s">
        <v>1997</v>
      </c>
      <c r="E51" s="5" t="s">
        <v>1996</v>
      </c>
      <c r="F51" s="5" t="s">
        <v>1995</v>
      </c>
      <c r="J51" s="5" t="s">
        <v>1997</v>
      </c>
      <c r="K51" s="5" t="s">
        <v>1996</v>
      </c>
      <c r="L51" s="5" t="s">
        <v>1995</v>
      </c>
    </row>
    <row r="52" spans="3:19" x14ac:dyDescent="0.3">
      <c r="C52" s="23" t="s">
        <v>1994</v>
      </c>
      <c r="D52">
        <v>0</v>
      </c>
      <c r="E52" s="89">
        <f>D53</f>
        <v>300</v>
      </c>
      <c r="F52" s="89">
        <f>E53</f>
        <v>100</v>
      </c>
      <c r="I52" s="23" t="s">
        <v>1993</v>
      </c>
      <c r="J52" s="89">
        <f>SUM(D17:F17)</f>
        <v>6000</v>
      </c>
      <c r="K52" s="89">
        <f>SUM(G17:I17)</f>
        <v>6000</v>
      </c>
      <c r="L52" s="89">
        <f>SUM(J17:L17)</f>
        <v>6000</v>
      </c>
    </row>
    <row r="53" spans="3:19" x14ac:dyDescent="0.3">
      <c r="C53" s="23" t="s">
        <v>1992</v>
      </c>
      <c r="D53" s="89">
        <f>F19</f>
        <v>300</v>
      </c>
      <c r="E53" s="89">
        <f>I19</f>
        <v>100</v>
      </c>
      <c r="F53" s="89">
        <f>L19</f>
        <v>200</v>
      </c>
      <c r="I53" s="23" t="s">
        <v>1991</v>
      </c>
      <c r="J53" s="89">
        <f>D53-D52</f>
        <v>300</v>
      </c>
      <c r="K53" s="89">
        <f>E53-E52</f>
        <v>-200</v>
      </c>
      <c r="L53" s="89">
        <f>F53-F52</f>
        <v>100</v>
      </c>
    </row>
    <row r="54" spans="3:19" x14ac:dyDescent="0.3">
      <c r="I54" s="23" t="s">
        <v>1990</v>
      </c>
      <c r="J54" s="89">
        <f>D56-D55</f>
        <v>100</v>
      </c>
      <c r="K54" s="89">
        <f>E56-E55</f>
        <v>200</v>
      </c>
      <c r="L54" s="89">
        <f>F56-F55</f>
        <v>0</v>
      </c>
    </row>
    <row r="55" spans="3:19" x14ac:dyDescent="0.3">
      <c r="C55" s="23" t="s">
        <v>1989</v>
      </c>
      <c r="D55">
        <v>0</v>
      </c>
      <c r="E55" s="89">
        <f>D56</f>
        <v>100</v>
      </c>
      <c r="F55" s="89">
        <f>E56</f>
        <v>300</v>
      </c>
      <c r="I55" s="23" t="s">
        <v>1988</v>
      </c>
      <c r="J55" s="89">
        <f>SUM(J52:J53)-J54</f>
        <v>6200</v>
      </c>
      <c r="K55" s="89">
        <f>SUM(K52:K53)-K54</f>
        <v>5600</v>
      </c>
      <c r="L55" s="89">
        <f>SUM(L52:L53)-L54</f>
        <v>6100</v>
      </c>
    </row>
    <row r="56" spans="3:19" x14ac:dyDescent="0.3">
      <c r="C56" s="23" t="s">
        <v>1987</v>
      </c>
      <c r="D56" s="89">
        <f>F18</f>
        <v>100</v>
      </c>
      <c r="E56" s="89">
        <f>I18</f>
        <v>300</v>
      </c>
      <c r="F56" s="89">
        <f>L18</f>
        <v>300</v>
      </c>
    </row>
    <row r="57" spans="3:19" x14ac:dyDescent="0.3">
      <c r="I57" s="23" t="s">
        <v>1986</v>
      </c>
      <c r="J57" s="89">
        <f>SUM(D33:F33)</f>
        <v>1550</v>
      </c>
      <c r="K57" s="89">
        <f>SUM(G33:I33)</f>
        <v>3150</v>
      </c>
      <c r="L57" s="89">
        <f>SUM(J33:L33)</f>
        <v>3300</v>
      </c>
    </row>
    <row r="58" spans="3:19" x14ac:dyDescent="0.3">
      <c r="C58" s="23" t="s">
        <v>1985</v>
      </c>
      <c r="D58">
        <v>0</v>
      </c>
      <c r="E58" s="89">
        <f>D59</f>
        <v>500</v>
      </c>
      <c r="F58" s="89">
        <f>E59</f>
        <v>1400</v>
      </c>
      <c r="I58" s="23" t="s">
        <v>1984</v>
      </c>
      <c r="J58" s="89">
        <f>D59-D58</f>
        <v>500</v>
      </c>
      <c r="K58" s="89">
        <f>E59-E58</f>
        <v>900</v>
      </c>
      <c r="L58" s="89">
        <f>F59-F58</f>
        <v>400</v>
      </c>
    </row>
    <row r="59" spans="3:19" x14ac:dyDescent="0.3">
      <c r="C59" s="23" t="s">
        <v>1983</v>
      </c>
      <c r="D59" s="89">
        <f>F46</f>
        <v>500</v>
      </c>
      <c r="E59" s="89">
        <f>I46</f>
        <v>1400</v>
      </c>
      <c r="F59" s="89">
        <f>L46</f>
        <v>1800</v>
      </c>
      <c r="I59" s="23" t="s">
        <v>1982</v>
      </c>
      <c r="J59" s="89">
        <f>D62-D61</f>
        <v>1200</v>
      </c>
      <c r="K59" s="89">
        <f>E62-E61</f>
        <v>300</v>
      </c>
      <c r="L59" s="89">
        <f>F62-F61</f>
        <v>300</v>
      </c>
      <c r="M59" s="18" t="s">
        <v>1981</v>
      </c>
      <c r="N59" s="18"/>
      <c r="O59" s="18"/>
      <c r="P59" s="18"/>
      <c r="Q59" s="18"/>
      <c r="R59" s="18"/>
      <c r="S59" s="18"/>
    </row>
    <row r="61" spans="3:19" x14ac:dyDescent="0.3">
      <c r="C61" s="23" t="s">
        <v>1980</v>
      </c>
      <c r="D61">
        <v>0</v>
      </c>
      <c r="E61" s="89">
        <f>D62</f>
        <v>1200</v>
      </c>
      <c r="F61" s="89">
        <f>E62</f>
        <v>1500</v>
      </c>
      <c r="I61" s="23" t="s">
        <v>1979</v>
      </c>
      <c r="J61" s="89">
        <v>0</v>
      </c>
      <c r="K61" s="89">
        <v>0</v>
      </c>
      <c r="L61" s="89">
        <v>0</v>
      </c>
      <c r="M61" s="18" t="s">
        <v>1978</v>
      </c>
      <c r="N61" s="18"/>
      <c r="O61" s="18"/>
      <c r="P61" s="18"/>
      <c r="Q61" s="18"/>
      <c r="R61" s="18"/>
      <c r="S61" s="18"/>
    </row>
    <row r="62" spans="3:19" x14ac:dyDescent="0.3">
      <c r="C62" s="23" t="s">
        <v>1977</v>
      </c>
      <c r="D62" s="89">
        <f>F20</f>
        <v>1200</v>
      </c>
      <c r="E62" s="89">
        <f>I20</f>
        <v>1500</v>
      </c>
      <c r="F62" s="89">
        <f>L20</f>
        <v>1800</v>
      </c>
    </row>
    <row r="63" spans="3:19" x14ac:dyDescent="0.3">
      <c r="I63" s="23" t="s">
        <v>1976</v>
      </c>
      <c r="J63" s="181">
        <f>J55-SUM(J57:J59)</f>
        <v>2950</v>
      </c>
      <c r="K63" s="181">
        <f>K55-SUM(K57:K59)</f>
        <v>1250</v>
      </c>
      <c r="L63" s="181">
        <f>L55-SUM(L57:L59)</f>
        <v>2100</v>
      </c>
    </row>
  </sheetData>
  <mergeCells count="3">
    <mergeCell ref="C10:F10"/>
    <mergeCell ref="C14:L14"/>
    <mergeCell ref="C48:L48"/>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C24B8-FE99-4E7D-8375-3034C2295382}">
  <sheetPr>
    <tabColor theme="5" tint="0.39997558519241921"/>
  </sheetPr>
  <dimension ref="A1:R84"/>
  <sheetViews>
    <sheetView zoomScaleNormal="100" workbookViewId="0">
      <selection activeCell="AC68" sqref="AC68"/>
    </sheetView>
  </sheetViews>
  <sheetFormatPr defaultRowHeight="14.4" x14ac:dyDescent="0.3"/>
  <cols>
    <col min="1" max="1" width="9.5546875" customWidth="1"/>
    <col min="2" max="4" width="14" customWidth="1"/>
    <col min="5" max="6" width="10.5546875" bestFit="1" customWidth="1"/>
    <col min="7" max="7" width="15" customWidth="1"/>
    <col min="8" max="8" width="13.109375" customWidth="1"/>
    <col min="9" max="9" width="14.5546875" customWidth="1"/>
    <col min="10" max="12" width="13.5546875" customWidth="1"/>
    <col min="13" max="13" width="11.5546875" customWidth="1"/>
    <col min="14" max="14" width="10.33203125" bestFit="1" customWidth="1"/>
    <col min="15" max="15" width="12.88671875" customWidth="1"/>
    <col min="16" max="17" width="13.33203125" customWidth="1"/>
    <col min="18" max="18" width="14.109375" customWidth="1"/>
  </cols>
  <sheetData>
    <row r="1" spans="1:9" ht="15" thickBot="1" x14ac:dyDescent="0.35">
      <c r="A1" t="s">
        <v>1737</v>
      </c>
      <c r="H1" s="20" t="s">
        <v>42</v>
      </c>
      <c r="I1" s="19"/>
    </row>
    <row r="2" spans="1:9" x14ac:dyDescent="0.3">
      <c r="H2" s="18" t="s">
        <v>41</v>
      </c>
      <c r="I2" s="18"/>
    </row>
    <row r="3" spans="1:9" ht="15" thickBot="1" x14ac:dyDescent="0.35">
      <c r="H3" s="17" t="s">
        <v>40</v>
      </c>
      <c r="I3" s="17"/>
    </row>
    <row r="4" spans="1:9" ht="15.6" thickTop="1" thickBot="1" x14ac:dyDescent="0.35">
      <c r="H4" s="16" t="s">
        <v>39</v>
      </c>
      <c r="I4" s="16"/>
    </row>
    <row r="5" spans="1:9" ht="15" thickTop="1" x14ac:dyDescent="0.3">
      <c r="H5" s="15" t="s">
        <v>38</v>
      </c>
      <c r="I5" s="14"/>
    </row>
    <row r="6" spans="1:9" ht="15" thickBot="1" x14ac:dyDescent="0.35"/>
    <row r="7" spans="1:9" ht="15" thickBot="1" x14ac:dyDescent="0.35">
      <c r="C7" s="644" t="s">
        <v>37</v>
      </c>
      <c r="D7" s="645"/>
      <c r="E7" s="645"/>
      <c r="F7" s="646"/>
    </row>
    <row r="9" spans="1:9" x14ac:dyDescent="0.3">
      <c r="C9" s="157">
        <v>0.5</v>
      </c>
      <c r="D9" t="s">
        <v>1736</v>
      </c>
    </row>
    <row r="10" spans="1:9" x14ac:dyDescent="0.3">
      <c r="C10" s="89">
        <v>500000</v>
      </c>
      <c r="D10" t="s">
        <v>1735</v>
      </c>
    </row>
    <row r="13" spans="1:9" x14ac:dyDescent="0.3">
      <c r="B13" s="7"/>
      <c r="C13" s="7"/>
      <c r="D13" s="302" t="s">
        <v>1734</v>
      </c>
      <c r="E13" s="8">
        <v>2018</v>
      </c>
      <c r="F13" s="8">
        <v>2019</v>
      </c>
      <c r="G13" s="8">
        <v>2020</v>
      </c>
    </row>
    <row r="14" spans="1:9" x14ac:dyDescent="0.3">
      <c r="D14" s="23" t="s">
        <v>1733</v>
      </c>
      <c r="E14" s="157">
        <v>0.1</v>
      </c>
      <c r="F14" s="157">
        <v>0.1</v>
      </c>
      <c r="G14" s="157">
        <v>0.1</v>
      </c>
    </row>
    <row r="15" spans="1:9" x14ac:dyDescent="0.3">
      <c r="D15" s="23" t="s">
        <v>1732</v>
      </c>
      <c r="E15" s="93">
        <v>24.07</v>
      </c>
      <c r="F15" s="93">
        <v>25.75</v>
      </c>
      <c r="G15" s="93">
        <v>27.56</v>
      </c>
    </row>
    <row r="18" spans="1:13" ht="15" thickBot="1" x14ac:dyDescent="0.35"/>
    <row r="19" spans="1:13" ht="15" thickBot="1" x14ac:dyDescent="0.35">
      <c r="C19" s="644" t="s">
        <v>18</v>
      </c>
      <c r="D19" s="645"/>
      <c r="E19" s="645"/>
      <c r="F19" s="645"/>
      <c r="G19" s="646"/>
      <c r="I19" s="644" t="s">
        <v>17</v>
      </c>
      <c r="J19" s="645"/>
      <c r="K19" s="645"/>
      <c r="L19" s="645"/>
      <c r="M19" s="646"/>
    </row>
    <row r="20" spans="1:13" x14ac:dyDescent="0.3">
      <c r="B20" t="s">
        <v>1337</v>
      </c>
      <c r="C20" s="13"/>
      <c r="D20" s="13"/>
      <c r="E20" s="13"/>
      <c r="F20" s="13"/>
      <c r="G20" s="13"/>
      <c r="I20" s="13"/>
      <c r="J20" s="13"/>
      <c r="K20" s="13"/>
      <c r="L20" s="13"/>
      <c r="M20" s="13"/>
    </row>
    <row r="22" spans="1:13" x14ac:dyDescent="0.3">
      <c r="A22" s="7"/>
      <c r="B22" s="7"/>
      <c r="C22" s="302" t="s">
        <v>1729</v>
      </c>
      <c r="D22" s="8">
        <v>2018</v>
      </c>
      <c r="E22" s="8">
        <v>2019</v>
      </c>
      <c r="F22" s="8">
        <v>2020</v>
      </c>
    </row>
    <row r="23" spans="1:13" x14ac:dyDescent="0.3">
      <c r="C23" s="23" t="s">
        <v>1728</v>
      </c>
      <c r="D23" s="89">
        <v>5237000</v>
      </c>
      <c r="E23" s="89">
        <v>4845000</v>
      </c>
      <c r="F23" s="89">
        <v>5757000</v>
      </c>
    </row>
    <row r="24" spans="1:13" x14ac:dyDescent="0.3">
      <c r="C24" s="23" t="s">
        <v>1727</v>
      </c>
      <c r="D24" s="89">
        <v>100000</v>
      </c>
      <c r="E24" s="89">
        <v>115000</v>
      </c>
      <c r="F24" s="89">
        <v>125000</v>
      </c>
    </row>
    <row r="25" spans="1:13" x14ac:dyDescent="0.3">
      <c r="C25" s="23" t="s">
        <v>1726</v>
      </c>
      <c r="D25" s="89">
        <v>5168000</v>
      </c>
      <c r="E25" s="89">
        <v>3659000</v>
      </c>
      <c r="F25" s="89">
        <v>4950000</v>
      </c>
    </row>
    <row r="26" spans="1:13" x14ac:dyDescent="0.3">
      <c r="C26" s="23" t="s">
        <v>1725</v>
      </c>
      <c r="D26" s="89">
        <v>2714000</v>
      </c>
      <c r="E26" s="89">
        <v>996000</v>
      </c>
      <c r="F26" s="89">
        <v>1975000</v>
      </c>
    </row>
    <row r="27" spans="1:13" x14ac:dyDescent="0.3">
      <c r="C27" s="23" t="s">
        <v>1724</v>
      </c>
      <c r="D27" s="89">
        <v>467000</v>
      </c>
      <c r="E27" s="89">
        <v>472000</v>
      </c>
      <c r="F27" s="89">
        <v>543000</v>
      </c>
    </row>
    <row r="28" spans="1:13" x14ac:dyDescent="0.3">
      <c r="C28" s="23" t="s">
        <v>1723</v>
      </c>
      <c r="D28" s="76">
        <v>83591</v>
      </c>
      <c r="E28" s="76">
        <v>69478</v>
      </c>
      <c r="F28" s="76">
        <v>74545</v>
      </c>
    </row>
    <row r="29" spans="1:13" x14ac:dyDescent="0.3">
      <c r="C29" s="23"/>
      <c r="D29" s="76"/>
      <c r="E29" s="76"/>
      <c r="F29" s="76"/>
    </row>
    <row r="30" spans="1:13" x14ac:dyDescent="0.3">
      <c r="C30" s="23"/>
      <c r="D30" s="76"/>
      <c r="E30" s="76"/>
      <c r="F30" s="76"/>
    </row>
    <row r="31" spans="1:13" x14ac:dyDescent="0.3">
      <c r="C31" s="23"/>
      <c r="D31" s="76"/>
      <c r="E31" s="76"/>
      <c r="F31" s="76"/>
    </row>
    <row r="32" spans="1:13" x14ac:dyDescent="0.3">
      <c r="C32" s="23"/>
      <c r="D32" s="76"/>
      <c r="E32" s="76"/>
      <c r="F32" s="76"/>
    </row>
    <row r="33" spans="1:6" x14ac:dyDescent="0.3">
      <c r="C33" s="23"/>
      <c r="D33" s="76"/>
      <c r="E33" s="76"/>
      <c r="F33" s="76"/>
    </row>
    <row r="36" spans="1:6" ht="15.6" x14ac:dyDescent="0.3">
      <c r="A36" s="305"/>
    </row>
    <row r="59" spans="1:6" ht="15.6" x14ac:dyDescent="0.3">
      <c r="A59" s="305"/>
    </row>
    <row r="60" spans="1:6" ht="15.6" x14ac:dyDescent="0.3">
      <c r="A60" s="305"/>
    </row>
    <row r="61" spans="1:6" ht="15.6" x14ac:dyDescent="0.3">
      <c r="A61" s="304"/>
    </row>
    <row r="62" spans="1:6" s="7" customFormat="1" x14ac:dyDescent="0.3">
      <c r="B62" s="7" t="s">
        <v>1309</v>
      </c>
    </row>
    <row r="63" spans="1:6" ht="15" thickBot="1" x14ac:dyDescent="0.35"/>
    <row r="64" spans="1:6" ht="15" thickBot="1" x14ac:dyDescent="0.35">
      <c r="C64" s="644" t="s">
        <v>37</v>
      </c>
      <c r="D64" s="645"/>
      <c r="E64" s="645"/>
      <c r="F64" s="646"/>
    </row>
    <row r="66" spans="3:18" x14ac:dyDescent="0.3">
      <c r="C66" s="100">
        <v>0.1</v>
      </c>
      <c r="D66" t="s">
        <v>1731</v>
      </c>
      <c r="R66" s="89"/>
    </row>
    <row r="67" spans="3:18" x14ac:dyDescent="0.3">
      <c r="D67" t="s">
        <v>1730</v>
      </c>
      <c r="R67" s="303"/>
    </row>
    <row r="68" spans="3:18" ht="15" thickBot="1" x14ac:dyDescent="0.35">
      <c r="R68" s="303"/>
    </row>
    <row r="69" spans="3:18" ht="15" thickBot="1" x14ac:dyDescent="0.35">
      <c r="C69" s="644" t="s">
        <v>18</v>
      </c>
      <c r="D69" s="645"/>
      <c r="E69" s="645"/>
      <c r="F69" s="645"/>
      <c r="G69" s="646"/>
      <c r="I69" s="644" t="s">
        <v>17</v>
      </c>
      <c r="J69" s="645"/>
      <c r="K69" s="645"/>
      <c r="L69" s="645"/>
      <c r="M69" s="646"/>
    </row>
    <row r="70" spans="3:18" x14ac:dyDescent="0.3">
      <c r="N70" s="90"/>
    </row>
    <row r="71" spans="3:18" x14ac:dyDescent="0.3">
      <c r="C71" s="302" t="s">
        <v>1729</v>
      </c>
      <c r="D71" s="8">
        <v>2018</v>
      </c>
      <c r="E71" s="8">
        <v>2019</v>
      </c>
      <c r="F71" s="8">
        <v>2020</v>
      </c>
      <c r="H71" s="89"/>
      <c r="I71" s="89"/>
      <c r="J71" s="89"/>
      <c r="K71" s="89"/>
    </row>
    <row r="72" spans="3:18" x14ac:dyDescent="0.3">
      <c r="C72" s="23" t="s">
        <v>1728</v>
      </c>
      <c r="D72" s="89">
        <v>5237000</v>
      </c>
      <c r="E72" s="89">
        <v>4845000</v>
      </c>
      <c r="F72" s="89">
        <v>5757000</v>
      </c>
      <c r="H72" s="89"/>
      <c r="I72" s="89"/>
      <c r="J72" s="89"/>
      <c r="K72" s="89"/>
    </row>
    <row r="73" spans="3:18" x14ac:dyDescent="0.3">
      <c r="C73" s="23" t="s">
        <v>1727</v>
      </c>
      <c r="D73" s="89">
        <v>100000</v>
      </c>
      <c r="E73" s="89">
        <v>115000</v>
      </c>
      <c r="F73" s="89">
        <v>125000</v>
      </c>
      <c r="H73" s="89"/>
      <c r="I73" s="89"/>
      <c r="J73" s="89"/>
      <c r="K73" s="89"/>
    </row>
    <row r="74" spans="3:18" x14ac:dyDescent="0.3">
      <c r="C74" s="23" t="s">
        <v>1726</v>
      </c>
      <c r="D74" s="89">
        <v>5168000</v>
      </c>
      <c r="E74" s="89">
        <v>3659000</v>
      </c>
      <c r="F74" s="89">
        <v>4950000</v>
      </c>
      <c r="H74" s="89"/>
      <c r="I74" s="89"/>
      <c r="J74" s="89"/>
      <c r="K74" s="89"/>
    </row>
    <row r="75" spans="3:18" x14ac:dyDescent="0.3">
      <c r="C75" s="23" t="s">
        <v>1725</v>
      </c>
      <c r="D75" s="89">
        <v>2714000</v>
      </c>
      <c r="E75" s="89">
        <v>996000</v>
      </c>
      <c r="F75" s="89">
        <v>1975000</v>
      </c>
      <c r="H75" s="89"/>
      <c r="I75" s="89"/>
      <c r="J75" s="89"/>
      <c r="K75" s="89"/>
    </row>
    <row r="76" spans="3:18" x14ac:dyDescent="0.3">
      <c r="C76" s="23" t="s">
        <v>1724</v>
      </c>
      <c r="D76" s="89">
        <v>467000</v>
      </c>
      <c r="E76" s="89">
        <v>472000</v>
      </c>
      <c r="F76" s="89">
        <v>543000</v>
      </c>
      <c r="H76" s="89"/>
      <c r="I76" s="89"/>
      <c r="J76" s="89"/>
      <c r="K76" s="89"/>
    </row>
    <row r="77" spans="3:18" x14ac:dyDescent="0.3">
      <c r="C77" s="23" t="s">
        <v>1723</v>
      </c>
      <c r="D77" s="76">
        <v>83591</v>
      </c>
      <c r="E77" s="76">
        <v>69478</v>
      </c>
      <c r="F77" s="76">
        <v>74545</v>
      </c>
      <c r="H77" s="89"/>
      <c r="I77" s="89"/>
      <c r="J77" s="89"/>
      <c r="K77" s="89"/>
    </row>
    <row r="78" spans="3:18" x14ac:dyDescent="0.3">
      <c r="C78" s="23"/>
      <c r="D78" s="76"/>
      <c r="E78" s="76"/>
      <c r="F78" s="76"/>
      <c r="H78" s="89"/>
      <c r="I78" s="89"/>
      <c r="J78" s="89"/>
      <c r="K78" s="89"/>
    </row>
    <row r="79" spans="3:18" x14ac:dyDescent="0.3">
      <c r="J79" s="89"/>
      <c r="K79" s="89"/>
    </row>
    <row r="80" spans="3:18" x14ac:dyDescent="0.3">
      <c r="J80" s="89"/>
      <c r="K80" s="89"/>
    </row>
    <row r="81" spans="8:11" x14ac:dyDescent="0.3">
      <c r="H81" s="89"/>
      <c r="I81" s="89"/>
      <c r="J81" s="89"/>
      <c r="K81" s="89"/>
    </row>
    <row r="82" spans="8:11" x14ac:dyDescent="0.3">
      <c r="I82" s="89"/>
    </row>
    <row r="84" spans="8:11" x14ac:dyDescent="0.3">
      <c r="H84" s="89"/>
    </row>
  </sheetData>
  <mergeCells count="6">
    <mergeCell ref="C7:F7"/>
    <mergeCell ref="C19:G19"/>
    <mergeCell ref="I19:M19"/>
    <mergeCell ref="C64:F64"/>
    <mergeCell ref="C69:G69"/>
    <mergeCell ref="I69:M69"/>
  </mergeCells>
  <pageMargins left="0.7" right="0.7" top="0.75" bottom="0.75" header="0.3" footer="0.3"/>
  <pageSetup orientation="portrait" horizontalDpi="90" verticalDpi="9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411E1-D4AE-48B2-8AD6-7E29ABF4F76D}">
  <sheetPr>
    <tabColor theme="9" tint="0.59999389629810485"/>
  </sheetPr>
  <dimension ref="A1:R87"/>
  <sheetViews>
    <sheetView zoomScaleNormal="100" workbookViewId="0">
      <selection activeCell="G51" sqref="G51"/>
    </sheetView>
  </sheetViews>
  <sheetFormatPr defaultRowHeight="14.4" x14ac:dyDescent="0.3"/>
  <cols>
    <col min="1" max="1" width="9.5546875" customWidth="1"/>
    <col min="2" max="4" width="14" customWidth="1"/>
    <col min="5" max="6" width="10.5546875" bestFit="1" customWidth="1"/>
    <col min="7" max="7" width="15" customWidth="1"/>
    <col min="8" max="8" width="13.109375" customWidth="1"/>
    <col min="9" max="9" width="14.5546875" customWidth="1"/>
    <col min="10" max="12" width="13.5546875" customWidth="1"/>
    <col min="13" max="13" width="11.5546875" customWidth="1"/>
    <col min="14" max="14" width="10.33203125" bestFit="1" customWidth="1"/>
    <col min="15" max="15" width="12.88671875" customWidth="1"/>
    <col min="16" max="17" width="13.33203125" customWidth="1"/>
    <col min="18" max="18" width="14.109375" customWidth="1"/>
  </cols>
  <sheetData>
    <row r="1" spans="1:9" ht="15" thickBot="1" x14ac:dyDescent="0.35">
      <c r="A1" t="s">
        <v>1737</v>
      </c>
      <c r="H1" s="20" t="s">
        <v>42</v>
      </c>
      <c r="I1" s="19"/>
    </row>
    <row r="2" spans="1:9" x14ac:dyDescent="0.3">
      <c r="H2" s="18" t="s">
        <v>41</v>
      </c>
      <c r="I2" s="18"/>
    </row>
    <row r="3" spans="1:9" ht="15" thickBot="1" x14ac:dyDescent="0.35">
      <c r="H3" s="17" t="s">
        <v>40</v>
      </c>
      <c r="I3" s="17"/>
    </row>
    <row r="4" spans="1:9" ht="15.6" thickTop="1" thickBot="1" x14ac:dyDescent="0.35">
      <c r="H4" s="16" t="s">
        <v>39</v>
      </c>
      <c r="I4" s="16"/>
    </row>
    <row r="5" spans="1:9" ht="15" thickTop="1" x14ac:dyDescent="0.3">
      <c r="H5" s="15" t="s">
        <v>38</v>
      </c>
      <c r="I5" s="14"/>
    </row>
    <row r="6" spans="1:9" ht="15" thickBot="1" x14ac:dyDescent="0.35"/>
    <row r="7" spans="1:9" ht="15" thickBot="1" x14ac:dyDescent="0.35">
      <c r="C7" s="644" t="s">
        <v>37</v>
      </c>
      <c r="D7" s="645"/>
      <c r="E7" s="645"/>
      <c r="F7" s="646"/>
    </row>
    <row r="9" spans="1:9" x14ac:dyDescent="0.3">
      <c r="C9" s="157">
        <v>0.5</v>
      </c>
      <c r="D9" t="s">
        <v>1736</v>
      </c>
    </row>
    <row r="10" spans="1:9" x14ac:dyDescent="0.3">
      <c r="C10" s="89">
        <v>500000</v>
      </c>
      <c r="D10" t="s">
        <v>1735</v>
      </c>
    </row>
    <row r="13" spans="1:9" x14ac:dyDescent="0.3">
      <c r="B13" s="7"/>
      <c r="C13" s="7"/>
      <c r="D13" s="302" t="s">
        <v>1734</v>
      </c>
      <c r="E13" s="8">
        <v>2018</v>
      </c>
      <c r="F13" s="8">
        <v>2019</v>
      </c>
      <c r="G13" s="8">
        <v>2020</v>
      </c>
    </row>
    <row r="14" spans="1:9" x14ac:dyDescent="0.3">
      <c r="D14" s="23" t="s">
        <v>1733</v>
      </c>
      <c r="E14" s="157">
        <v>0.1</v>
      </c>
      <c r="F14" s="157">
        <v>0.1</v>
      </c>
      <c r="G14" s="157">
        <v>0.1</v>
      </c>
    </row>
    <row r="15" spans="1:9" x14ac:dyDescent="0.3">
      <c r="D15" s="23" t="s">
        <v>1732</v>
      </c>
      <c r="E15" s="93">
        <v>24.07</v>
      </c>
      <c r="F15" s="93">
        <v>25.75</v>
      </c>
      <c r="G15" s="93">
        <v>27.56</v>
      </c>
    </row>
    <row r="18" spans="1:13" ht="15" thickBot="1" x14ac:dyDescent="0.35"/>
    <row r="19" spans="1:13" ht="15" thickBot="1" x14ac:dyDescent="0.35">
      <c r="C19" s="644" t="s">
        <v>18</v>
      </c>
      <c r="D19" s="645"/>
      <c r="E19" s="645"/>
      <c r="F19" s="645"/>
      <c r="G19" s="646"/>
      <c r="I19" s="644" t="s">
        <v>17</v>
      </c>
      <c r="J19" s="645"/>
      <c r="K19" s="645"/>
      <c r="L19" s="645"/>
      <c r="M19" s="646"/>
    </row>
    <row r="20" spans="1:13" x14ac:dyDescent="0.3">
      <c r="B20" t="s">
        <v>1337</v>
      </c>
      <c r="C20" s="13"/>
      <c r="D20" s="13"/>
      <c r="E20" s="13"/>
      <c r="F20" s="13"/>
      <c r="G20" s="13"/>
      <c r="I20" s="13"/>
      <c r="J20" s="13"/>
      <c r="K20" s="13"/>
      <c r="L20" s="13"/>
      <c r="M20" s="13"/>
    </row>
    <row r="22" spans="1:13" x14ac:dyDescent="0.3">
      <c r="A22" s="7"/>
      <c r="B22" s="7"/>
      <c r="C22" s="302" t="s">
        <v>1729</v>
      </c>
      <c r="D22" s="8">
        <v>2018</v>
      </c>
      <c r="E22" s="8">
        <v>2019</v>
      </c>
      <c r="F22" s="8">
        <v>2020</v>
      </c>
      <c r="I22" s="409" t="s">
        <v>2014</v>
      </c>
      <c r="J22" s="154">
        <f>C9</f>
        <v>0.5</v>
      </c>
    </row>
    <row r="23" spans="1:13" x14ac:dyDescent="0.3">
      <c r="C23" s="23" t="s">
        <v>1728</v>
      </c>
      <c r="D23" s="89">
        <v>5237000</v>
      </c>
      <c r="E23" s="89">
        <v>4845000</v>
      </c>
      <c r="F23" s="89">
        <v>5757000</v>
      </c>
      <c r="I23" s="23"/>
    </row>
    <row r="24" spans="1:13" x14ac:dyDescent="0.3">
      <c r="C24" s="23" t="s">
        <v>1727</v>
      </c>
      <c r="D24" s="89">
        <v>100000</v>
      </c>
      <c r="E24" s="89">
        <v>115000</v>
      </c>
      <c r="F24" s="89">
        <v>125000</v>
      </c>
      <c r="I24" s="302" t="s">
        <v>1729</v>
      </c>
      <c r="J24" s="8">
        <v>2018</v>
      </c>
      <c r="K24" s="8">
        <v>2019</v>
      </c>
      <c r="L24" s="8">
        <v>2020</v>
      </c>
    </row>
    <row r="25" spans="1:13" x14ac:dyDescent="0.3">
      <c r="C25" s="23" t="s">
        <v>1726</v>
      </c>
      <c r="D25" s="89">
        <v>5168000</v>
      </c>
      <c r="E25" s="89">
        <v>3659000</v>
      </c>
      <c r="F25" s="89">
        <v>4950000</v>
      </c>
      <c r="I25" s="23" t="s">
        <v>1728</v>
      </c>
      <c r="J25" s="89">
        <f>D23</f>
        <v>5237000</v>
      </c>
      <c r="K25" s="89">
        <f>E23</f>
        <v>4845000</v>
      </c>
      <c r="L25" s="89">
        <f>F23</f>
        <v>5757000</v>
      </c>
    </row>
    <row r="26" spans="1:13" x14ac:dyDescent="0.3">
      <c r="C26" s="23" t="s">
        <v>1725</v>
      </c>
      <c r="D26" s="89">
        <v>2714000</v>
      </c>
      <c r="E26" s="89">
        <v>996000</v>
      </c>
      <c r="F26" s="89">
        <v>1975000</v>
      </c>
      <c r="I26" s="23" t="s">
        <v>2013</v>
      </c>
      <c r="J26" s="89">
        <f>J25*$J$22</f>
        <v>2618500</v>
      </c>
      <c r="K26" s="89">
        <f>K25*$J$22</f>
        <v>2422500</v>
      </c>
      <c r="L26" s="89">
        <f>L25*$J$22</f>
        <v>2878500</v>
      </c>
    </row>
    <row r="27" spans="1:13" x14ac:dyDescent="0.3">
      <c r="C27" s="23" t="s">
        <v>1724</v>
      </c>
      <c r="D27" s="89">
        <v>467000</v>
      </c>
      <c r="E27" s="89">
        <v>472000</v>
      </c>
      <c r="F27" s="89">
        <v>543000</v>
      </c>
      <c r="I27" s="23" t="s">
        <v>2012</v>
      </c>
      <c r="J27" s="89">
        <f>J25-J26</f>
        <v>2618500</v>
      </c>
      <c r="K27" s="89">
        <f>K25-K26</f>
        <v>2422500</v>
      </c>
      <c r="L27" s="89">
        <f>L25-L26</f>
        <v>2878500</v>
      </c>
    </row>
    <row r="28" spans="1:13" x14ac:dyDescent="0.3">
      <c r="C28" s="23" t="s">
        <v>1723</v>
      </c>
      <c r="D28" s="76">
        <v>83591</v>
      </c>
      <c r="E28" s="76">
        <v>69478</v>
      </c>
      <c r="F28" s="76">
        <v>74545</v>
      </c>
      <c r="I28" s="23"/>
      <c r="J28" s="89"/>
      <c r="K28" s="89"/>
      <c r="L28" s="89"/>
    </row>
    <row r="29" spans="1:13" x14ac:dyDescent="0.3">
      <c r="C29" s="23"/>
      <c r="D29" s="76"/>
      <c r="E29" s="76"/>
      <c r="F29" s="76"/>
      <c r="I29" s="23" t="s">
        <v>1726</v>
      </c>
      <c r="J29" s="89">
        <f>D25</f>
        <v>5168000</v>
      </c>
      <c r="K29" s="89">
        <f>E25</f>
        <v>3659000</v>
      </c>
      <c r="L29" s="89">
        <f>F25</f>
        <v>4950000</v>
      </c>
    </row>
    <row r="30" spans="1:13" x14ac:dyDescent="0.3">
      <c r="C30" s="23"/>
      <c r="D30" s="76"/>
      <c r="E30" s="76"/>
      <c r="F30" s="76"/>
      <c r="I30" s="23" t="s">
        <v>2007</v>
      </c>
      <c r="J30" s="89">
        <f>J29*$J$22</f>
        <v>2584000</v>
      </c>
      <c r="K30" s="89">
        <f>K29*$J$22</f>
        <v>1829500</v>
      </c>
      <c r="L30" s="89">
        <f>L29*$J$22</f>
        <v>2475000</v>
      </c>
    </row>
    <row r="31" spans="1:13" x14ac:dyDescent="0.3">
      <c r="C31" s="23"/>
      <c r="D31" s="76"/>
      <c r="E31" s="76"/>
      <c r="F31" s="76"/>
      <c r="I31" s="23"/>
      <c r="J31" s="89"/>
      <c r="K31" s="89"/>
      <c r="L31" s="89"/>
    </row>
    <row r="32" spans="1:13" x14ac:dyDescent="0.3">
      <c r="C32" s="23"/>
      <c r="D32" s="76"/>
      <c r="E32" s="76"/>
      <c r="F32" s="76"/>
      <c r="I32" s="23" t="s">
        <v>2011</v>
      </c>
      <c r="J32" s="89">
        <f>E14*J26</f>
        <v>261850</v>
      </c>
      <c r="K32" s="89">
        <f>F14*K26</f>
        <v>242250</v>
      </c>
      <c r="L32" s="89">
        <f>G14*L26</f>
        <v>287850</v>
      </c>
    </row>
    <row r="33" spans="1:13" x14ac:dyDescent="0.3">
      <c r="C33" s="23"/>
      <c r="D33" s="76"/>
      <c r="E33" s="76"/>
      <c r="F33" s="76"/>
      <c r="I33" s="23" t="s">
        <v>1724</v>
      </c>
      <c r="J33" s="89">
        <f>D27</f>
        <v>467000</v>
      </c>
      <c r="K33" s="89">
        <f>E27</f>
        <v>472000</v>
      </c>
      <c r="L33" s="89">
        <f>F27</f>
        <v>543000</v>
      </c>
    </row>
    <row r="34" spans="1:13" x14ac:dyDescent="0.3">
      <c r="I34" s="23"/>
    </row>
    <row r="35" spans="1:13" x14ac:dyDescent="0.3">
      <c r="I35" s="23" t="s">
        <v>2005</v>
      </c>
      <c r="J35" s="89">
        <f>J27+J32-J30-J33</f>
        <v>-170650</v>
      </c>
      <c r="K35" s="89">
        <f>K27+K32-K30-K33</f>
        <v>363250</v>
      </c>
      <c r="L35" s="89">
        <f>L27+L32-L30-L33</f>
        <v>148350</v>
      </c>
      <c r="M35" s="408">
        <f>SUM(J35:L35)</f>
        <v>340950</v>
      </c>
    </row>
    <row r="36" spans="1:13" ht="15.6" x14ac:dyDescent="0.3">
      <c r="A36" s="305"/>
      <c r="I36" s="23"/>
    </row>
    <row r="37" spans="1:13" x14ac:dyDescent="0.3">
      <c r="I37" s="409" t="s">
        <v>2009</v>
      </c>
    </row>
    <row r="38" spans="1:13" x14ac:dyDescent="0.3">
      <c r="I38" s="23"/>
    </row>
    <row r="39" spans="1:13" x14ac:dyDescent="0.3">
      <c r="I39" s="302" t="s">
        <v>1729</v>
      </c>
      <c r="J39" s="8">
        <v>2018</v>
      </c>
      <c r="K39" s="8">
        <v>2019</v>
      </c>
      <c r="L39" s="8">
        <v>2020</v>
      </c>
    </row>
    <row r="40" spans="1:13" x14ac:dyDescent="0.3">
      <c r="I40" s="23" t="s">
        <v>1728</v>
      </c>
      <c r="J40" s="89">
        <f>D23</f>
        <v>5237000</v>
      </c>
      <c r="K40" s="89">
        <f>E23</f>
        <v>4845000</v>
      </c>
      <c r="L40" s="89">
        <f>F23</f>
        <v>5757000</v>
      </c>
    </row>
    <row r="41" spans="1:13" x14ac:dyDescent="0.3">
      <c r="I41" s="23"/>
      <c r="J41" s="89"/>
      <c r="K41" s="89"/>
      <c r="L41" s="89"/>
    </row>
    <row r="42" spans="1:13" x14ac:dyDescent="0.3">
      <c r="I42" s="23" t="s">
        <v>1726</v>
      </c>
      <c r="J42" s="89">
        <f t="shared" ref="J42:L43" si="0">D25</f>
        <v>5168000</v>
      </c>
      <c r="K42" s="89">
        <f t="shared" si="0"/>
        <v>3659000</v>
      </c>
      <c r="L42" s="89">
        <f t="shared" si="0"/>
        <v>4950000</v>
      </c>
    </row>
    <row r="43" spans="1:13" x14ac:dyDescent="0.3">
      <c r="I43" s="23" t="s">
        <v>1725</v>
      </c>
      <c r="J43" s="89">
        <f t="shared" si="0"/>
        <v>2714000</v>
      </c>
      <c r="K43" s="89">
        <f t="shared" si="0"/>
        <v>996000</v>
      </c>
      <c r="L43" s="89">
        <f t="shared" si="0"/>
        <v>1975000</v>
      </c>
    </row>
    <row r="44" spans="1:13" x14ac:dyDescent="0.3">
      <c r="I44" s="23" t="s">
        <v>2007</v>
      </c>
      <c r="J44" s="89">
        <f>J42-J43</f>
        <v>2454000</v>
      </c>
      <c r="K44" s="89">
        <f>K42-K43</f>
        <v>2663000</v>
      </c>
      <c r="L44" s="89">
        <f>L42-L43</f>
        <v>2975000</v>
      </c>
    </row>
    <row r="45" spans="1:13" x14ac:dyDescent="0.3">
      <c r="I45" s="23"/>
      <c r="J45" s="89"/>
      <c r="K45" s="89"/>
      <c r="L45" s="89"/>
    </row>
    <row r="46" spans="1:13" x14ac:dyDescent="0.3">
      <c r="I46" s="23" t="s">
        <v>1724</v>
      </c>
      <c r="J46" s="89">
        <f>D27</f>
        <v>467000</v>
      </c>
      <c r="K46" s="89">
        <f>E27</f>
        <v>472000</v>
      </c>
      <c r="L46" s="89">
        <f>F27</f>
        <v>543000</v>
      </c>
    </row>
    <row r="47" spans="1:13" x14ac:dyDescent="0.3">
      <c r="I47" s="23" t="s">
        <v>2006</v>
      </c>
      <c r="J47" s="89">
        <f>E15*D28</f>
        <v>2012035.37</v>
      </c>
      <c r="K47" s="89">
        <f>F15*E28</f>
        <v>1789058.5</v>
      </c>
      <c r="L47" s="89">
        <f>G15*F28</f>
        <v>2054460.2</v>
      </c>
    </row>
    <row r="48" spans="1:13" x14ac:dyDescent="0.3">
      <c r="I48" s="23"/>
    </row>
    <row r="49" spans="1:13" x14ac:dyDescent="0.3">
      <c r="I49" s="23" t="s">
        <v>2005</v>
      </c>
      <c r="J49" s="89">
        <f>J40-J44-J46-J47</f>
        <v>303964.62999999989</v>
      </c>
      <c r="K49" s="89">
        <f>K40-K44-K46-K47</f>
        <v>-79058.5</v>
      </c>
      <c r="L49" s="89">
        <f>L40-L44-L46-L47</f>
        <v>184539.80000000005</v>
      </c>
      <c r="M49" s="408">
        <f>SUM(J49:L49)</f>
        <v>409445.92999999993</v>
      </c>
    </row>
    <row r="50" spans="1:13" x14ac:dyDescent="0.3">
      <c r="I50" s="23"/>
    </row>
    <row r="51" spans="1:13" x14ac:dyDescent="0.3">
      <c r="I51" s="409" t="s">
        <v>2010</v>
      </c>
    </row>
    <row r="52" spans="1:13" x14ac:dyDescent="0.3">
      <c r="I52" s="23"/>
    </row>
    <row r="53" spans="1:13" x14ac:dyDescent="0.3">
      <c r="I53" s="302" t="s">
        <v>1729</v>
      </c>
      <c r="J53" s="8">
        <v>2018</v>
      </c>
      <c r="K53" s="8">
        <v>2019</v>
      </c>
      <c r="L53" s="8">
        <v>2020</v>
      </c>
    </row>
    <row r="54" spans="1:13" x14ac:dyDescent="0.3">
      <c r="I54" s="23" t="s">
        <v>1728</v>
      </c>
      <c r="J54" s="89">
        <f>D23</f>
        <v>5237000</v>
      </c>
      <c r="K54" s="89">
        <f>E23</f>
        <v>4845000</v>
      </c>
      <c r="L54" s="89">
        <f>F23</f>
        <v>5757000</v>
      </c>
    </row>
    <row r="55" spans="1:13" x14ac:dyDescent="0.3">
      <c r="I55" s="23"/>
      <c r="J55" s="89"/>
      <c r="K55" s="89"/>
      <c r="L55" s="89"/>
    </row>
    <row r="56" spans="1:13" x14ac:dyDescent="0.3">
      <c r="I56" s="23" t="s">
        <v>1726</v>
      </c>
      <c r="J56" s="89">
        <f>D25</f>
        <v>5168000</v>
      </c>
      <c r="K56" s="89">
        <f>E25</f>
        <v>3659000</v>
      </c>
      <c r="L56" s="89">
        <f>F25</f>
        <v>4950000</v>
      </c>
    </row>
    <row r="57" spans="1:13" x14ac:dyDescent="0.3">
      <c r="I57" s="23"/>
      <c r="J57" s="89"/>
      <c r="K57" s="89"/>
      <c r="L57" s="89"/>
    </row>
    <row r="58" spans="1:13" x14ac:dyDescent="0.3">
      <c r="I58" s="23" t="s">
        <v>1724</v>
      </c>
      <c r="J58" s="89">
        <f>D27</f>
        <v>467000</v>
      </c>
      <c r="K58" s="89">
        <f>E27</f>
        <v>472000</v>
      </c>
      <c r="L58" s="89">
        <f>F27</f>
        <v>543000</v>
      </c>
    </row>
    <row r="59" spans="1:13" ht="15.6" x14ac:dyDescent="0.3">
      <c r="A59" s="305"/>
      <c r="I59" s="23"/>
    </row>
    <row r="60" spans="1:13" ht="15.6" x14ac:dyDescent="0.3">
      <c r="A60" s="305"/>
      <c r="I60" s="23" t="s">
        <v>2005</v>
      </c>
      <c r="J60" s="89">
        <f>J54-J56-J58</f>
        <v>-398000</v>
      </c>
      <c r="K60" s="89">
        <f>K54-K56-K58</f>
        <v>714000</v>
      </c>
      <c r="L60" s="89">
        <f>L54-L56-L58</f>
        <v>264000</v>
      </c>
      <c r="M60" s="408">
        <f>SUM(J60:L60)</f>
        <v>580000</v>
      </c>
    </row>
    <row r="61" spans="1:13" ht="15.6" x14ac:dyDescent="0.3">
      <c r="A61" s="304"/>
    </row>
    <row r="62" spans="1:13" s="7" customFormat="1" x14ac:dyDescent="0.3">
      <c r="B62" s="7" t="s">
        <v>1309</v>
      </c>
    </row>
    <row r="63" spans="1:13" ht="15" thickBot="1" x14ac:dyDescent="0.35"/>
    <row r="64" spans="1:13" ht="15" thickBot="1" x14ac:dyDescent="0.35">
      <c r="C64" s="644" t="s">
        <v>37</v>
      </c>
      <c r="D64" s="645"/>
      <c r="E64" s="645"/>
      <c r="F64" s="646"/>
    </row>
    <row r="66" spans="3:18" x14ac:dyDescent="0.3">
      <c r="C66" s="100">
        <v>0.1</v>
      </c>
      <c r="D66" t="s">
        <v>1731</v>
      </c>
      <c r="R66" s="89"/>
    </row>
    <row r="67" spans="3:18" x14ac:dyDescent="0.3">
      <c r="D67" t="s">
        <v>1730</v>
      </c>
      <c r="R67" s="303"/>
    </row>
    <row r="68" spans="3:18" ht="15" thickBot="1" x14ac:dyDescent="0.35">
      <c r="R68" s="303"/>
    </row>
    <row r="69" spans="3:18" ht="15" thickBot="1" x14ac:dyDescent="0.35">
      <c r="C69" s="644" t="s">
        <v>18</v>
      </c>
      <c r="D69" s="645"/>
      <c r="E69" s="645"/>
      <c r="F69" s="645"/>
      <c r="G69" s="646"/>
      <c r="I69" s="644" t="s">
        <v>17</v>
      </c>
      <c r="J69" s="645"/>
      <c r="K69" s="645"/>
      <c r="L69" s="645"/>
      <c r="M69" s="646"/>
    </row>
    <row r="70" spans="3:18" x14ac:dyDescent="0.3">
      <c r="N70" s="90"/>
    </row>
    <row r="71" spans="3:18" x14ac:dyDescent="0.3">
      <c r="C71" s="302" t="s">
        <v>1729</v>
      </c>
      <c r="D71" s="8">
        <v>2018</v>
      </c>
      <c r="E71" s="8">
        <v>2019</v>
      </c>
      <c r="F71" s="8">
        <v>2020</v>
      </c>
      <c r="I71" s="409" t="s">
        <v>2009</v>
      </c>
      <c r="J71" s="283">
        <f>C66</f>
        <v>0.1</v>
      </c>
      <c r="O71" s="89"/>
      <c r="P71" s="89"/>
      <c r="Q71" s="89"/>
      <c r="R71" s="89"/>
    </row>
    <row r="72" spans="3:18" x14ac:dyDescent="0.3">
      <c r="C72" s="23" t="s">
        <v>1728</v>
      </c>
      <c r="D72" s="89">
        <v>5237000</v>
      </c>
      <c r="E72" s="89">
        <v>4845000</v>
      </c>
      <c r="F72" s="89">
        <v>5757000</v>
      </c>
      <c r="I72" s="23"/>
      <c r="O72" s="89"/>
      <c r="P72" s="89"/>
      <c r="Q72" s="89"/>
      <c r="R72" s="89"/>
    </row>
    <row r="73" spans="3:18" x14ac:dyDescent="0.3">
      <c r="C73" s="23" t="s">
        <v>1727</v>
      </c>
      <c r="D73" s="89">
        <v>100000</v>
      </c>
      <c r="E73" s="89">
        <v>115000</v>
      </c>
      <c r="F73" s="89">
        <v>125000</v>
      </c>
      <c r="I73" s="302" t="s">
        <v>1729</v>
      </c>
      <c r="J73" s="8">
        <v>2018</v>
      </c>
      <c r="K73" s="8">
        <v>2019</v>
      </c>
      <c r="L73" s="8">
        <v>2020</v>
      </c>
      <c r="O73" s="89"/>
      <c r="P73" s="89"/>
      <c r="Q73" s="89"/>
      <c r="R73" s="89"/>
    </row>
    <row r="74" spans="3:18" x14ac:dyDescent="0.3">
      <c r="C74" s="23" t="s">
        <v>1726</v>
      </c>
      <c r="D74" s="89">
        <v>5168000</v>
      </c>
      <c r="E74" s="89">
        <v>3659000</v>
      </c>
      <c r="F74" s="89">
        <v>4950000</v>
      </c>
      <c r="I74" s="23" t="s">
        <v>1728</v>
      </c>
      <c r="J74" s="89">
        <f>D72</f>
        <v>5237000</v>
      </c>
      <c r="K74" s="89">
        <f>E72</f>
        <v>4845000</v>
      </c>
      <c r="L74" s="89">
        <f>F72</f>
        <v>5757000</v>
      </c>
      <c r="O74" s="89"/>
      <c r="P74" s="89"/>
      <c r="Q74" s="89"/>
      <c r="R74" s="89"/>
    </row>
    <row r="75" spans="3:18" x14ac:dyDescent="0.3">
      <c r="C75" s="23" t="s">
        <v>1725</v>
      </c>
      <c r="D75" s="89">
        <v>2714000</v>
      </c>
      <c r="E75" s="89">
        <v>996000</v>
      </c>
      <c r="F75" s="89">
        <v>1975000</v>
      </c>
      <c r="I75" s="23"/>
      <c r="J75" s="89"/>
      <c r="K75" s="89"/>
      <c r="L75" s="89"/>
      <c r="O75" s="89"/>
      <c r="P75" s="89"/>
      <c r="Q75" s="89"/>
      <c r="R75" s="89"/>
    </row>
    <row r="76" spans="3:18" x14ac:dyDescent="0.3">
      <c r="C76" s="23" t="s">
        <v>1724</v>
      </c>
      <c r="D76" s="89">
        <v>467000</v>
      </c>
      <c r="E76" s="89">
        <v>472000</v>
      </c>
      <c r="F76" s="89">
        <v>543000</v>
      </c>
      <c r="I76" s="23" t="s">
        <v>1726</v>
      </c>
      <c r="J76" s="89">
        <f t="shared" ref="J76:L77" si="1">D74</f>
        <v>5168000</v>
      </c>
      <c r="K76" s="89">
        <f t="shared" si="1"/>
        <v>3659000</v>
      </c>
      <c r="L76" s="89">
        <f t="shared" si="1"/>
        <v>4950000</v>
      </c>
      <c r="O76" s="89"/>
      <c r="P76" s="89"/>
      <c r="Q76" s="89"/>
      <c r="R76" s="89"/>
    </row>
    <row r="77" spans="3:18" x14ac:dyDescent="0.3">
      <c r="C77" s="23" t="s">
        <v>1723</v>
      </c>
      <c r="D77" s="76">
        <v>83591</v>
      </c>
      <c r="E77" s="76">
        <v>69478</v>
      </c>
      <c r="F77" s="76">
        <v>74545</v>
      </c>
      <c r="I77" s="23" t="s">
        <v>1725</v>
      </c>
      <c r="J77" s="89">
        <f t="shared" si="1"/>
        <v>2714000</v>
      </c>
      <c r="K77" s="89">
        <f t="shared" si="1"/>
        <v>996000</v>
      </c>
      <c r="L77" s="89">
        <f t="shared" si="1"/>
        <v>1975000</v>
      </c>
      <c r="O77" s="89"/>
      <c r="P77" s="89"/>
      <c r="Q77" s="89"/>
      <c r="R77" s="89"/>
    </row>
    <row r="78" spans="3:18" x14ac:dyDescent="0.3">
      <c r="C78" s="23"/>
      <c r="D78" s="76"/>
      <c r="E78" s="76"/>
      <c r="F78" s="76"/>
      <c r="I78" s="23" t="s">
        <v>2008</v>
      </c>
      <c r="J78" s="89">
        <f>$J$71*J77</f>
        <v>271400</v>
      </c>
      <c r="K78" s="89">
        <f>$J$71*K77</f>
        <v>99600</v>
      </c>
      <c r="L78" s="89">
        <f>$J$71*L77</f>
        <v>197500</v>
      </c>
      <c r="O78" s="89"/>
      <c r="P78" s="89"/>
      <c r="Q78" s="89"/>
      <c r="R78" s="89"/>
    </row>
    <row r="79" spans="3:18" x14ac:dyDescent="0.3">
      <c r="I79" s="23" t="s">
        <v>2007</v>
      </c>
      <c r="J79" s="89">
        <f>J76-J77+J78</f>
        <v>2725400</v>
      </c>
      <c r="K79" s="89">
        <f>K76-K77+K78</f>
        <v>2762600</v>
      </c>
      <c r="L79" s="89">
        <f>L76-L77+L78</f>
        <v>3172500</v>
      </c>
      <c r="Q79" s="89"/>
      <c r="R79" s="89"/>
    </row>
    <row r="80" spans="3:18" x14ac:dyDescent="0.3">
      <c r="I80" s="23"/>
      <c r="J80" s="89"/>
      <c r="K80" s="89"/>
      <c r="L80" s="89"/>
      <c r="Q80" s="89"/>
      <c r="R80" s="89"/>
    </row>
    <row r="81" spans="9:18" x14ac:dyDescent="0.3">
      <c r="I81" s="23" t="s">
        <v>1724</v>
      </c>
      <c r="J81" s="89">
        <f>D76</f>
        <v>467000</v>
      </c>
      <c r="K81" s="89">
        <f>E76</f>
        <v>472000</v>
      </c>
      <c r="L81" s="89">
        <f>F76</f>
        <v>543000</v>
      </c>
      <c r="O81" s="89"/>
      <c r="P81" s="89"/>
      <c r="Q81" s="89"/>
      <c r="R81" s="89"/>
    </row>
    <row r="82" spans="9:18" x14ac:dyDescent="0.3">
      <c r="I82" s="23"/>
      <c r="P82" s="89"/>
    </row>
    <row r="83" spans="9:18" x14ac:dyDescent="0.3">
      <c r="I83" s="23" t="s">
        <v>2006</v>
      </c>
      <c r="J83" s="89">
        <f>E15*J84*(1-$J$71)</f>
        <v>1810831.8330000001</v>
      </c>
      <c r="K83" s="89">
        <f>F15*K84*(1-$J$71)</f>
        <v>1610152.6500000001</v>
      </c>
      <c r="L83" s="89">
        <f>G15*L84*(1-$J$71)</f>
        <v>1849014.18</v>
      </c>
    </row>
    <row r="84" spans="9:18" x14ac:dyDescent="0.3">
      <c r="I84" s="23" t="s">
        <v>1723</v>
      </c>
      <c r="J84" s="76">
        <f>D77</f>
        <v>83591</v>
      </c>
      <c r="K84" s="76">
        <f>E77</f>
        <v>69478</v>
      </c>
      <c r="L84" s="76">
        <f>F77</f>
        <v>74545</v>
      </c>
      <c r="O84" s="89"/>
    </row>
    <row r="85" spans="9:18" x14ac:dyDescent="0.3">
      <c r="I85" s="23"/>
    </row>
    <row r="86" spans="9:18" x14ac:dyDescent="0.3">
      <c r="I86" s="23" t="s">
        <v>2005</v>
      </c>
      <c r="J86" s="89">
        <f>J74-J79-J81-J83</f>
        <v>233768.1669999999</v>
      </c>
      <c r="K86" s="89">
        <f>K74-K79-K81-K83</f>
        <v>247.3499999998603</v>
      </c>
      <c r="L86" s="89">
        <f>L74-L79-L81-L83</f>
        <v>192485.82000000007</v>
      </c>
      <c r="M86" s="408">
        <f>SUM(J86:L86)</f>
        <v>426501.33699999982</v>
      </c>
    </row>
    <row r="87" spans="9:18" x14ac:dyDescent="0.3">
      <c r="I87" s="23"/>
    </row>
  </sheetData>
  <mergeCells count="6">
    <mergeCell ref="C7:F7"/>
    <mergeCell ref="C19:G19"/>
    <mergeCell ref="I19:M19"/>
    <mergeCell ref="C64:F64"/>
    <mergeCell ref="C69:G69"/>
    <mergeCell ref="I69:M69"/>
  </mergeCells>
  <pageMargins left="0.7" right="0.7" top="0.75" bottom="0.75" header="0.3" footer="0.3"/>
  <pageSetup orientation="portrait" horizontalDpi="90" verticalDpi="9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FA98D-E0CC-4C64-91E7-BA56317C8965}">
  <sheetPr>
    <tabColor theme="5" tint="0.39997558519241921"/>
  </sheetPr>
  <dimension ref="A1:V36"/>
  <sheetViews>
    <sheetView workbookViewId="0">
      <selection activeCell="AC68" sqref="AC68"/>
    </sheetView>
  </sheetViews>
  <sheetFormatPr defaultRowHeight="14.4" x14ac:dyDescent="0.3"/>
  <sheetData>
    <row r="1" spans="1:10" ht="15" thickBot="1" x14ac:dyDescent="0.35">
      <c r="A1" t="s">
        <v>1750</v>
      </c>
      <c r="G1" s="20" t="s">
        <v>42</v>
      </c>
      <c r="H1" s="19"/>
    </row>
    <row r="2" spans="1:10" x14ac:dyDescent="0.3">
      <c r="G2" s="18" t="s">
        <v>41</v>
      </c>
      <c r="H2" s="18"/>
    </row>
    <row r="3" spans="1:10" ht="15" thickBot="1" x14ac:dyDescent="0.35">
      <c r="G3" s="17" t="s">
        <v>40</v>
      </c>
      <c r="H3" s="17"/>
    </row>
    <row r="4" spans="1:10" ht="15.6" thickTop="1" thickBot="1" x14ac:dyDescent="0.35">
      <c r="G4" s="16" t="s">
        <v>39</v>
      </c>
      <c r="H4" s="16"/>
    </row>
    <row r="5" spans="1:10" ht="15" thickTop="1" x14ac:dyDescent="0.3">
      <c r="G5" s="15" t="s">
        <v>38</v>
      </c>
      <c r="H5" s="14"/>
    </row>
    <row r="9" spans="1:10" ht="15" thickBot="1" x14ac:dyDescent="0.35"/>
    <row r="10" spans="1:10" ht="15" thickBot="1" x14ac:dyDescent="0.35">
      <c r="C10" s="644" t="s">
        <v>37</v>
      </c>
      <c r="D10" s="645"/>
      <c r="E10" s="645"/>
      <c r="F10" s="646"/>
    </row>
    <row r="12" spans="1:10" x14ac:dyDescent="0.3">
      <c r="C12">
        <v>0.1</v>
      </c>
      <c r="D12" t="s">
        <v>1749</v>
      </c>
    </row>
    <row r="14" spans="1:10" ht="15" thickBot="1" x14ac:dyDescent="0.35"/>
    <row r="15" spans="1:10" ht="15" thickBot="1" x14ac:dyDescent="0.35">
      <c r="C15" s="644" t="s">
        <v>18</v>
      </c>
      <c r="D15" s="645"/>
      <c r="E15" s="645"/>
      <c r="F15" s="645"/>
      <c r="G15" s="645"/>
      <c r="H15" s="645"/>
      <c r="I15" s="645"/>
      <c r="J15" s="646"/>
    </row>
    <row r="19" spans="3:13" ht="40.5" customHeight="1" x14ac:dyDescent="0.3">
      <c r="L19" s="678" t="s">
        <v>1748</v>
      </c>
      <c r="M19" s="678"/>
    </row>
    <row r="20" spans="3:13" ht="57.6" x14ac:dyDescent="0.3">
      <c r="C20" s="307" t="s">
        <v>1747</v>
      </c>
      <c r="D20" s="307" t="s">
        <v>1746</v>
      </c>
      <c r="E20" s="307" t="s">
        <v>1745</v>
      </c>
      <c r="F20" s="307" t="s">
        <v>1744</v>
      </c>
      <c r="G20" s="307" t="s">
        <v>1743</v>
      </c>
      <c r="H20" s="307" t="s">
        <v>1742</v>
      </c>
      <c r="I20" s="307" t="s">
        <v>1741</v>
      </c>
      <c r="J20" s="307" t="s">
        <v>1740</v>
      </c>
      <c r="L20" s="7" t="s">
        <v>1739</v>
      </c>
      <c r="M20" s="7"/>
    </row>
    <row r="21" spans="3:13" x14ac:dyDescent="0.3">
      <c r="C21" s="306">
        <v>44197</v>
      </c>
      <c r="D21" s="89">
        <v>600</v>
      </c>
      <c r="E21" s="89">
        <v>300</v>
      </c>
      <c r="F21" s="89">
        <v>200</v>
      </c>
      <c r="G21" s="89">
        <v>100</v>
      </c>
      <c r="H21" s="89">
        <v>50</v>
      </c>
      <c r="I21" s="89">
        <v>25</v>
      </c>
      <c r="J21" s="89">
        <v>0</v>
      </c>
      <c r="L21" s="306">
        <v>44197</v>
      </c>
      <c r="M21" s="89">
        <v>700</v>
      </c>
    </row>
    <row r="22" spans="3:13" x14ac:dyDescent="0.3">
      <c r="C22" s="306">
        <v>44228</v>
      </c>
      <c r="D22" s="89">
        <v>550</v>
      </c>
      <c r="E22" s="89">
        <v>350</v>
      </c>
      <c r="F22" s="89">
        <v>150</v>
      </c>
      <c r="G22" s="89">
        <v>50</v>
      </c>
      <c r="H22" s="89">
        <v>25</v>
      </c>
      <c r="I22" s="89">
        <v>50</v>
      </c>
      <c r="J22" s="89">
        <v>0</v>
      </c>
      <c r="L22" s="306">
        <v>44228</v>
      </c>
      <c r="M22" s="89">
        <v>900</v>
      </c>
    </row>
    <row r="23" spans="3:13" x14ac:dyDescent="0.3">
      <c r="C23" s="306">
        <v>44256</v>
      </c>
      <c r="D23" s="89">
        <v>650</v>
      </c>
      <c r="E23" s="89">
        <v>250</v>
      </c>
      <c r="F23" s="89">
        <v>100</v>
      </c>
      <c r="G23" s="89">
        <v>150</v>
      </c>
      <c r="H23" s="89">
        <v>100</v>
      </c>
      <c r="I23" s="89">
        <v>75</v>
      </c>
      <c r="J23" s="89">
        <v>0</v>
      </c>
      <c r="L23" s="306">
        <v>44256</v>
      </c>
      <c r="M23" s="89">
        <v>1100</v>
      </c>
    </row>
    <row r="24" spans="3:13" x14ac:dyDescent="0.3">
      <c r="C24" s="306">
        <v>44287</v>
      </c>
      <c r="D24" s="89">
        <v>700</v>
      </c>
      <c r="E24" s="89">
        <v>300</v>
      </c>
      <c r="F24" s="89">
        <v>200</v>
      </c>
      <c r="G24" s="89">
        <v>75</v>
      </c>
      <c r="H24" s="89">
        <v>75</v>
      </c>
      <c r="I24" s="89">
        <v>50</v>
      </c>
      <c r="J24" s="89">
        <v>0</v>
      </c>
      <c r="L24" s="306">
        <v>44287</v>
      </c>
      <c r="M24" s="89">
        <v>1250</v>
      </c>
    </row>
    <row r="25" spans="3:13" x14ac:dyDescent="0.3">
      <c r="C25" s="306">
        <v>44317</v>
      </c>
      <c r="D25" s="89">
        <v>450</v>
      </c>
      <c r="E25" s="89">
        <v>350</v>
      </c>
      <c r="F25" s="89">
        <v>250</v>
      </c>
      <c r="G25" s="89">
        <v>125</v>
      </c>
      <c r="H25" s="89">
        <v>100</v>
      </c>
      <c r="I25" s="89">
        <v>25</v>
      </c>
      <c r="J25" s="89">
        <v>0</v>
      </c>
      <c r="L25" s="306">
        <v>44317</v>
      </c>
      <c r="M25" s="89">
        <v>1500</v>
      </c>
    </row>
    <row r="26" spans="3:13" x14ac:dyDescent="0.3">
      <c r="C26" s="306">
        <v>44348</v>
      </c>
      <c r="D26" s="89">
        <v>800</v>
      </c>
      <c r="E26" s="89">
        <v>300</v>
      </c>
      <c r="F26" s="89">
        <v>150</v>
      </c>
      <c r="G26" s="89">
        <v>75</v>
      </c>
      <c r="H26" s="89">
        <v>50</v>
      </c>
      <c r="I26" s="89">
        <v>75</v>
      </c>
      <c r="J26" s="89">
        <v>0</v>
      </c>
      <c r="L26" s="306">
        <v>44348</v>
      </c>
      <c r="M26" s="89">
        <v>1500</v>
      </c>
    </row>
    <row r="27" spans="3:13" x14ac:dyDescent="0.3">
      <c r="C27" s="306">
        <v>44378</v>
      </c>
      <c r="D27" s="89">
        <v>700</v>
      </c>
      <c r="E27" s="89">
        <v>200</v>
      </c>
      <c r="F27" s="89">
        <v>100</v>
      </c>
      <c r="G27" s="89">
        <v>175</v>
      </c>
      <c r="H27" s="89">
        <v>125</v>
      </c>
      <c r="I27" s="89">
        <v>50</v>
      </c>
      <c r="J27" s="89">
        <v>0</v>
      </c>
      <c r="L27" s="306">
        <v>44378</v>
      </c>
      <c r="M27" s="89">
        <v>1500</v>
      </c>
    </row>
    <row r="28" spans="3:13" x14ac:dyDescent="0.3">
      <c r="C28" s="306">
        <v>44409</v>
      </c>
      <c r="D28" s="89">
        <v>750</v>
      </c>
      <c r="E28" s="89">
        <v>500</v>
      </c>
      <c r="F28" s="89">
        <v>150</v>
      </c>
      <c r="G28" s="89">
        <v>100</v>
      </c>
      <c r="H28" s="89">
        <v>75</v>
      </c>
      <c r="I28" s="89">
        <v>25</v>
      </c>
      <c r="J28" s="89">
        <v>0</v>
      </c>
      <c r="L28" s="306">
        <v>44409</v>
      </c>
      <c r="M28" s="89">
        <v>1500</v>
      </c>
    </row>
    <row r="29" spans="3:13" x14ac:dyDescent="0.3">
      <c r="C29" s="306">
        <v>44440</v>
      </c>
      <c r="D29" s="89">
        <v>650</v>
      </c>
      <c r="E29" s="89">
        <v>300</v>
      </c>
      <c r="F29" s="89">
        <v>250</v>
      </c>
      <c r="G29" s="89">
        <v>50</v>
      </c>
      <c r="H29" s="89">
        <v>100</v>
      </c>
      <c r="I29" s="89">
        <v>75</v>
      </c>
      <c r="J29" s="89">
        <v>0</v>
      </c>
      <c r="L29" s="306">
        <v>44440</v>
      </c>
      <c r="M29" s="89">
        <v>1250</v>
      </c>
    </row>
    <row r="30" spans="3:13" x14ac:dyDescent="0.3">
      <c r="C30" s="306">
        <v>44470</v>
      </c>
      <c r="D30" s="89">
        <v>550</v>
      </c>
      <c r="E30" s="89">
        <v>350</v>
      </c>
      <c r="F30" s="89">
        <v>200</v>
      </c>
      <c r="G30" s="89">
        <v>100</v>
      </c>
      <c r="H30" s="89">
        <v>75</v>
      </c>
      <c r="I30" s="89">
        <v>50</v>
      </c>
      <c r="J30" s="89">
        <v>0</v>
      </c>
      <c r="L30" s="306">
        <v>44470</v>
      </c>
      <c r="M30" s="89">
        <v>1250</v>
      </c>
    </row>
    <row r="31" spans="3:13" x14ac:dyDescent="0.3">
      <c r="C31" s="306">
        <v>44501</v>
      </c>
      <c r="D31" s="89">
        <v>400</v>
      </c>
      <c r="E31" s="89">
        <v>400</v>
      </c>
      <c r="F31" s="89">
        <v>300</v>
      </c>
      <c r="G31" s="89">
        <v>400</v>
      </c>
      <c r="H31" s="89">
        <v>50</v>
      </c>
      <c r="I31" s="89">
        <v>25</v>
      </c>
      <c r="J31" s="89">
        <v>0</v>
      </c>
      <c r="L31" s="306">
        <v>44501</v>
      </c>
      <c r="M31" s="89">
        <v>1500</v>
      </c>
    </row>
    <row r="32" spans="3:13" x14ac:dyDescent="0.3">
      <c r="C32" s="306">
        <v>44531</v>
      </c>
      <c r="D32" s="89">
        <v>800</v>
      </c>
      <c r="E32" s="89">
        <v>400</v>
      </c>
      <c r="F32" s="89">
        <v>200</v>
      </c>
      <c r="G32" s="89">
        <v>100</v>
      </c>
      <c r="H32" s="89">
        <v>50</v>
      </c>
      <c r="I32" s="89">
        <v>25</v>
      </c>
      <c r="J32" s="89">
        <v>0</v>
      </c>
      <c r="L32" s="306">
        <v>44531</v>
      </c>
      <c r="M32" s="89">
        <v>1600</v>
      </c>
    </row>
    <row r="33" spans="3:22" x14ac:dyDescent="0.3">
      <c r="L33" s="303" t="s">
        <v>1738</v>
      </c>
    </row>
    <row r="35" spans="3:22" ht="15" thickBot="1" x14ac:dyDescent="0.35"/>
    <row r="36" spans="3:22" ht="15" thickBot="1" x14ac:dyDescent="0.35">
      <c r="C36" s="644" t="s">
        <v>17</v>
      </c>
      <c r="D36" s="645"/>
      <c r="E36" s="645"/>
      <c r="F36" s="645"/>
      <c r="G36" s="645"/>
      <c r="H36" s="645"/>
      <c r="I36" s="645"/>
      <c r="J36" s="645"/>
      <c r="K36" s="645"/>
      <c r="L36" s="645"/>
      <c r="M36" s="645"/>
      <c r="N36" s="645"/>
      <c r="O36" s="645"/>
      <c r="P36" s="645"/>
      <c r="Q36" s="645"/>
      <c r="R36" s="645"/>
      <c r="S36" s="645"/>
      <c r="T36" s="645"/>
      <c r="U36" s="645"/>
      <c r="V36" s="646"/>
    </row>
  </sheetData>
  <mergeCells count="4">
    <mergeCell ref="C10:F10"/>
    <mergeCell ref="C15:J15"/>
    <mergeCell ref="L19:M19"/>
    <mergeCell ref="C36:V36"/>
  </mergeCell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AE700-C1EA-4B27-8B24-72637C5B60D0}">
  <sheetPr>
    <tabColor theme="9" tint="0.59999389629810485"/>
  </sheetPr>
  <dimension ref="A1:Y60"/>
  <sheetViews>
    <sheetView workbookViewId="0">
      <selection activeCell="G51" sqref="G51"/>
    </sheetView>
  </sheetViews>
  <sheetFormatPr defaultRowHeight="14.4" x14ac:dyDescent="0.3"/>
  <sheetData>
    <row r="1" spans="1:10" ht="15" thickBot="1" x14ac:dyDescent="0.35">
      <c r="A1" t="s">
        <v>1750</v>
      </c>
      <c r="G1" s="20" t="s">
        <v>42</v>
      </c>
      <c r="H1" s="19"/>
    </row>
    <row r="2" spans="1:10" x14ac:dyDescent="0.3">
      <c r="G2" s="18" t="s">
        <v>41</v>
      </c>
      <c r="H2" s="18"/>
    </row>
    <row r="3" spans="1:10" ht="15" thickBot="1" x14ac:dyDescent="0.35">
      <c r="G3" s="17" t="s">
        <v>40</v>
      </c>
      <c r="H3" s="17"/>
    </row>
    <row r="4" spans="1:10" ht="15.6" thickTop="1" thickBot="1" x14ac:dyDescent="0.35">
      <c r="G4" s="16" t="s">
        <v>39</v>
      </c>
      <c r="H4" s="16"/>
    </row>
    <row r="5" spans="1:10" ht="15" thickTop="1" x14ac:dyDescent="0.3">
      <c r="G5" s="15" t="s">
        <v>38</v>
      </c>
      <c r="H5" s="14"/>
    </row>
    <row r="9" spans="1:10" ht="15" thickBot="1" x14ac:dyDescent="0.35"/>
    <row r="10" spans="1:10" ht="15" thickBot="1" x14ac:dyDescent="0.35">
      <c r="C10" s="644" t="s">
        <v>37</v>
      </c>
      <c r="D10" s="645"/>
      <c r="E10" s="645"/>
      <c r="F10" s="646"/>
    </row>
    <row r="12" spans="1:10" x14ac:dyDescent="0.3">
      <c r="C12">
        <v>0.1</v>
      </c>
      <c r="D12" t="s">
        <v>1749</v>
      </c>
    </row>
    <row r="14" spans="1:10" ht="15" thickBot="1" x14ac:dyDescent="0.35"/>
    <row r="15" spans="1:10" ht="15" thickBot="1" x14ac:dyDescent="0.35">
      <c r="C15" s="644" t="s">
        <v>18</v>
      </c>
      <c r="D15" s="645"/>
      <c r="E15" s="645"/>
      <c r="F15" s="645"/>
      <c r="G15" s="645"/>
      <c r="H15" s="645"/>
      <c r="I15" s="645"/>
      <c r="J15" s="646"/>
    </row>
    <row r="19" spans="3:13" ht="40.5" customHeight="1" x14ac:dyDescent="0.3">
      <c r="L19" s="678" t="s">
        <v>1748</v>
      </c>
      <c r="M19" s="678"/>
    </row>
    <row r="20" spans="3:13" ht="57.6" x14ac:dyDescent="0.3">
      <c r="C20" s="307" t="s">
        <v>1747</v>
      </c>
      <c r="D20" s="307" t="s">
        <v>1746</v>
      </c>
      <c r="E20" s="307" t="s">
        <v>1745</v>
      </c>
      <c r="F20" s="307" t="s">
        <v>1744</v>
      </c>
      <c r="G20" s="307" t="s">
        <v>1743</v>
      </c>
      <c r="H20" s="307" t="s">
        <v>1742</v>
      </c>
      <c r="I20" s="307" t="s">
        <v>1741</v>
      </c>
      <c r="J20" s="307" t="s">
        <v>1740</v>
      </c>
      <c r="L20" s="7" t="s">
        <v>1739</v>
      </c>
      <c r="M20" s="7"/>
    </row>
    <row r="21" spans="3:13" x14ac:dyDescent="0.3">
      <c r="C21" s="306">
        <v>44197</v>
      </c>
      <c r="D21" s="89">
        <v>600</v>
      </c>
      <c r="E21" s="89">
        <v>300</v>
      </c>
      <c r="F21" s="89">
        <v>200</v>
      </c>
      <c r="G21" s="89">
        <v>100</v>
      </c>
      <c r="H21" s="89">
        <v>50</v>
      </c>
      <c r="I21" s="89">
        <v>25</v>
      </c>
      <c r="J21" s="89">
        <v>0</v>
      </c>
      <c r="L21" s="306">
        <v>44197</v>
      </c>
      <c r="M21" s="89">
        <v>700</v>
      </c>
    </row>
    <row r="22" spans="3:13" x14ac:dyDescent="0.3">
      <c r="C22" s="306">
        <v>44228</v>
      </c>
      <c r="D22" s="89">
        <v>550</v>
      </c>
      <c r="E22" s="89">
        <v>350</v>
      </c>
      <c r="F22" s="89">
        <v>150</v>
      </c>
      <c r="G22" s="89">
        <v>50</v>
      </c>
      <c r="H22" s="89">
        <v>25</v>
      </c>
      <c r="I22" s="89">
        <v>50</v>
      </c>
      <c r="J22" s="89">
        <v>0</v>
      </c>
      <c r="L22" s="306">
        <v>44228</v>
      </c>
      <c r="M22" s="89">
        <v>900</v>
      </c>
    </row>
    <row r="23" spans="3:13" x14ac:dyDescent="0.3">
      <c r="C23" s="306">
        <v>44256</v>
      </c>
      <c r="D23" s="89">
        <v>650</v>
      </c>
      <c r="E23" s="89">
        <v>250</v>
      </c>
      <c r="F23" s="89">
        <v>100</v>
      </c>
      <c r="G23" s="89">
        <v>150</v>
      </c>
      <c r="H23" s="89">
        <v>100</v>
      </c>
      <c r="I23" s="89">
        <v>75</v>
      </c>
      <c r="J23" s="89">
        <v>0</v>
      </c>
      <c r="L23" s="306">
        <v>44256</v>
      </c>
      <c r="M23" s="89">
        <v>1100</v>
      </c>
    </row>
    <row r="24" spans="3:13" x14ac:dyDescent="0.3">
      <c r="C24" s="306">
        <v>44287</v>
      </c>
      <c r="D24" s="89">
        <v>700</v>
      </c>
      <c r="E24" s="89">
        <v>300</v>
      </c>
      <c r="F24" s="89">
        <v>200</v>
      </c>
      <c r="G24" s="89">
        <v>75</v>
      </c>
      <c r="H24" s="89">
        <v>75</v>
      </c>
      <c r="I24" s="89">
        <v>50</v>
      </c>
      <c r="J24" s="89">
        <v>0</v>
      </c>
      <c r="L24" s="306">
        <v>44287</v>
      </c>
      <c r="M24" s="89">
        <v>1250</v>
      </c>
    </row>
    <row r="25" spans="3:13" x14ac:dyDescent="0.3">
      <c r="C25" s="306">
        <v>44317</v>
      </c>
      <c r="D25" s="89">
        <v>450</v>
      </c>
      <c r="E25" s="89">
        <v>350</v>
      </c>
      <c r="F25" s="89">
        <v>250</v>
      </c>
      <c r="G25" s="89">
        <v>125</v>
      </c>
      <c r="H25" s="89">
        <v>100</v>
      </c>
      <c r="I25" s="89">
        <v>25</v>
      </c>
      <c r="J25" s="89">
        <v>0</v>
      </c>
      <c r="L25" s="306">
        <v>44317</v>
      </c>
      <c r="M25" s="89">
        <v>1500</v>
      </c>
    </row>
    <row r="26" spans="3:13" x14ac:dyDescent="0.3">
      <c r="C26" s="306">
        <v>44348</v>
      </c>
      <c r="D26" s="89">
        <v>800</v>
      </c>
      <c r="E26" s="89">
        <v>300</v>
      </c>
      <c r="F26" s="89">
        <v>150</v>
      </c>
      <c r="G26" s="89">
        <v>75</v>
      </c>
      <c r="H26" s="89">
        <v>50</v>
      </c>
      <c r="I26" s="89">
        <v>75</v>
      </c>
      <c r="J26" s="89">
        <v>0</v>
      </c>
      <c r="L26" s="306">
        <v>44348</v>
      </c>
      <c r="M26" s="89">
        <v>1500</v>
      </c>
    </row>
    <row r="27" spans="3:13" x14ac:dyDescent="0.3">
      <c r="C27" s="306">
        <v>44378</v>
      </c>
      <c r="D27" s="89">
        <v>700</v>
      </c>
      <c r="E27" s="89">
        <v>200</v>
      </c>
      <c r="F27" s="89">
        <v>100</v>
      </c>
      <c r="G27" s="89">
        <v>175</v>
      </c>
      <c r="H27" s="89">
        <v>125</v>
      </c>
      <c r="I27" s="89">
        <v>50</v>
      </c>
      <c r="J27" s="89">
        <v>0</v>
      </c>
      <c r="L27" s="306">
        <v>44378</v>
      </c>
      <c r="M27" s="89">
        <v>1500</v>
      </c>
    </row>
    <row r="28" spans="3:13" x14ac:dyDescent="0.3">
      <c r="C28" s="306">
        <v>44409</v>
      </c>
      <c r="D28" s="89">
        <v>750</v>
      </c>
      <c r="E28" s="89">
        <v>500</v>
      </c>
      <c r="F28" s="89">
        <v>150</v>
      </c>
      <c r="G28" s="89">
        <v>100</v>
      </c>
      <c r="H28" s="89">
        <v>75</v>
      </c>
      <c r="I28" s="89">
        <v>25</v>
      </c>
      <c r="J28" s="89">
        <v>0</v>
      </c>
      <c r="L28" s="306">
        <v>44409</v>
      </c>
      <c r="M28" s="89">
        <v>1500</v>
      </c>
    </row>
    <row r="29" spans="3:13" x14ac:dyDescent="0.3">
      <c r="C29" s="306">
        <v>44440</v>
      </c>
      <c r="D29" s="89">
        <v>650</v>
      </c>
      <c r="E29" s="89">
        <v>300</v>
      </c>
      <c r="F29" s="89">
        <v>250</v>
      </c>
      <c r="G29" s="89">
        <v>50</v>
      </c>
      <c r="H29" s="89">
        <v>100</v>
      </c>
      <c r="I29" s="89">
        <v>75</v>
      </c>
      <c r="J29" s="89">
        <v>0</v>
      </c>
      <c r="L29" s="306">
        <v>44440</v>
      </c>
      <c r="M29" s="89">
        <v>1250</v>
      </c>
    </row>
    <row r="30" spans="3:13" x14ac:dyDescent="0.3">
      <c r="C30" s="306">
        <v>44470</v>
      </c>
      <c r="D30" s="89">
        <v>550</v>
      </c>
      <c r="E30" s="89">
        <v>350</v>
      </c>
      <c r="F30" s="89">
        <v>200</v>
      </c>
      <c r="G30" s="89">
        <v>100</v>
      </c>
      <c r="H30" s="89">
        <v>75</v>
      </c>
      <c r="I30" s="89">
        <v>50</v>
      </c>
      <c r="J30" s="89">
        <v>0</v>
      </c>
      <c r="L30" s="306">
        <v>44470</v>
      </c>
      <c r="M30" s="89">
        <v>1250</v>
      </c>
    </row>
    <row r="31" spans="3:13" x14ac:dyDescent="0.3">
      <c r="C31" s="306">
        <v>44501</v>
      </c>
      <c r="D31" s="89">
        <v>400</v>
      </c>
      <c r="E31" s="89">
        <v>400</v>
      </c>
      <c r="F31" s="89">
        <v>300</v>
      </c>
      <c r="G31" s="89">
        <v>400</v>
      </c>
      <c r="H31" s="89">
        <v>50</v>
      </c>
      <c r="I31" s="89">
        <v>25</v>
      </c>
      <c r="J31" s="89">
        <v>0</v>
      </c>
      <c r="L31" s="306">
        <v>44501</v>
      </c>
      <c r="M31" s="89">
        <v>1500</v>
      </c>
    </row>
    <row r="32" spans="3:13" x14ac:dyDescent="0.3">
      <c r="C32" s="306">
        <v>44531</v>
      </c>
      <c r="D32" s="89">
        <v>800</v>
      </c>
      <c r="E32" s="89">
        <v>400</v>
      </c>
      <c r="F32" s="89">
        <v>200</v>
      </c>
      <c r="G32" s="89">
        <v>100</v>
      </c>
      <c r="H32" s="89">
        <v>50</v>
      </c>
      <c r="I32" s="89">
        <v>25</v>
      </c>
      <c r="J32" s="89">
        <v>0</v>
      </c>
      <c r="L32" s="306">
        <v>44531</v>
      </c>
      <c r="M32" s="89">
        <v>1600</v>
      </c>
    </row>
    <row r="33" spans="3:25" x14ac:dyDescent="0.3">
      <c r="L33" s="303" t="s">
        <v>1738</v>
      </c>
    </row>
    <row r="35" spans="3:25" ht="15" thickBot="1" x14ac:dyDescent="0.35"/>
    <row r="36" spans="3:25" ht="15" thickBot="1" x14ac:dyDescent="0.35">
      <c r="C36" s="644" t="s">
        <v>17</v>
      </c>
      <c r="D36" s="645"/>
      <c r="E36" s="645"/>
      <c r="F36" s="645"/>
      <c r="G36" s="645"/>
      <c r="H36" s="645"/>
      <c r="I36" s="645"/>
      <c r="J36" s="645"/>
      <c r="K36" s="645"/>
      <c r="L36" s="645"/>
      <c r="M36" s="645"/>
      <c r="N36" s="645"/>
      <c r="O36" s="645"/>
      <c r="P36" s="645"/>
      <c r="Q36" s="645"/>
      <c r="R36" s="645"/>
      <c r="S36" s="645"/>
      <c r="T36" s="645"/>
      <c r="U36" s="645"/>
      <c r="V36" s="646"/>
    </row>
    <row r="39" spans="3:25" x14ac:dyDescent="0.3">
      <c r="C39" s="7"/>
      <c r="D39" s="7" t="s">
        <v>28</v>
      </c>
      <c r="E39" s="7" t="s">
        <v>27</v>
      </c>
      <c r="F39" s="7" t="s">
        <v>26</v>
      </c>
      <c r="G39" s="7" t="s">
        <v>25</v>
      </c>
      <c r="H39" s="7" t="s">
        <v>7</v>
      </c>
      <c r="I39" s="7" t="s">
        <v>1339</v>
      </c>
      <c r="J39" s="7" t="s">
        <v>1711</v>
      </c>
      <c r="K39" s="7" t="s">
        <v>24</v>
      </c>
      <c r="L39" s="7" t="s">
        <v>1338</v>
      </c>
      <c r="M39" s="7" t="s">
        <v>22</v>
      </c>
      <c r="N39" s="7" t="s">
        <v>21</v>
      </c>
      <c r="O39" s="7" t="s">
        <v>20</v>
      </c>
      <c r="P39" s="7"/>
      <c r="Q39" s="7"/>
      <c r="R39" s="7"/>
      <c r="S39" s="7"/>
      <c r="T39" s="7"/>
      <c r="U39" s="7"/>
      <c r="V39" s="7" t="s">
        <v>2022</v>
      </c>
      <c r="W39" s="7"/>
      <c r="X39" s="7"/>
      <c r="Y39" s="7"/>
    </row>
    <row r="40" spans="3:25" x14ac:dyDescent="0.3">
      <c r="C40" t="s">
        <v>28</v>
      </c>
      <c r="D40" s="89">
        <f t="shared" ref="D40:J40" si="0">D21</f>
        <v>600</v>
      </c>
      <c r="E40" s="89">
        <f t="shared" si="0"/>
        <v>300</v>
      </c>
      <c r="F40" s="89">
        <f t="shared" si="0"/>
        <v>200</v>
      </c>
      <c r="G40" s="89">
        <f t="shared" si="0"/>
        <v>100</v>
      </c>
      <c r="H40" s="89">
        <f t="shared" si="0"/>
        <v>50</v>
      </c>
      <c r="I40" s="89">
        <f t="shared" si="0"/>
        <v>25</v>
      </c>
      <c r="J40" s="89">
        <f t="shared" si="0"/>
        <v>0</v>
      </c>
      <c r="K40" s="89"/>
      <c r="L40" s="89"/>
      <c r="M40" s="89"/>
      <c r="N40" s="89"/>
      <c r="O40" s="89"/>
      <c r="P40" s="89"/>
      <c r="Q40" s="89"/>
      <c r="R40" s="89"/>
      <c r="S40" s="89"/>
      <c r="T40" s="89"/>
      <c r="U40" s="89"/>
      <c r="V40" s="89">
        <f t="shared" ref="V40:V51" si="1">SUM(D40:U40)</f>
        <v>1275</v>
      </c>
    </row>
    <row r="41" spans="3:25" x14ac:dyDescent="0.3">
      <c r="C41" t="s">
        <v>27</v>
      </c>
      <c r="D41" s="89"/>
      <c r="E41" s="89">
        <f t="shared" ref="E41:K41" si="2">D22</f>
        <v>550</v>
      </c>
      <c r="F41" s="89">
        <f t="shared" si="2"/>
        <v>350</v>
      </c>
      <c r="G41" s="89">
        <f t="shared" si="2"/>
        <v>150</v>
      </c>
      <c r="H41" s="89">
        <f t="shared" si="2"/>
        <v>50</v>
      </c>
      <c r="I41" s="89">
        <f t="shared" si="2"/>
        <v>25</v>
      </c>
      <c r="J41" s="89">
        <f t="shared" si="2"/>
        <v>50</v>
      </c>
      <c r="K41" s="89">
        <f t="shared" si="2"/>
        <v>0</v>
      </c>
      <c r="L41" s="89"/>
      <c r="M41" s="89"/>
      <c r="N41" s="89"/>
      <c r="O41" s="89"/>
      <c r="P41" s="89"/>
      <c r="Q41" s="89"/>
      <c r="R41" s="89"/>
      <c r="S41" s="89"/>
      <c r="T41" s="89"/>
      <c r="U41" s="89"/>
      <c r="V41" s="89">
        <f t="shared" si="1"/>
        <v>1175</v>
      </c>
    </row>
    <row r="42" spans="3:25" x14ac:dyDescent="0.3">
      <c r="C42" t="s">
        <v>26</v>
      </c>
      <c r="D42" s="89"/>
      <c r="E42" s="89"/>
      <c r="F42" s="89">
        <f t="shared" ref="F42:L42" si="3">D23</f>
        <v>650</v>
      </c>
      <c r="G42" s="89">
        <f t="shared" si="3"/>
        <v>250</v>
      </c>
      <c r="H42" s="89">
        <f t="shared" si="3"/>
        <v>100</v>
      </c>
      <c r="I42" s="89">
        <f t="shared" si="3"/>
        <v>150</v>
      </c>
      <c r="J42" s="89">
        <f t="shared" si="3"/>
        <v>100</v>
      </c>
      <c r="K42" s="89">
        <f t="shared" si="3"/>
        <v>75</v>
      </c>
      <c r="L42" s="89">
        <f t="shared" si="3"/>
        <v>0</v>
      </c>
      <c r="M42" s="89"/>
      <c r="N42" s="89"/>
      <c r="O42" s="89"/>
      <c r="P42" s="89"/>
      <c r="Q42" s="89"/>
      <c r="R42" s="89"/>
      <c r="S42" s="89"/>
      <c r="T42" s="89"/>
      <c r="U42" s="89"/>
      <c r="V42" s="89">
        <f t="shared" si="1"/>
        <v>1325</v>
      </c>
    </row>
    <row r="43" spans="3:25" x14ac:dyDescent="0.3">
      <c r="C43" t="s">
        <v>25</v>
      </c>
      <c r="D43" s="89"/>
      <c r="E43" s="89"/>
      <c r="F43" s="89"/>
      <c r="G43" s="89">
        <f t="shared" ref="G43:M43" si="4">D24</f>
        <v>700</v>
      </c>
      <c r="H43" s="89">
        <f t="shared" si="4"/>
        <v>300</v>
      </c>
      <c r="I43" s="89">
        <f t="shared" si="4"/>
        <v>200</v>
      </c>
      <c r="J43" s="89">
        <f t="shared" si="4"/>
        <v>75</v>
      </c>
      <c r="K43" s="89">
        <f t="shared" si="4"/>
        <v>75</v>
      </c>
      <c r="L43" s="89">
        <f t="shared" si="4"/>
        <v>50</v>
      </c>
      <c r="M43" s="89">
        <f t="shared" si="4"/>
        <v>0</v>
      </c>
      <c r="N43" s="89"/>
      <c r="O43" s="89"/>
      <c r="P43" s="89"/>
      <c r="Q43" s="89"/>
      <c r="R43" s="89"/>
      <c r="S43" s="89"/>
      <c r="T43" s="89"/>
      <c r="U43" s="89"/>
      <c r="V43" s="89">
        <f t="shared" si="1"/>
        <v>1400</v>
      </c>
    </row>
    <row r="44" spans="3:25" x14ac:dyDescent="0.3">
      <c r="C44" t="s">
        <v>7</v>
      </c>
      <c r="D44" s="89"/>
      <c r="E44" s="89"/>
      <c r="F44" s="89"/>
      <c r="G44" s="89"/>
      <c r="H44" s="89">
        <f t="shared" ref="H44:N44" si="5">D25</f>
        <v>450</v>
      </c>
      <c r="I44" s="89">
        <f t="shared" si="5"/>
        <v>350</v>
      </c>
      <c r="J44" s="89">
        <f t="shared" si="5"/>
        <v>250</v>
      </c>
      <c r="K44" s="89">
        <f t="shared" si="5"/>
        <v>125</v>
      </c>
      <c r="L44" s="89">
        <f t="shared" si="5"/>
        <v>100</v>
      </c>
      <c r="M44" s="89">
        <f t="shared" si="5"/>
        <v>25</v>
      </c>
      <c r="N44" s="89">
        <f t="shared" si="5"/>
        <v>0</v>
      </c>
      <c r="O44" s="89"/>
      <c r="P44" s="89"/>
      <c r="Q44" s="89"/>
      <c r="R44" s="89"/>
      <c r="S44" s="89"/>
      <c r="T44" s="89"/>
      <c r="U44" s="89"/>
      <c r="V44" s="89">
        <f t="shared" si="1"/>
        <v>1300</v>
      </c>
    </row>
    <row r="45" spans="3:25" x14ac:dyDescent="0.3">
      <c r="C45" t="s">
        <v>1339</v>
      </c>
      <c r="D45" s="89"/>
      <c r="E45" s="89"/>
      <c r="F45" s="89"/>
      <c r="G45" s="89"/>
      <c r="H45" s="89"/>
      <c r="I45" s="89">
        <f t="shared" ref="I45:O45" si="6">D26</f>
        <v>800</v>
      </c>
      <c r="J45" s="89">
        <f t="shared" si="6"/>
        <v>300</v>
      </c>
      <c r="K45" s="89">
        <f t="shared" si="6"/>
        <v>150</v>
      </c>
      <c r="L45" s="89">
        <f t="shared" si="6"/>
        <v>75</v>
      </c>
      <c r="M45" s="89">
        <f t="shared" si="6"/>
        <v>50</v>
      </c>
      <c r="N45" s="89">
        <f t="shared" si="6"/>
        <v>75</v>
      </c>
      <c r="O45" s="89">
        <f t="shared" si="6"/>
        <v>0</v>
      </c>
      <c r="P45" s="89"/>
      <c r="Q45" s="89"/>
      <c r="R45" s="89"/>
      <c r="S45" s="89"/>
      <c r="T45" s="89"/>
      <c r="U45" s="89"/>
      <c r="V45" s="89">
        <f t="shared" si="1"/>
        <v>1450</v>
      </c>
    </row>
    <row r="46" spans="3:25" x14ac:dyDescent="0.3">
      <c r="C46" t="s">
        <v>1711</v>
      </c>
      <c r="D46" s="89"/>
      <c r="E46" s="89"/>
      <c r="F46" s="89"/>
      <c r="G46" s="89"/>
      <c r="H46" s="89"/>
      <c r="I46" s="89"/>
      <c r="J46" s="89">
        <f t="shared" ref="J46:P46" si="7">D27</f>
        <v>700</v>
      </c>
      <c r="K46" s="89">
        <f t="shared" si="7"/>
        <v>200</v>
      </c>
      <c r="L46" s="89">
        <f t="shared" si="7"/>
        <v>100</v>
      </c>
      <c r="M46" s="89">
        <f t="shared" si="7"/>
        <v>175</v>
      </c>
      <c r="N46" s="89">
        <f t="shared" si="7"/>
        <v>125</v>
      </c>
      <c r="O46" s="89">
        <f t="shared" si="7"/>
        <v>50</v>
      </c>
      <c r="P46" s="89">
        <f t="shared" si="7"/>
        <v>0</v>
      </c>
      <c r="Q46" s="89"/>
      <c r="R46" s="89"/>
      <c r="S46" s="89"/>
      <c r="T46" s="89"/>
      <c r="U46" s="89"/>
      <c r="V46" s="89">
        <f t="shared" si="1"/>
        <v>1350</v>
      </c>
    </row>
    <row r="47" spans="3:25" x14ac:dyDescent="0.3">
      <c r="C47" t="s">
        <v>24</v>
      </c>
      <c r="D47" s="89"/>
      <c r="E47" s="89"/>
      <c r="F47" s="89"/>
      <c r="G47" s="89"/>
      <c r="H47" s="89"/>
      <c r="I47" s="89"/>
      <c r="J47" s="89"/>
      <c r="K47" s="89">
        <f t="shared" ref="K47:Q47" si="8">D28</f>
        <v>750</v>
      </c>
      <c r="L47" s="89">
        <f t="shared" si="8"/>
        <v>500</v>
      </c>
      <c r="M47" s="89">
        <f t="shared" si="8"/>
        <v>150</v>
      </c>
      <c r="N47" s="89">
        <f t="shared" si="8"/>
        <v>100</v>
      </c>
      <c r="O47" s="89">
        <f t="shared" si="8"/>
        <v>75</v>
      </c>
      <c r="P47" s="89">
        <f t="shared" si="8"/>
        <v>25</v>
      </c>
      <c r="Q47" s="89">
        <f t="shared" si="8"/>
        <v>0</v>
      </c>
      <c r="R47" s="89"/>
      <c r="S47" s="89"/>
      <c r="T47" s="89"/>
      <c r="U47" s="89"/>
      <c r="V47" s="89">
        <f t="shared" si="1"/>
        <v>1600</v>
      </c>
    </row>
    <row r="48" spans="3:25" x14ac:dyDescent="0.3">
      <c r="C48" t="s">
        <v>1338</v>
      </c>
      <c r="D48" s="89"/>
      <c r="E48" s="89"/>
      <c r="F48" s="89"/>
      <c r="G48" s="89"/>
      <c r="H48" s="89"/>
      <c r="I48" s="89"/>
      <c r="J48" s="89"/>
      <c r="K48" s="89"/>
      <c r="L48" s="89">
        <f t="shared" ref="L48:R48" si="9">D29</f>
        <v>650</v>
      </c>
      <c r="M48" s="89">
        <f t="shared" si="9"/>
        <v>300</v>
      </c>
      <c r="N48" s="89">
        <f t="shared" si="9"/>
        <v>250</v>
      </c>
      <c r="O48" s="89">
        <f t="shared" si="9"/>
        <v>50</v>
      </c>
      <c r="P48" s="89">
        <f t="shared" si="9"/>
        <v>100</v>
      </c>
      <c r="Q48" s="89">
        <f t="shared" si="9"/>
        <v>75</v>
      </c>
      <c r="R48" s="89">
        <f t="shared" si="9"/>
        <v>0</v>
      </c>
      <c r="S48" s="89"/>
      <c r="T48" s="89"/>
      <c r="U48" s="89"/>
      <c r="V48" s="89">
        <f t="shared" si="1"/>
        <v>1425</v>
      </c>
    </row>
    <row r="49" spans="3:25" x14ac:dyDescent="0.3">
      <c r="C49" t="s">
        <v>22</v>
      </c>
      <c r="D49" s="89"/>
      <c r="E49" s="89"/>
      <c r="F49" s="89"/>
      <c r="G49" s="89"/>
      <c r="H49" s="89"/>
      <c r="I49" s="89"/>
      <c r="J49" s="89"/>
      <c r="K49" s="89"/>
      <c r="L49" s="89"/>
      <c r="M49" s="89">
        <f t="shared" ref="M49:S49" si="10">D30</f>
        <v>550</v>
      </c>
      <c r="N49" s="89">
        <f t="shared" si="10"/>
        <v>350</v>
      </c>
      <c r="O49" s="89">
        <f t="shared" si="10"/>
        <v>200</v>
      </c>
      <c r="P49" s="89">
        <f t="shared" si="10"/>
        <v>100</v>
      </c>
      <c r="Q49" s="89">
        <f t="shared" si="10"/>
        <v>75</v>
      </c>
      <c r="R49" s="89">
        <f t="shared" si="10"/>
        <v>50</v>
      </c>
      <c r="S49" s="89">
        <f t="shared" si="10"/>
        <v>0</v>
      </c>
      <c r="T49" s="89"/>
      <c r="U49" s="89"/>
      <c r="V49" s="89">
        <f t="shared" si="1"/>
        <v>1325</v>
      </c>
    </row>
    <row r="50" spans="3:25" x14ac:dyDescent="0.3">
      <c r="C50" t="s">
        <v>21</v>
      </c>
      <c r="D50" s="89"/>
      <c r="E50" s="89"/>
      <c r="F50" s="89"/>
      <c r="G50" s="89"/>
      <c r="H50" s="89"/>
      <c r="I50" s="89"/>
      <c r="J50" s="89"/>
      <c r="K50" s="89"/>
      <c r="L50" s="89"/>
      <c r="M50" s="89"/>
      <c r="N50" s="89">
        <f t="shared" ref="N50:T50" si="11">D31</f>
        <v>400</v>
      </c>
      <c r="O50" s="89">
        <f t="shared" si="11"/>
        <v>400</v>
      </c>
      <c r="P50" s="89">
        <f t="shared" si="11"/>
        <v>300</v>
      </c>
      <c r="Q50" s="89">
        <f t="shared" si="11"/>
        <v>400</v>
      </c>
      <c r="R50" s="89">
        <f t="shared" si="11"/>
        <v>50</v>
      </c>
      <c r="S50" s="89">
        <f t="shared" si="11"/>
        <v>25</v>
      </c>
      <c r="T50" s="89">
        <f t="shared" si="11"/>
        <v>0</v>
      </c>
      <c r="U50" s="89"/>
      <c r="V50" s="89">
        <f t="shared" si="1"/>
        <v>1575</v>
      </c>
    </row>
    <row r="51" spans="3:25" x14ac:dyDescent="0.3">
      <c r="C51" s="7" t="s">
        <v>20</v>
      </c>
      <c r="D51" s="182"/>
      <c r="E51" s="182"/>
      <c r="F51" s="182"/>
      <c r="G51" s="182"/>
      <c r="H51" s="182"/>
      <c r="I51" s="182"/>
      <c r="J51" s="182"/>
      <c r="K51" s="182"/>
      <c r="L51" s="182"/>
      <c r="M51" s="182"/>
      <c r="N51" s="182"/>
      <c r="O51" s="182">
        <f t="shared" ref="O51:U51" si="12">D32</f>
        <v>800</v>
      </c>
      <c r="P51" s="182">
        <f t="shared" si="12"/>
        <v>400</v>
      </c>
      <c r="Q51" s="182">
        <f t="shared" si="12"/>
        <v>200</v>
      </c>
      <c r="R51" s="182">
        <f t="shared" si="12"/>
        <v>100</v>
      </c>
      <c r="S51" s="182">
        <f t="shared" si="12"/>
        <v>50</v>
      </c>
      <c r="T51" s="182">
        <f t="shared" si="12"/>
        <v>25</v>
      </c>
      <c r="U51" s="182">
        <f t="shared" si="12"/>
        <v>0</v>
      </c>
      <c r="V51" s="182">
        <f t="shared" si="1"/>
        <v>1575</v>
      </c>
      <c r="W51" s="7"/>
      <c r="X51" s="7"/>
      <c r="Y51" s="7"/>
    </row>
    <row r="52" spans="3:25" x14ac:dyDescent="0.3">
      <c r="C52" t="s">
        <v>14</v>
      </c>
      <c r="D52" s="89">
        <f t="shared" ref="D52:O52" si="13">SUM(D40:D51)</f>
        <v>600</v>
      </c>
      <c r="E52" s="89">
        <f t="shared" si="13"/>
        <v>850</v>
      </c>
      <c r="F52" s="89">
        <f t="shared" si="13"/>
        <v>1200</v>
      </c>
      <c r="G52" s="89">
        <f t="shared" si="13"/>
        <v>1200</v>
      </c>
      <c r="H52" s="89">
        <f t="shared" si="13"/>
        <v>950</v>
      </c>
      <c r="I52" s="89">
        <f t="shared" si="13"/>
        <v>1550</v>
      </c>
      <c r="J52" s="89">
        <f t="shared" si="13"/>
        <v>1475</v>
      </c>
      <c r="K52" s="89">
        <f t="shared" si="13"/>
        <v>1375</v>
      </c>
      <c r="L52" s="89">
        <f t="shared" si="13"/>
        <v>1475</v>
      </c>
      <c r="M52" s="89">
        <f t="shared" si="13"/>
        <v>1250</v>
      </c>
      <c r="N52" s="89">
        <f t="shared" si="13"/>
        <v>1300</v>
      </c>
      <c r="O52" s="89">
        <f t="shared" si="13"/>
        <v>1575</v>
      </c>
      <c r="P52" s="89"/>
      <c r="Q52" s="89"/>
      <c r="R52" s="89"/>
      <c r="S52" s="89"/>
      <c r="T52" s="89"/>
      <c r="U52" s="89"/>
      <c r="V52" s="89"/>
    </row>
    <row r="55" spans="3:25" x14ac:dyDescent="0.3">
      <c r="O55" t="s">
        <v>2021</v>
      </c>
      <c r="U55" t="s">
        <v>2020</v>
      </c>
    </row>
    <row r="56" spans="3:25" x14ac:dyDescent="0.3">
      <c r="O56" t="s">
        <v>2019</v>
      </c>
      <c r="P56" t="s">
        <v>2018</v>
      </c>
      <c r="Q56" t="s">
        <v>2017</v>
      </c>
      <c r="R56" t="s">
        <v>2016</v>
      </c>
      <c r="U56" t="s">
        <v>1343</v>
      </c>
    </row>
    <row r="57" spans="3:25" x14ac:dyDescent="0.3">
      <c r="N57" t="s">
        <v>1997</v>
      </c>
      <c r="O57" s="89">
        <f>SUM(D52:F52)</f>
        <v>2650</v>
      </c>
      <c r="P57" s="89">
        <f>M23-0</f>
        <v>1100</v>
      </c>
      <c r="Q57" s="89">
        <f>$C$12*P57</f>
        <v>110</v>
      </c>
      <c r="R57" s="408">
        <f>O57+P57+Q57</f>
        <v>3860</v>
      </c>
      <c r="T57" t="s">
        <v>1997</v>
      </c>
      <c r="U57" s="408">
        <f>SUM(V40:V42)</f>
        <v>3775</v>
      </c>
      <c r="V57" s="303"/>
    </row>
    <row r="58" spans="3:25" x14ac:dyDescent="0.3">
      <c r="N58" t="s">
        <v>1996</v>
      </c>
      <c r="O58" s="89">
        <f>SUM(G52:I52)</f>
        <v>3700</v>
      </c>
      <c r="P58" s="89">
        <f>M26-M23</f>
        <v>400</v>
      </c>
      <c r="Q58" s="89">
        <f>$C$12*P58</f>
        <v>40</v>
      </c>
      <c r="R58" s="408">
        <f>O58+P58+Q58</f>
        <v>4140</v>
      </c>
      <c r="T58" t="s">
        <v>1996</v>
      </c>
      <c r="U58" s="408">
        <f>SUM(V43:V45)</f>
        <v>4150</v>
      </c>
    </row>
    <row r="59" spans="3:25" x14ac:dyDescent="0.3">
      <c r="N59" t="s">
        <v>1995</v>
      </c>
      <c r="O59" s="89">
        <f>SUM(J52:L52)</f>
        <v>4325</v>
      </c>
      <c r="P59" s="89">
        <f>M29-M26</f>
        <v>-250</v>
      </c>
      <c r="Q59" s="89">
        <f>$C$12*P59</f>
        <v>-25</v>
      </c>
      <c r="R59" s="408">
        <f>O59+P59+Q59</f>
        <v>4050</v>
      </c>
      <c r="T59" t="s">
        <v>1995</v>
      </c>
      <c r="U59" s="408">
        <f>SUM(V46:V48)</f>
        <v>4375</v>
      </c>
    </row>
    <row r="60" spans="3:25" x14ac:dyDescent="0.3">
      <c r="N60" t="s">
        <v>2015</v>
      </c>
      <c r="O60" s="89">
        <f>SUM(M52:O52)</f>
        <v>4125</v>
      </c>
      <c r="P60" s="89">
        <f>M32-M29</f>
        <v>350</v>
      </c>
      <c r="Q60" s="89">
        <f>$C$12*P60</f>
        <v>35</v>
      </c>
      <c r="R60" s="408">
        <f>O60+P60+Q60</f>
        <v>4510</v>
      </c>
      <c r="T60" t="s">
        <v>2015</v>
      </c>
      <c r="U60" s="408">
        <f>SUM(V49:V51)</f>
        <v>4475</v>
      </c>
    </row>
  </sheetData>
  <mergeCells count="4">
    <mergeCell ref="C10:F10"/>
    <mergeCell ref="C15:J15"/>
    <mergeCell ref="L19:M19"/>
    <mergeCell ref="C36:V3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98AED-FAD0-4C01-993F-75BEC63C43CC}">
  <sheetPr>
    <tabColor theme="9" tint="0.59999389629810485"/>
  </sheetPr>
  <dimension ref="A1:P107"/>
  <sheetViews>
    <sheetView workbookViewId="0">
      <selection activeCell="L51" sqref="L51"/>
    </sheetView>
  </sheetViews>
  <sheetFormatPr defaultRowHeight="14.4" x14ac:dyDescent="0.3"/>
  <cols>
    <col min="4" max="5" width="20.5546875" customWidth="1"/>
    <col min="6" max="7" width="13" customWidth="1"/>
    <col min="8" max="8" width="14.5546875" bestFit="1" customWidth="1"/>
    <col min="11" max="11" width="9.6640625" bestFit="1" customWidth="1"/>
  </cols>
  <sheetData>
    <row r="1" spans="1:16" ht="15" thickBot="1" x14ac:dyDescent="0.35">
      <c r="A1" t="s">
        <v>43</v>
      </c>
    </row>
    <row r="2" spans="1:16" ht="15" thickBot="1" x14ac:dyDescent="0.35">
      <c r="I2" s="20" t="s">
        <v>42</v>
      </c>
      <c r="J2" s="19"/>
    </row>
    <row r="3" spans="1:16" x14ac:dyDescent="0.3">
      <c r="I3" s="18" t="s">
        <v>41</v>
      </c>
      <c r="J3" s="18"/>
    </row>
    <row r="4" spans="1:16" ht="15" thickBot="1" x14ac:dyDescent="0.35">
      <c r="I4" s="17" t="s">
        <v>40</v>
      </c>
      <c r="J4" s="17"/>
    </row>
    <row r="5" spans="1:16" ht="15.6" thickTop="1" thickBot="1" x14ac:dyDescent="0.35">
      <c r="I5" s="16" t="s">
        <v>39</v>
      </c>
      <c r="J5" s="16"/>
    </row>
    <row r="6" spans="1:16" ht="15" thickTop="1" x14ac:dyDescent="0.3">
      <c r="I6" s="15" t="s">
        <v>38</v>
      </c>
      <c r="J6" s="14"/>
    </row>
    <row r="7" spans="1:16" ht="15" thickBot="1" x14ac:dyDescent="0.35"/>
    <row r="8" spans="1:16" ht="15" thickBot="1" x14ac:dyDescent="0.35">
      <c r="D8" s="644" t="s">
        <v>37</v>
      </c>
      <c r="E8" s="645"/>
      <c r="F8" s="646"/>
      <c r="G8" s="13"/>
    </row>
    <row r="9" spans="1:16" s="6" customFormat="1" x14ac:dyDescent="0.3"/>
    <row r="10" spans="1:16" s="6" customFormat="1" x14ac:dyDescent="0.3"/>
    <row r="11" spans="1:16" s="6" customFormat="1" x14ac:dyDescent="0.3"/>
    <row r="12" spans="1:16" s="6" customFormat="1" x14ac:dyDescent="0.3"/>
    <row r="13" spans="1:16" s="6" customFormat="1" x14ac:dyDescent="0.3"/>
    <row r="14" spans="1:16" s="6" customFormat="1" ht="15" thickBot="1" x14ac:dyDescent="0.35"/>
    <row r="15" spans="1:16" ht="15" thickBot="1" x14ac:dyDescent="0.35">
      <c r="D15" s="644" t="s">
        <v>18</v>
      </c>
      <c r="E15" s="645"/>
      <c r="F15" s="645"/>
      <c r="G15" s="645"/>
      <c r="H15" s="645"/>
      <c r="I15" s="645"/>
      <c r="J15" s="645"/>
      <c r="K15" s="645"/>
      <c r="L15" s="645"/>
      <c r="M15" s="645"/>
      <c r="N15" s="645"/>
      <c r="O15" s="645"/>
      <c r="P15" s="646"/>
    </row>
    <row r="16" spans="1:16" x14ac:dyDescent="0.3">
      <c r="D16" s="13"/>
      <c r="E16" s="13"/>
      <c r="F16" s="13"/>
      <c r="G16" s="6"/>
      <c r="H16" s="13"/>
      <c r="I16" s="13"/>
      <c r="J16" s="13"/>
      <c r="K16" s="13"/>
      <c r="L16" s="13"/>
    </row>
    <row r="17" spans="1:16" x14ac:dyDescent="0.3">
      <c r="D17" s="5"/>
      <c r="E17" s="5"/>
      <c r="F17" s="5"/>
      <c r="G17" s="6"/>
      <c r="H17" s="5"/>
      <c r="I17" s="5"/>
      <c r="J17" s="5"/>
      <c r="K17" s="5"/>
      <c r="L17" s="5"/>
    </row>
    <row r="18" spans="1:16" s="7" customFormat="1" x14ac:dyDescent="0.3">
      <c r="A18" s="7" t="s">
        <v>36</v>
      </c>
      <c r="D18" s="8"/>
      <c r="E18" s="8"/>
      <c r="F18" s="8"/>
      <c r="G18" s="9"/>
      <c r="H18" s="8"/>
      <c r="I18" s="8"/>
      <c r="J18" s="8"/>
      <c r="K18" s="8"/>
      <c r="L18" s="8"/>
    </row>
    <row r="19" spans="1:16" x14ac:dyDescent="0.3">
      <c r="D19" s="5"/>
      <c r="E19" s="5" t="s">
        <v>35</v>
      </c>
      <c r="F19" s="5"/>
      <c r="G19" s="6"/>
      <c r="H19" s="5"/>
      <c r="I19" s="5"/>
      <c r="J19" s="5"/>
      <c r="K19" s="5"/>
      <c r="L19" s="5"/>
    </row>
    <row r="20" spans="1:16" x14ac:dyDescent="0.3">
      <c r="D20" s="5"/>
      <c r="E20" s="5" t="s">
        <v>30</v>
      </c>
      <c r="F20" s="5"/>
      <c r="G20" s="6"/>
      <c r="H20" s="5"/>
      <c r="I20" s="5"/>
      <c r="J20" s="5"/>
      <c r="K20" s="5"/>
      <c r="L20" s="5"/>
    </row>
    <row r="21" spans="1:16" x14ac:dyDescent="0.3">
      <c r="D21" s="5"/>
      <c r="E21" s="5" t="s">
        <v>29</v>
      </c>
      <c r="F21" s="5"/>
      <c r="G21" s="6"/>
      <c r="H21" s="5"/>
      <c r="I21" s="5"/>
      <c r="J21" s="5"/>
      <c r="K21" s="5"/>
      <c r="L21" s="5"/>
    </row>
    <row r="22" spans="1:16" x14ac:dyDescent="0.3">
      <c r="D22" s="5" t="s">
        <v>16</v>
      </c>
      <c r="E22" s="5" t="s">
        <v>28</v>
      </c>
      <c r="F22" s="5" t="s">
        <v>27</v>
      </c>
      <c r="G22" s="6" t="s">
        <v>26</v>
      </c>
      <c r="H22" s="5" t="s">
        <v>25</v>
      </c>
      <c r="I22" s="5" t="s">
        <v>7</v>
      </c>
      <c r="J22" s="5" t="s">
        <v>6</v>
      </c>
      <c r="K22" s="5" t="s">
        <v>5</v>
      </c>
      <c r="L22" s="5" t="s">
        <v>24</v>
      </c>
      <c r="M22" t="s">
        <v>23</v>
      </c>
      <c r="N22" t="s">
        <v>22</v>
      </c>
      <c r="O22" t="s">
        <v>21</v>
      </c>
      <c r="P22" t="s">
        <v>20</v>
      </c>
    </row>
    <row r="23" spans="1:16" x14ac:dyDescent="0.3">
      <c r="D23" s="5">
        <v>0</v>
      </c>
      <c r="E23" s="10">
        <v>2000</v>
      </c>
      <c r="F23" s="10">
        <v>3200</v>
      </c>
      <c r="G23" s="11">
        <v>3300</v>
      </c>
      <c r="H23" s="10">
        <v>3100</v>
      </c>
      <c r="I23" s="10">
        <v>2600</v>
      </c>
      <c r="J23" s="10">
        <v>3000</v>
      </c>
      <c r="K23" s="10">
        <v>2300</v>
      </c>
      <c r="L23" s="10">
        <v>2700</v>
      </c>
      <c r="M23" s="12">
        <v>3400</v>
      </c>
      <c r="N23" s="12">
        <v>2800</v>
      </c>
      <c r="O23" s="12">
        <v>2300</v>
      </c>
      <c r="P23" s="12">
        <v>1800</v>
      </c>
    </row>
    <row r="24" spans="1:16" x14ac:dyDescent="0.3">
      <c r="D24" s="5">
        <v>1</v>
      </c>
      <c r="E24" s="10">
        <v>510</v>
      </c>
      <c r="F24" s="10">
        <v>30</v>
      </c>
      <c r="G24" s="11">
        <v>1810</v>
      </c>
      <c r="H24" s="10">
        <v>1520</v>
      </c>
      <c r="I24" s="10">
        <v>110</v>
      </c>
      <c r="J24" s="10">
        <v>1000</v>
      </c>
      <c r="K24" s="10">
        <v>660</v>
      </c>
      <c r="L24" s="10">
        <v>1630</v>
      </c>
      <c r="M24" s="12">
        <v>1440</v>
      </c>
      <c r="N24" s="12">
        <v>130</v>
      </c>
      <c r="O24" s="12">
        <v>1980</v>
      </c>
    </row>
    <row r="25" spans="1:16" x14ac:dyDescent="0.3">
      <c r="D25" s="5">
        <v>2</v>
      </c>
      <c r="E25" s="10">
        <v>1280</v>
      </c>
      <c r="F25" s="10">
        <v>650</v>
      </c>
      <c r="G25" s="11">
        <v>20</v>
      </c>
      <c r="H25" s="10">
        <v>1820</v>
      </c>
      <c r="I25" s="10">
        <v>1470</v>
      </c>
      <c r="J25" s="10">
        <v>630</v>
      </c>
      <c r="K25" s="10">
        <v>1890</v>
      </c>
      <c r="L25" s="10">
        <v>120</v>
      </c>
      <c r="M25" s="12">
        <v>1230</v>
      </c>
      <c r="N25" s="12">
        <v>160</v>
      </c>
    </row>
    <row r="26" spans="1:16" x14ac:dyDescent="0.3">
      <c r="D26" s="5">
        <v>3</v>
      </c>
      <c r="E26" s="10">
        <v>990</v>
      </c>
      <c r="F26" s="10">
        <v>450</v>
      </c>
      <c r="G26" s="11">
        <v>850</v>
      </c>
      <c r="H26" s="10">
        <v>1940</v>
      </c>
      <c r="I26" s="10">
        <v>1500</v>
      </c>
      <c r="J26" s="10">
        <v>1500</v>
      </c>
      <c r="K26" s="10">
        <v>1720</v>
      </c>
      <c r="L26" s="10">
        <v>1180</v>
      </c>
      <c r="M26" s="12">
        <v>290</v>
      </c>
    </row>
    <row r="27" spans="1:16" x14ac:dyDescent="0.3">
      <c r="D27" s="5">
        <v>4</v>
      </c>
      <c r="E27" s="10">
        <v>290</v>
      </c>
      <c r="F27" s="10">
        <v>1480</v>
      </c>
      <c r="G27" s="11">
        <v>1680</v>
      </c>
      <c r="H27" s="10">
        <v>1260</v>
      </c>
      <c r="I27" s="10">
        <v>50</v>
      </c>
      <c r="J27" s="10">
        <v>1520</v>
      </c>
      <c r="K27" s="10">
        <v>820</v>
      </c>
      <c r="L27" s="10">
        <v>980</v>
      </c>
    </row>
    <row r="28" spans="1:16" x14ac:dyDescent="0.3">
      <c r="D28" s="5">
        <v>5</v>
      </c>
      <c r="E28" s="10">
        <v>710</v>
      </c>
      <c r="F28" s="10">
        <v>430</v>
      </c>
      <c r="G28" s="11">
        <v>170</v>
      </c>
      <c r="H28" s="10">
        <v>10</v>
      </c>
      <c r="I28" s="10">
        <v>160</v>
      </c>
      <c r="J28" s="10">
        <v>1010</v>
      </c>
      <c r="K28" s="10">
        <v>70</v>
      </c>
      <c r="L28" s="5"/>
    </row>
    <row r="29" spans="1:16" x14ac:dyDescent="0.3">
      <c r="D29" s="5">
        <v>6</v>
      </c>
      <c r="E29" s="10">
        <v>170</v>
      </c>
      <c r="F29" s="10">
        <v>50</v>
      </c>
      <c r="G29" s="11">
        <v>110</v>
      </c>
      <c r="H29" s="10">
        <v>360</v>
      </c>
      <c r="I29" s="10">
        <v>250</v>
      </c>
      <c r="J29" s="10">
        <v>360</v>
      </c>
      <c r="K29" s="5"/>
      <c r="L29" s="5"/>
    </row>
    <row r="30" spans="1:16" x14ac:dyDescent="0.3">
      <c r="D30" s="5">
        <v>7</v>
      </c>
      <c r="E30" s="10">
        <v>1770</v>
      </c>
      <c r="F30" s="10">
        <v>920</v>
      </c>
      <c r="G30" s="11">
        <v>420</v>
      </c>
      <c r="H30" s="10">
        <v>1800</v>
      </c>
      <c r="I30" s="10">
        <v>1080</v>
      </c>
      <c r="J30" s="5"/>
      <c r="K30" s="5"/>
      <c r="L30" s="5"/>
    </row>
    <row r="31" spans="1:16" x14ac:dyDescent="0.3">
      <c r="D31" s="5">
        <v>8</v>
      </c>
      <c r="E31" s="10">
        <v>190</v>
      </c>
      <c r="F31" s="10">
        <v>440</v>
      </c>
      <c r="G31" s="11">
        <v>300</v>
      </c>
      <c r="H31" s="10">
        <v>30</v>
      </c>
      <c r="I31" s="5"/>
      <c r="J31" s="5"/>
      <c r="K31" s="5"/>
      <c r="L31" s="5"/>
    </row>
    <row r="32" spans="1:16" x14ac:dyDescent="0.3">
      <c r="D32" s="5">
        <v>9</v>
      </c>
      <c r="E32" s="10">
        <v>110</v>
      </c>
      <c r="F32" s="10">
        <v>420</v>
      </c>
      <c r="G32" s="11">
        <v>440</v>
      </c>
      <c r="H32" s="5"/>
      <c r="I32" s="5"/>
      <c r="J32" s="5"/>
      <c r="K32" s="5"/>
      <c r="L32" s="5"/>
    </row>
    <row r="33" spans="4:16" x14ac:dyDescent="0.3">
      <c r="D33" s="5">
        <v>10</v>
      </c>
      <c r="E33" s="10">
        <v>170</v>
      </c>
      <c r="F33" s="10">
        <v>210</v>
      </c>
      <c r="G33" s="6"/>
      <c r="H33" s="5"/>
      <c r="I33" s="5"/>
      <c r="J33" s="5"/>
      <c r="K33" s="5"/>
      <c r="L33" s="5"/>
    </row>
    <row r="34" spans="4:16" x14ac:dyDescent="0.3">
      <c r="D34" s="5">
        <v>11</v>
      </c>
      <c r="E34" s="5" t="s">
        <v>34</v>
      </c>
      <c r="F34" s="5"/>
      <c r="G34" s="6"/>
      <c r="H34" s="5"/>
      <c r="I34" s="5"/>
      <c r="J34" s="5"/>
      <c r="K34" s="5"/>
      <c r="L34" s="5"/>
    </row>
    <row r="37" spans="4:16" x14ac:dyDescent="0.3">
      <c r="D37" s="5"/>
      <c r="E37" s="5" t="s">
        <v>33</v>
      </c>
      <c r="F37" s="5"/>
      <c r="G37" s="6"/>
      <c r="H37" s="5"/>
      <c r="I37" s="5"/>
      <c r="J37" s="5"/>
      <c r="K37" s="5"/>
      <c r="L37" s="5"/>
    </row>
    <row r="38" spans="4:16" x14ac:dyDescent="0.3">
      <c r="D38" s="5"/>
      <c r="E38" s="5" t="s">
        <v>30</v>
      </c>
      <c r="F38" s="5"/>
      <c r="G38" s="6"/>
      <c r="H38" s="5"/>
      <c r="I38" s="5"/>
      <c r="J38" s="5"/>
      <c r="K38" s="5"/>
      <c r="L38" s="5"/>
    </row>
    <row r="39" spans="4:16" x14ac:dyDescent="0.3">
      <c r="D39" s="5"/>
      <c r="E39" s="5" t="s">
        <v>29</v>
      </c>
      <c r="F39" s="5"/>
      <c r="G39" s="6"/>
      <c r="H39" s="5"/>
      <c r="I39" s="5"/>
      <c r="J39" s="5"/>
      <c r="K39" s="5"/>
      <c r="L39" s="5"/>
    </row>
    <row r="40" spans="4:16" x14ac:dyDescent="0.3">
      <c r="D40" s="5" t="s">
        <v>16</v>
      </c>
      <c r="E40" s="5" t="s">
        <v>28</v>
      </c>
      <c r="F40" s="5" t="s">
        <v>27</v>
      </c>
      <c r="G40" s="6" t="s">
        <v>26</v>
      </c>
      <c r="H40" s="5" t="s">
        <v>25</v>
      </c>
      <c r="I40" s="5" t="s">
        <v>7</v>
      </c>
      <c r="J40" s="5" t="s">
        <v>6</v>
      </c>
      <c r="K40" s="5" t="s">
        <v>5</v>
      </c>
      <c r="L40" s="5" t="s">
        <v>24</v>
      </c>
      <c r="M40" t="s">
        <v>23</v>
      </c>
      <c r="N40" t="s">
        <v>22</v>
      </c>
      <c r="O40" t="s">
        <v>21</v>
      </c>
      <c r="P40" t="s">
        <v>20</v>
      </c>
    </row>
    <row r="41" spans="4:16" x14ac:dyDescent="0.3">
      <c r="D41" s="5">
        <v>0</v>
      </c>
      <c r="E41" s="10">
        <v>2000</v>
      </c>
      <c r="F41" s="10">
        <v>3200</v>
      </c>
      <c r="G41" s="11">
        <v>3300</v>
      </c>
      <c r="H41" s="10">
        <v>3100</v>
      </c>
      <c r="I41" s="10">
        <v>2600</v>
      </c>
      <c r="J41" s="10">
        <v>3000</v>
      </c>
      <c r="K41" s="10">
        <v>2300</v>
      </c>
      <c r="L41" s="10">
        <v>2700</v>
      </c>
      <c r="M41" s="12">
        <v>3400</v>
      </c>
      <c r="N41" s="12">
        <v>2800</v>
      </c>
      <c r="O41" s="12">
        <v>2300</v>
      </c>
      <c r="P41" s="12">
        <v>1800</v>
      </c>
    </row>
    <row r="42" spans="4:16" x14ac:dyDescent="0.3">
      <c r="D42" s="5">
        <v>1</v>
      </c>
      <c r="E42" s="10">
        <v>1450</v>
      </c>
      <c r="F42" s="10">
        <v>900</v>
      </c>
      <c r="G42" s="11">
        <v>950</v>
      </c>
      <c r="H42" s="10">
        <v>650</v>
      </c>
      <c r="I42" s="10">
        <v>1100</v>
      </c>
      <c r="J42" s="10">
        <v>900</v>
      </c>
      <c r="K42" s="10">
        <v>1150</v>
      </c>
      <c r="L42" s="10">
        <v>1000</v>
      </c>
      <c r="M42" s="12">
        <v>800</v>
      </c>
      <c r="N42" s="12">
        <v>1300</v>
      </c>
      <c r="O42" s="12">
        <v>1000</v>
      </c>
    </row>
    <row r="43" spans="4:16" x14ac:dyDescent="0.3">
      <c r="D43" s="5">
        <v>2</v>
      </c>
      <c r="E43" s="10">
        <v>550</v>
      </c>
      <c r="F43" s="10">
        <v>900</v>
      </c>
      <c r="G43" s="11">
        <v>950</v>
      </c>
      <c r="H43" s="10">
        <v>900</v>
      </c>
      <c r="I43" s="10">
        <v>850</v>
      </c>
      <c r="J43" s="10">
        <v>800</v>
      </c>
      <c r="K43" s="10">
        <v>900</v>
      </c>
      <c r="L43" s="10">
        <v>950</v>
      </c>
      <c r="M43" s="12">
        <v>850</v>
      </c>
      <c r="N43" s="12">
        <v>900</v>
      </c>
    </row>
    <row r="44" spans="4:16" x14ac:dyDescent="0.3">
      <c r="D44" s="5">
        <v>3</v>
      </c>
      <c r="E44" s="10">
        <v>350</v>
      </c>
      <c r="F44" s="10">
        <v>450</v>
      </c>
      <c r="G44" s="11">
        <v>400</v>
      </c>
      <c r="H44" s="10">
        <v>450</v>
      </c>
      <c r="I44" s="10">
        <v>400</v>
      </c>
      <c r="J44" s="10">
        <v>400</v>
      </c>
      <c r="K44" s="10">
        <v>450</v>
      </c>
      <c r="L44" s="10">
        <v>400</v>
      </c>
      <c r="M44" s="12">
        <v>450</v>
      </c>
    </row>
    <row r="45" spans="4:16" x14ac:dyDescent="0.3">
      <c r="D45" s="5">
        <v>4</v>
      </c>
      <c r="E45" s="10">
        <v>70</v>
      </c>
      <c r="F45" s="10">
        <v>60</v>
      </c>
      <c r="G45" s="11">
        <v>80</v>
      </c>
      <c r="H45" s="10">
        <v>40</v>
      </c>
      <c r="I45" s="10">
        <v>40</v>
      </c>
      <c r="J45" s="10">
        <v>60</v>
      </c>
      <c r="K45" s="10">
        <v>60</v>
      </c>
      <c r="L45" s="10">
        <v>70</v>
      </c>
    </row>
    <row r="46" spans="4:16" x14ac:dyDescent="0.3">
      <c r="D46" s="5">
        <v>5</v>
      </c>
      <c r="E46" s="10">
        <v>40</v>
      </c>
      <c r="F46" s="10">
        <v>50</v>
      </c>
      <c r="G46" s="11">
        <v>30</v>
      </c>
      <c r="H46" s="10">
        <v>30</v>
      </c>
      <c r="I46" s="10">
        <v>40</v>
      </c>
      <c r="J46" s="10">
        <v>40</v>
      </c>
      <c r="K46" s="10">
        <v>40</v>
      </c>
      <c r="L46" s="5"/>
    </row>
    <row r="47" spans="4:16" x14ac:dyDescent="0.3">
      <c r="D47" s="5">
        <v>6</v>
      </c>
      <c r="E47" s="10">
        <v>20</v>
      </c>
      <c r="F47" s="10">
        <v>20</v>
      </c>
      <c r="G47" s="11">
        <v>20</v>
      </c>
      <c r="H47" s="10">
        <v>30</v>
      </c>
      <c r="I47" s="10">
        <v>30</v>
      </c>
      <c r="J47" s="10">
        <v>20</v>
      </c>
      <c r="K47" s="5"/>
      <c r="L47" s="5"/>
    </row>
    <row r="48" spans="4:16" x14ac:dyDescent="0.3">
      <c r="D48" s="5">
        <v>7</v>
      </c>
      <c r="E48" s="10">
        <v>20</v>
      </c>
      <c r="F48" s="10">
        <v>10</v>
      </c>
      <c r="G48" s="11">
        <v>30</v>
      </c>
      <c r="H48" s="10">
        <v>10</v>
      </c>
      <c r="I48" s="10">
        <v>10</v>
      </c>
      <c r="J48" s="5"/>
      <c r="K48" s="5"/>
      <c r="L48" s="5"/>
    </row>
    <row r="49" spans="4:16" x14ac:dyDescent="0.3">
      <c r="D49" s="5">
        <v>8</v>
      </c>
      <c r="E49" s="10">
        <v>10</v>
      </c>
      <c r="F49" s="10">
        <v>20</v>
      </c>
      <c r="G49" s="11">
        <v>10</v>
      </c>
      <c r="H49" s="10">
        <v>10</v>
      </c>
      <c r="I49" s="5"/>
      <c r="J49" s="5"/>
      <c r="K49" s="5"/>
      <c r="L49" s="5"/>
    </row>
    <row r="50" spans="4:16" x14ac:dyDescent="0.3">
      <c r="D50" s="5">
        <v>9</v>
      </c>
      <c r="E50" s="10">
        <v>20</v>
      </c>
      <c r="F50" s="10">
        <v>20</v>
      </c>
      <c r="G50" s="11">
        <v>10</v>
      </c>
      <c r="H50" s="5"/>
      <c r="I50" s="5"/>
      <c r="J50" s="5"/>
      <c r="K50" s="5"/>
      <c r="L50" s="5"/>
    </row>
    <row r="51" spans="4:16" x14ac:dyDescent="0.3">
      <c r="D51" s="5">
        <v>10</v>
      </c>
      <c r="E51" s="10">
        <v>5</v>
      </c>
      <c r="F51" s="10">
        <v>3</v>
      </c>
      <c r="G51" s="6"/>
      <c r="H51" s="5"/>
      <c r="I51" s="5"/>
      <c r="J51" s="5"/>
      <c r="K51" s="5"/>
      <c r="L51" s="5"/>
    </row>
    <row r="52" spans="4:16" x14ac:dyDescent="0.3">
      <c r="D52" s="5">
        <v>11</v>
      </c>
      <c r="E52" s="5" t="s">
        <v>32</v>
      </c>
      <c r="F52" s="5"/>
      <c r="G52" s="6"/>
      <c r="H52" s="5"/>
      <c r="I52" s="5"/>
      <c r="J52" s="5"/>
      <c r="K52" s="5"/>
      <c r="L52" s="5"/>
    </row>
    <row r="53" spans="4:16" x14ac:dyDescent="0.3">
      <c r="D53" s="5"/>
      <c r="E53" s="5"/>
      <c r="F53" s="5"/>
      <c r="G53" s="6"/>
      <c r="H53" s="5"/>
      <c r="I53" s="5"/>
      <c r="J53" s="5"/>
      <c r="K53" s="5"/>
      <c r="L53" s="5"/>
    </row>
    <row r="54" spans="4:16" x14ac:dyDescent="0.3">
      <c r="D54" s="5"/>
      <c r="E54" s="5"/>
      <c r="F54" s="5"/>
      <c r="G54" s="6"/>
      <c r="H54" s="5"/>
      <c r="I54" s="5"/>
      <c r="J54" s="5"/>
      <c r="K54" s="5"/>
      <c r="L54" s="5"/>
    </row>
    <row r="55" spans="4:16" x14ac:dyDescent="0.3">
      <c r="D55" s="5" t="s">
        <v>31</v>
      </c>
      <c r="E55" s="5"/>
      <c r="F55" s="5"/>
      <c r="G55" s="6"/>
      <c r="H55" s="5"/>
      <c r="I55" s="5"/>
      <c r="J55" s="5"/>
      <c r="K55" s="5"/>
      <c r="L55" s="5"/>
    </row>
    <row r="56" spans="4:16" x14ac:dyDescent="0.3">
      <c r="D56" s="5" t="s">
        <v>30</v>
      </c>
      <c r="E56" s="5"/>
      <c r="F56" s="5"/>
      <c r="G56" s="6"/>
      <c r="H56" s="5"/>
      <c r="I56" s="5"/>
      <c r="J56" s="5"/>
      <c r="K56" s="5"/>
      <c r="L56" s="5"/>
    </row>
    <row r="57" spans="4:16" x14ac:dyDescent="0.3">
      <c r="D57" s="5" t="s">
        <v>29</v>
      </c>
      <c r="E57" s="5"/>
      <c r="F57" s="5"/>
      <c r="G57" s="6"/>
      <c r="H57" s="5"/>
      <c r="I57" s="5"/>
      <c r="J57" s="5"/>
      <c r="K57" s="5"/>
      <c r="L57" s="5"/>
    </row>
    <row r="58" spans="4:16" x14ac:dyDescent="0.3">
      <c r="D58" s="5" t="s">
        <v>16</v>
      </c>
      <c r="E58" s="5" t="s">
        <v>28</v>
      </c>
      <c r="F58" s="5" t="s">
        <v>27</v>
      </c>
      <c r="G58" s="6" t="s">
        <v>26</v>
      </c>
      <c r="H58" s="5" t="s">
        <v>25</v>
      </c>
      <c r="I58" s="5" t="s">
        <v>7</v>
      </c>
      <c r="J58" s="5" t="s">
        <v>6</v>
      </c>
      <c r="K58" s="5" t="s">
        <v>5</v>
      </c>
      <c r="L58" s="5" t="s">
        <v>24</v>
      </c>
      <c r="M58" t="s">
        <v>23</v>
      </c>
      <c r="N58" t="s">
        <v>22</v>
      </c>
      <c r="O58" t="s">
        <v>21</v>
      </c>
      <c r="P58" t="s">
        <v>20</v>
      </c>
    </row>
    <row r="59" spans="4:16" x14ac:dyDescent="0.3">
      <c r="D59" s="5">
        <v>0</v>
      </c>
      <c r="E59" s="10">
        <v>2000</v>
      </c>
      <c r="F59" s="10">
        <v>3200</v>
      </c>
      <c r="G59" s="11">
        <v>3300</v>
      </c>
      <c r="H59" s="10">
        <v>3100</v>
      </c>
      <c r="I59" s="10">
        <v>2600</v>
      </c>
      <c r="J59" s="10">
        <v>3000</v>
      </c>
      <c r="K59" s="10">
        <v>2300</v>
      </c>
      <c r="L59" s="10">
        <v>2700</v>
      </c>
      <c r="M59" s="12">
        <v>3400</v>
      </c>
      <c r="N59" s="12">
        <v>2800</v>
      </c>
      <c r="O59" s="12">
        <v>2300</v>
      </c>
      <c r="P59" s="12">
        <v>1800</v>
      </c>
    </row>
    <row r="60" spans="4:16" x14ac:dyDescent="0.3">
      <c r="D60" s="5">
        <v>1</v>
      </c>
      <c r="E60" s="10">
        <v>1860</v>
      </c>
      <c r="F60" s="10">
        <v>2980</v>
      </c>
      <c r="G60" s="11">
        <v>3070</v>
      </c>
      <c r="H60" s="10">
        <v>2880</v>
      </c>
      <c r="I60" s="10">
        <v>2420</v>
      </c>
      <c r="J60" s="10">
        <v>2790</v>
      </c>
      <c r="K60" s="10">
        <v>2140</v>
      </c>
      <c r="L60" s="10">
        <v>2510</v>
      </c>
      <c r="M60" s="12">
        <v>3160</v>
      </c>
      <c r="N60" s="12">
        <v>2600</v>
      </c>
      <c r="O60" s="12">
        <v>2140</v>
      </c>
    </row>
    <row r="61" spans="4:16" x14ac:dyDescent="0.3">
      <c r="D61" s="5">
        <v>2</v>
      </c>
      <c r="E61" s="10">
        <v>1730</v>
      </c>
      <c r="F61" s="10">
        <v>2770</v>
      </c>
      <c r="G61" s="11">
        <v>2860</v>
      </c>
      <c r="H61" s="10">
        <v>2680</v>
      </c>
      <c r="I61" s="10">
        <v>2250</v>
      </c>
      <c r="J61" s="10">
        <v>2590</v>
      </c>
      <c r="K61" s="10">
        <v>1990</v>
      </c>
      <c r="L61" s="10">
        <v>2330</v>
      </c>
      <c r="M61" s="12">
        <v>2940</v>
      </c>
      <c r="N61" s="12">
        <v>2420</v>
      </c>
    </row>
    <row r="62" spans="4:16" x14ac:dyDescent="0.3">
      <c r="D62" s="5">
        <v>3</v>
      </c>
      <c r="E62" s="10">
        <v>1610</v>
      </c>
      <c r="F62" s="10">
        <v>2580</v>
      </c>
      <c r="G62" s="11">
        <v>2660</v>
      </c>
      <c r="H62" s="10">
        <v>2490</v>
      </c>
      <c r="I62" s="10">
        <v>2090</v>
      </c>
      <c r="J62" s="10">
        <v>2410</v>
      </c>
      <c r="K62" s="10">
        <v>1850</v>
      </c>
      <c r="L62" s="10">
        <v>2170</v>
      </c>
      <c r="M62" s="12">
        <v>2730</v>
      </c>
    </row>
    <row r="63" spans="4:16" x14ac:dyDescent="0.3">
      <c r="D63" s="5">
        <v>4</v>
      </c>
      <c r="E63" s="10">
        <v>1500</v>
      </c>
      <c r="F63" s="10">
        <v>2400</v>
      </c>
      <c r="G63" s="11">
        <v>2470</v>
      </c>
      <c r="H63" s="10">
        <v>2320</v>
      </c>
      <c r="I63" s="10">
        <v>1940</v>
      </c>
      <c r="J63" s="10">
        <v>2240</v>
      </c>
      <c r="K63" s="10">
        <v>1720</v>
      </c>
      <c r="L63" s="10">
        <v>2020</v>
      </c>
    </row>
    <row r="64" spans="4:16" x14ac:dyDescent="0.3">
      <c r="D64" s="5">
        <v>5</v>
      </c>
      <c r="E64" s="10">
        <v>1400</v>
      </c>
      <c r="F64" s="10">
        <v>2230</v>
      </c>
      <c r="G64" s="11">
        <v>2300</v>
      </c>
      <c r="H64" s="10">
        <v>2160</v>
      </c>
      <c r="I64" s="10">
        <v>1800</v>
      </c>
      <c r="J64" s="10">
        <v>2080</v>
      </c>
      <c r="K64" s="10">
        <v>1600</v>
      </c>
      <c r="L64" s="5"/>
    </row>
    <row r="65" spans="1:13" x14ac:dyDescent="0.3">
      <c r="D65" s="5">
        <v>6</v>
      </c>
      <c r="E65" s="10">
        <v>1300</v>
      </c>
      <c r="F65" s="10">
        <v>2070</v>
      </c>
      <c r="G65" s="11">
        <v>2140</v>
      </c>
      <c r="H65" s="10">
        <v>2010</v>
      </c>
      <c r="I65" s="10">
        <v>1670</v>
      </c>
      <c r="J65" s="10">
        <v>1930</v>
      </c>
      <c r="K65" s="5"/>
      <c r="L65" s="5"/>
    </row>
    <row r="66" spans="1:13" x14ac:dyDescent="0.3">
      <c r="D66" s="5">
        <v>7</v>
      </c>
      <c r="E66" s="10">
        <v>1210</v>
      </c>
      <c r="F66" s="10">
        <v>1930</v>
      </c>
      <c r="G66" s="11">
        <v>1990</v>
      </c>
      <c r="H66" s="10">
        <v>1870</v>
      </c>
      <c r="I66" s="10">
        <v>1550</v>
      </c>
      <c r="J66" s="5"/>
      <c r="K66" s="5"/>
      <c r="L66" s="5"/>
    </row>
    <row r="67" spans="1:13" x14ac:dyDescent="0.3">
      <c r="D67" s="5">
        <v>8</v>
      </c>
      <c r="E67" s="10">
        <v>1130</v>
      </c>
      <c r="F67" s="10">
        <v>1790</v>
      </c>
      <c r="G67" s="11">
        <v>1850</v>
      </c>
      <c r="H67" s="10">
        <v>1740</v>
      </c>
      <c r="I67" s="5"/>
      <c r="J67" s="5"/>
      <c r="K67" s="5"/>
      <c r="L67" s="5"/>
    </row>
    <row r="68" spans="1:13" x14ac:dyDescent="0.3">
      <c r="D68" s="5">
        <v>9</v>
      </c>
      <c r="E68" s="10">
        <v>1050</v>
      </c>
      <c r="F68" s="10">
        <v>1660</v>
      </c>
      <c r="G68" s="11">
        <v>1720</v>
      </c>
      <c r="H68" s="5"/>
      <c r="I68" s="5"/>
      <c r="J68" s="5"/>
      <c r="K68" s="5"/>
      <c r="L68" s="5"/>
    </row>
    <row r="69" spans="1:13" x14ac:dyDescent="0.3">
      <c r="D69" s="5">
        <v>10</v>
      </c>
      <c r="E69" s="10">
        <v>980</v>
      </c>
      <c r="F69" s="10">
        <v>1540</v>
      </c>
      <c r="G69" s="6"/>
      <c r="H69" s="5"/>
      <c r="I69" s="5"/>
      <c r="J69" s="5"/>
      <c r="K69" s="5"/>
      <c r="L69" s="5"/>
    </row>
    <row r="70" spans="1:13" x14ac:dyDescent="0.3">
      <c r="D70" s="5">
        <v>11</v>
      </c>
      <c r="E70" s="10">
        <v>910</v>
      </c>
      <c r="F70" s="5"/>
      <c r="G70" s="6"/>
      <c r="H70" s="5"/>
      <c r="I70" s="5"/>
      <c r="J70" s="5"/>
      <c r="K70" s="5"/>
      <c r="L70" s="5"/>
    </row>
    <row r="71" spans="1:13" x14ac:dyDescent="0.3">
      <c r="D71" s="5"/>
      <c r="E71" s="5"/>
      <c r="F71" s="5"/>
      <c r="G71" s="6"/>
      <c r="H71" s="5"/>
      <c r="I71" s="5"/>
      <c r="J71" s="5"/>
      <c r="K71" s="5"/>
      <c r="L71" s="5"/>
    </row>
    <row r="72" spans="1:13" x14ac:dyDescent="0.3">
      <c r="D72" s="5"/>
      <c r="E72" s="5"/>
      <c r="F72" s="5"/>
      <c r="G72" s="6"/>
      <c r="H72" s="5"/>
      <c r="I72" s="5"/>
      <c r="J72" s="5"/>
      <c r="K72" s="5"/>
      <c r="L72" s="5"/>
    </row>
    <row r="73" spans="1:13" s="7" customFormat="1" x14ac:dyDescent="0.3">
      <c r="A73" s="7" t="s">
        <v>19</v>
      </c>
      <c r="D73" s="8"/>
      <c r="E73" s="8"/>
      <c r="F73" s="8"/>
      <c r="G73" s="9"/>
      <c r="H73" s="8"/>
      <c r="I73" s="8"/>
      <c r="J73" s="8"/>
      <c r="K73" s="8"/>
      <c r="L73" s="8"/>
    </row>
    <row r="74" spans="1:13" ht="15" thickBot="1" x14ac:dyDescent="0.35">
      <c r="D74" s="5"/>
      <c r="E74" s="5"/>
      <c r="F74" s="5"/>
      <c r="G74" s="6"/>
      <c r="H74" s="5"/>
      <c r="I74" s="5"/>
      <c r="J74" s="5"/>
      <c r="K74" s="5"/>
      <c r="L74" s="5"/>
    </row>
    <row r="75" spans="1:13" ht="15" thickBot="1" x14ac:dyDescent="0.35">
      <c r="D75" s="644" t="s">
        <v>18</v>
      </c>
      <c r="E75" s="645"/>
      <c r="F75" s="645"/>
      <c r="G75" s="646"/>
      <c r="H75" s="5"/>
      <c r="I75" s="644" t="s">
        <v>17</v>
      </c>
      <c r="J75" s="645"/>
      <c r="K75" s="645"/>
      <c r="L75" s="645"/>
      <c r="M75" s="646"/>
    </row>
    <row r="76" spans="1:13" x14ac:dyDescent="0.3">
      <c r="F76" s="5"/>
      <c r="G76" s="6"/>
    </row>
    <row r="77" spans="1:13" x14ac:dyDescent="0.3">
      <c r="D77" s="5"/>
      <c r="E77" s="5"/>
      <c r="F77" s="5"/>
      <c r="G77" s="6"/>
      <c r="H77" s="5"/>
      <c r="I77" s="5"/>
      <c r="J77" s="5"/>
      <c r="K77" s="5"/>
      <c r="L77" s="5"/>
    </row>
    <row r="78" spans="1:13" x14ac:dyDescent="0.3">
      <c r="D78" s="5"/>
      <c r="E78" s="5"/>
      <c r="G78" s="5"/>
      <c r="H78" s="5"/>
      <c r="I78" s="5"/>
      <c r="J78" s="5"/>
      <c r="K78" s="5"/>
      <c r="L78" s="5"/>
    </row>
    <row r="79" spans="1:13" x14ac:dyDescent="0.3">
      <c r="D79" s="3" t="s">
        <v>16</v>
      </c>
      <c r="E79" s="3" t="s">
        <v>15</v>
      </c>
      <c r="I79" s="3" t="s">
        <v>16</v>
      </c>
      <c r="J79" s="3" t="s">
        <v>1499</v>
      </c>
      <c r="K79" s="3" t="s">
        <v>1498</v>
      </c>
    </row>
    <row r="80" spans="1:13" x14ac:dyDescent="0.3">
      <c r="D80" s="2">
        <v>0</v>
      </c>
      <c r="E80" s="1">
        <v>2000</v>
      </c>
      <c r="I80" s="2">
        <v>0</v>
      </c>
      <c r="J80" s="1">
        <f>SUM($E$80:E80)</f>
        <v>2000</v>
      </c>
      <c r="K80" s="145">
        <f t="shared" ref="K80:K90" si="0">J80/$J$90</f>
        <v>0.28469750889679718</v>
      </c>
    </row>
    <row r="81" spans="4:14" x14ac:dyDescent="0.3">
      <c r="D81" s="2">
        <v>1</v>
      </c>
      <c r="E81" s="1">
        <v>2900</v>
      </c>
      <c r="I81" s="2">
        <v>1</v>
      </c>
      <c r="J81" s="1">
        <f>SUM($E$80:E81)</f>
        <v>4900</v>
      </c>
      <c r="K81" s="145">
        <f t="shared" si="0"/>
        <v>0.697508896797153</v>
      </c>
    </row>
    <row r="82" spans="4:14" x14ac:dyDescent="0.3">
      <c r="D82" s="2">
        <v>2</v>
      </c>
      <c r="E82" s="1">
        <v>1100</v>
      </c>
      <c r="I82" s="2">
        <v>2</v>
      </c>
      <c r="J82" s="1">
        <f>SUM($E$80:E82)</f>
        <v>6000</v>
      </c>
      <c r="K82" s="145">
        <f t="shared" si="0"/>
        <v>0.85409252669039148</v>
      </c>
    </row>
    <row r="83" spans="4:14" x14ac:dyDescent="0.3">
      <c r="D83" s="4">
        <v>3</v>
      </c>
      <c r="E83" s="1">
        <v>700</v>
      </c>
      <c r="I83" s="4">
        <v>3</v>
      </c>
      <c r="J83" s="1">
        <f>SUM($E$80:E83)</f>
        <v>6700</v>
      </c>
      <c r="K83" s="145">
        <f t="shared" si="0"/>
        <v>0.9537366548042705</v>
      </c>
    </row>
    <row r="84" spans="4:14" x14ac:dyDescent="0.3">
      <c r="D84" s="4">
        <v>4</v>
      </c>
      <c r="E84" s="1">
        <v>130</v>
      </c>
      <c r="I84" s="4">
        <v>4</v>
      </c>
      <c r="J84" s="1">
        <f>SUM($E$80:E84)</f>
        <v>6830</v>
      </c>
      <c r="K84" s="145">
        <f t="shared" si="0"/>
        <v>0.9722419928825623</v>
      </c>
    </row>
    <row r="85" spans="4:14" x14ac:dyDescent="0.3">
      <c r="D85" s="4">
        <v>5</v>
      </c>
      <c r="E85" s="1">
        <v>70</v>
      </c>
      <c r="I85" s="4">
        <v>5</v>
      </c>
      <c r="J85" s="1">
        <f>SUM($E$80:E85)</f>
        <v>6900</v>
      </c>
      <c r="K85" s="145">
        <f t="shared" si="0"/>
        <v>0.98220640569395012</v>
      </c>
    </row>
    <row r="86" spans="4:14" x14ac:dyDescent="0.3">
      <c r="D86" s="4">
        <v>6</v>
      </c>
      <c r="E86" s="1">
        <v>40</v>
      </c>
      <c r="I86" s="4">
        <v>6</v>
      </c>
      <c r="J86" s="1">
        <f>SUM($E$80:E86)</f>
        <v>6940</v>
      </c>
      <c r="K86" s="145">
        <f t="shared" si="0"/>
        <v>0.98790035587188607</v>
      </c>
    </row>
    <row r="87" spans="4:14" x14ac:dyDescent="0.3">
      <c r="D87" s="4">
        <v>7</v>
      </c>
      <c r="E87" s="1">
        <v>30</v>
      </c>
      <c r="I87" s="4">
        <v>7</v>
      </c>
      <c r="J87" s="1">
        <f>SUM($E$80:E87)</f>
        <v>6970</v>
      </c>
      <c r="K87" s="145">
        <f t="shared" si="0"/>
        <v>0.99217081850533806</v>
      </c>
    </row>
    <row r="88" spans="4:14" x14ac:dyDescent="0.3">
      <c r="D88" s="4">
        <v>8</v>
      </c>
      <c r="E88" s="1">
        <v>20</v>
      </c>
      <c r="I88" s="4">
        <v>8</v>
      </c>
      <c r="J88" s="1">
        <f>SUM($E$80:E88)</f>
        <v>6990</v>
      </c>
      <c r="K88" s="145">
        <f t="shared" si="0"/>
        <v>0.99501779359430609</v>
      </c>
    </row>
    <row r="89" spans="4:14" x14ac:dyDescent="0.3">
      <c r="D89" s="4">
        <v>9</v>
      </c>
      <c r="E89" s="1">
        <v>30</v>
      </c>
      <c r="I89" s="4">
        <v>9</v>
      </c>
      <c r="J89" s="1">
        <f>SUM($E$80:E89)</f>
        <v>7020</v>
      </c>
      <c r="K89" s="145">
        <f t="shared" si="0"/>
        <v>0.99928825622775797</v>
      </c>
    </row>
    <row r="90" spans="4:14" x14ac:dyDescent="0.3">
      <c r="D90" s="4">
        <v>10</v>
      </c>
      <c r="E90" s="1">
        <v>5</v>
      </c>
      <c r="I90" s="4">
        <v>10</v>
      </c>
      <c r="J90" s="1">
        <f>SUM($E$80:E90)</f>
        <v>7025</v>
      </c>
      <c r="K90" s="145">
        <f t="shared" si="0"/>
        <v>1</v>
      </c>
    </row>
    <row r="91" spans="4:14" x14ac:dyDescent="0.3">
      <c r="D91" s="4">
        <v>11</v>
      </c>
      <c r="E91" s="1">
        <v>0</v>
      </c>
    </row>
    <row r="92" spans="4:14" x14ac:dyDescent="0.3">
      <c r="D92" s="2" t="s">
        <v>14</v>
      </c>
      <c r="E92" s="1">
        <v>7025</v>
      </c>
      <c r="I92" s="3" t="s">
        <v>1253</v>
      </c>
      <c r="J92" s="3" t="s">
        <v>16</v>
      </c>
      <c r="K92" s="3" t="s">
        <v>1498</v>
      </c>
      <c r="L92" s="3" t="s">
        <v>12</v>
      </c>
      <c r="M92" s="3" t="s">
        <v>1497</v>
      </c>
      <c r="N92" s="3" t="s">
        <v>1496</v>
      </c>
    </row>
    <row r="93" spans="4:14" x14ac:dyDescent="0.3">
      <c r="I93" s="2" t="s">
        <v>11</v>
      </c>
      <c r="J93" s="2">
        <v>11</v>
      </c>
      <c r="K93" s="144">
        <v>1</v>
      </c>
      <c r="L93" s="1">
        <v>7025</v>
      </c>
      <c r="M93" s="1">
        <f t="shared" ref="M93:M104" si="1">L93/K93</f>
        <v>7025</v>
      </c>
      <c r="N93" s="1">
        <f t="shared" ref="N93:N104" si="2">M93-L93</f>
        <v>0</v>
      </c>
    </row>
    <row r="94" spans="4:14" x14ac:dyDescent="0.3">
      <c r="I94" s="2" t="s">
        <v>10</v>
      </c>
      <c r="J94" s="2">
        <v>10</v>
      </c>
      <c r="K94" s="144">
        <v>1</v>
      </c>
      <c r="L94" s="1">
        <v>8026</v>
      </c>
      <c r="M94" s="1">
        <f t="shared" si="1"/>
        <v>8026</v>
      </c>
      <c r="N94" s="1">
        <f t="shared" si="2"/>
        <v>0</v>
      </c>
    </row>
    <row r="95" spans="4:14" x14ac:dyDescent="0.3">
      <c r="D95" s="3" t="s">
        <v>13</v>
      </c>
      <c r="E95" s="3" t="s">
        <v>12</v>
      </c>
      <c r="I95" s="2" t="s">
        <v>9</v>
      </c>
      <c r="J95" s="2">
        <v>9</v>
      </c>
      <c r="K95" s="144">
        <v>0.99928825622775797</v>
      </c>
      <c r="L95" s="1">
        <v>8220</v>
      </c>
      <c r="M95" s="1">
        <f t="shared" si="1"/>
        <v>8225.8547008547012</v>
      </c>
      <c r="N95" s="1">
        <f t="shared" si="2"/>
        <v>5.8547008547011501</v>
      </c>
    </row>
    <row r="96" spans="4:14" x14ac:dyDescent="0.3">
      <c r="D96" s="2" t="s">
        <v>11</v>
      </c>
      <c r="E96" s="1">
        <v>7025</v>
      </c>
      <c r="I96" s="2" t="s">
        <v>8</v>
      </c>
      <c r="J96" s="2">
        <v>8</v>
      </c>
      <c r="K96" s="144">
        <v>0.99501779359430609</v>
      </c>
      <c r="L96" s="1">
        <v>7320</v>
      </c>
      <c r="M96" s="1">
        <f t="shared" si="1"/>
        <v>7356.6523605150214</v>
      </c>
      <c r="N96" s="1">
        <f t="shared" si="2"/>
        <v>36.652360515021428</v>
      </c>
    </row>
    <row r="97" spans="4:14" x14ac:dyDescent="0.3">
      <c r="D97" s="2" t="s">
        <v>10</v>
      </c>
      <c r="E97" s="1">
        <v>8026</v>
      </c>
      <c r="I97" s="2" t="s">
        <v>7</v>
      </c>
      <c r="J97" s="2">
        <v>7</v>
      </c>
      <c r="K97" s="144">
        <v>0.99217081850533806</v>
      </c>
      <c r="L97" s="1">
        <v>7510</v>
      </c>
      <c r="M97" s="1">
        <f t="shared" si="1"/>
        <v>7569.2611190817788</v>
      </c>
      <c r="N97" s="1">
        <f t="shared" si="2"/>
        <v>59.261119081778816</v>
      </c>
    </row>
    <row r="98" spans="4:14" x14ac:dyDescent="0.3">
      <c r="D98" s="2" t="s">
        <v>9</v>
      </c>
      <c r="E98" s="1">
        <v>8220</v>
      </c>
      <c r="I98" s="2" t="s">
        <v>6</v>
      </c>
      <c r="J98" s="2">
        <v>6</v>
      </c>
      <c r="K98" s="144">
        <v>0.98790035587188607</v>
      </c>
      <c r="L98" s="1">
        <v>7430</v>
      </c>
      <c r="M98" s="1">
        <f t="shared" si="1"/>
        <v>7521.0014409221903</v>
      </c>
      <c r="N98" s="1">
        <f t="shared" si="2"/>
        <v>91.001440922190341</v>
      </c>
    </row>
    <row r="99" spans="4:14" x14ac:dyDescent="0.3">
      <c r="D99" s="2" t="s">
        <v>8</v>
      </c>
      <c r="E99" s="1">
        <v>7320</v>
      </c>
      <c r="I99" s="2" t="s">
        <v>5</v>
      </c>
      <c r="J99" s="2">
        <v>5</v>
      </c>
      <c r="K99" s="144">
        <v>0.98220640569395012</v>
      </c>
      <c r="L99" s="1">
        <v>7480</v>
      </c>
      <c r="M99" s="1">
        <f t="shared" si="1"/>
        <v>7615.507246376812</v>
      </c>
      <c r="N99" s="1">
        <f t="shared" si="2"/>
        <v>135.50724637681196</v>
      </c>
    </row>
    <row r="100" spans="4:14" x14ac:dyDescent="0.3">
      <c r="D100" s="2" t="s">
        <v>7</v>
      </c>
      <c r="E100" s="1">
        <v>7510</v>
      </c>
      <c r="I100" s="2" t="s">
        <v>4</v>
      </c>
      <c r="J100" s="2">
        <v>4</v>
      </c>
      <c r="K100" s="144">
        <v>0.9722419928825623</v>
      </c>
      <c r="L100" s="1">
        <v>7530</v>
      </c>
      <c r="M100" s="1">
        <f t="shared" si="1"/>
        <v>7744.9853587115667</v>
      </c>
      <c r="N100" s="1">
        <f t="shared" si="2"/>
        <v>214.98535871156673</v>
      </c>
    </row>
    <row r="101" spans="4:14" x14ac:dyDescent="0.3">
      <c r="D101" s="2" t="s">
        <v>6</v>
      </c>
      <c r="E101" s="1">
        <v>7430</v>
      </c>
      <c r="I101" s="2" t="s">
        <v>3</v>
      </c>
      <c r="J101" s="2">
        <v>3</v>
      </c>
      <c r="K101" s="144">
        <v>0.9537366548042705</v>
      </c>
      <c r="L101" s="1">
        <v>7600</v>
      </c>
      <c r="M101" s="1">
        <f t="shared" si="1"/>
        <v>7968.6567164179105</v>
      </c>
      <c r="N101" s="1">
        <f t="shared" si="2"/>
        <v>368.6567164179105</v>
      </c>
    </row>
    <row r="102" spans="4:14" x14ac:dyDescent="0.3">
      <c r="D102" s="2" t="s">
        <v>5</v>
      </c>
      <c r="E102" s="1">
        <v>7480</v>
      </c>
      <c r="I102" s="2" t="s">
        <v>2</v>
      </c>
      <c r="J102" s="2">
        <v>2</v>
      </c>
      <c r="K102" s="144">
        <v>0.85409252669039148</v>
      </c>
      <c r="L102" s="1">
        <v>7200</v>
      </c>
      <c r="M102" s="1">
        <f t="shared" si="1"/>
        <v>8430</v>
      </c>
      <c r="N102" s="1">
        <f t="shared" si="2"/>
        <v>1230</v>
      </c>
    </row>
    <row r="103" spans="4:14" x14ac:dyDescent="0.3">
      <c r="D103" s="2" t="s">
        <v>4</v>
      </c>
      <c r="E103" s="1">
        <v>7530</v>
      </c>
      <c r="I103" s="2" t="s">
        <v>1</v>
      </c>
      <c r="J103" s="2">
        <v>1</v>
      </c>
      <c r="K103" s="144">
        <v>0.697508896797153</v>
      </c>
      <c r="L103" s="1">
        <v>4300</v>
      </c>
      <c r="M103" s="1">
        <f t="shared" si="1"/>
        <v>6164.7959183673474</v>
      </c>
      <c r="N103" s="1">
        <f t="shared" si="2"/>
        <v>1864.7959183673474</v>
      </c>
    </row>
    <row r="104" spans="4:14" x14ac:dyDescent="0.3">
      <c r="D104" s="2" t="s">
        <v>3</v>
      </c>
      <c r="E104" s="1">
        <v>7600</v>
      </c>
      <c r="I104" s="2" t="s">
        <v>0</v>
      </c>
      <c r="J104" s="2">
        <v>0</v>
      </c>
      <c r="K104" s="144">
        <v>0.28469750889679718</v>
      </c>
      <c r="L104" s="1">
        <v>1800</v>
      </c>
      <c r="M104" s="1">
        <f t="shared" si="1"/>
        <v>6322.4999999999991</v>
      </c>
      <c r="N104" s="1">
        <f t="shared" si="2"/>
        <v>4522.4999999999991</v>
      </c>
    </row>
    <row r="105" spans="4:14" x14ac:dyDescent="0.3">
      <c r="D105" s="2" t="s">
        <v>2</v>
      </c>
      <c r="E105" s="1">
        <v>7200</v>
      </c>
      <c r="N105" s="14">
        <f>SUM(N93:N104)</f>
        <v>8529.2148612473284</v>
      </c>
    </row>
    <row r="106" spans="4:14" x14ac:dyDescent="0.3">
      <c r="D106" s="2" t="s">
        <v>1</v>
      </c>
      <c r="E106" s="1">
        <v>4300</v>
      </c>
    </row>
    <row r="107" spans="4:14" x14ac:dyDescent="0.3">
      <c r="D107" s="2" t="s">
        <v>0</v>
      </c>
      <c r="E107" s="1">
        <v>1800</v>
      </c>
    </row>
  </sheetData>
  <mergeCells count="4">
    <mergeCell ref="D8:F8"/>
    <mergeCell ref="I75:M75"/>
    <mergeCell ref="D15:P15"/>
    <mergeCell ref="D75:G75"/>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21DB3-F757-4DC1-A8D9-80A5346D47E7}">
  <sheetPr>
    <tabColor theme="5" tint="0.39997558519241921"/>
  </sheetPr>
  <dimension ref="A1:M63"/>
  <sheetViews>
    <sheetView zoomScaleNormal="100" workbookViewId="0">
      <selection activeCell="AC68" sqref="AC68"/>
    </sheetView>
  </sheetViews>
  <sheetFormatPr defaultRowHeight="14.4" x14ac:dyDescent="0.3"/>
  <cols>
    <col min="4" max="4" width="24.109375" customWidth="1"/>
    <col min="9" max="9" width="26.109375" customWidth="1"/>
  </cols>
  <sheetData>
    <row r="1" spans="1:13" ht="15" thickBot="1" x14ac:dyDescent="0.35">
      <c r="A1" t="s">
        <v>1795</v>
      </c>
      <c r="G1" s="20" t="s">
        <v>42</v>
      </c>
      <c r="H1" s="19"/>
    </row>
    <row r="2" spans="1:13" x14ac:dyDescent="0.3">
      <c r="G2" s="18" t="s">
        <v>41</v>
      </c>
      <c r="H2" s="18"/>
    </row>
    <row r="3" spans="1:13" ht="15" thickBot="1" x14ac:dyDescent="0.35">
      <c r="G3" s="17" t="s">
        <v>40</v>
      </c>
      <c r="H3" s="17"/>
    </row>
    <row r="4" spans="1:13" ht="15.6" thickTop="1" thickBot="1" x14ac:dyDescent="0.35">
      <c r="G4" s="16" t="s">
        <v>39</v>
      </c>
      <c r="H4" s="16"/>
    </row>
    <row r="5" spans="1:13" ht="15" thickTop="1" x14ac:dyDescent="0.3">
      <c r="G5" s="15" t="s">
        <v>38</v>
      </c>
      <c r="H5" s="14"/>
    </row>
    <row r="9" spans="1:13" ht="15" thickBot="1" x14ac:dyDescent="0.35"/>
    <row r="10" spans="1:13" ht="15" thickBot="1" x14ac:dyDescent="0.35">
      <c r="C10" s="644" t="s">
        <v>37</v>
      </c>
      <c r="D10" s="645"/>
      <c r="E10" s="645"/>
      <c r="F10" s="646"/>
    </row>
    <row r="12" spans="1:13" ht="15" thickBot="1" x14ac:dyDescent="0.35"/>
    <row r="13" spans="1:13" ht="15" thickBot="1" x14ac:dyDescent="0.35">
      <c r="C13" s="644" t="s">
        <v>18</v>
      </c>
      <c r="D13" s="645"/>
      <c r="E13" s="645"/>
      <c r="F13" s="645"/>
      <c r="G13" s="646"/>
      <c r="I13" s="644" t="s">
        <v>17</v>
      </c>
      <c r="J13" s="645"/>
      <c r="K13" s="645"/>
      <c r="L13" s="645"/>
      <c r="M13" s="646"/>
    </row>
    <row r="15" spans="1:13" x14ac:dyDescent="0.3">
      <c r="C15" t="s">
        <v>1794</v>
      </c>
    </row>
    <row r="16" spans="1:13" x14ac:dyDescent="0.3">
      <c r="C16" t="s">
        <v>1793</v>
      </c>
      <c r="F16" t="s">
        <v>1792</v>
      </c>
    </row>
    <row r="17" spans="3:6" x14ac:dyDescent="0.3">
      <c r="C17" t="s">
        <v>1421</v>
      </c>
      <c r="E17" t="s">
        <v>1767</v>
      </c>
      <c r="F17" t="s">
        <v>1766</v>
      </c>
    </row>
    <row r="18" spans="3:6" x14ac:dyDescent="0.3">
      <c r="D18" t="s">
        <v>1791</v>
      </c>
      <c r="E18" s="102">
        <v>13717</v>
      </c>
      <c r="F18" s="102">
        <v>66599</v>
      </c>
    </row>
    <row r="19" spans="3:6" x14ac:dyDescent="0.3">
      <c r="D19" t="s">
        <v>1790</v>
      </c>
      <c r="E19" s="102">
        <v>2553</v>
      </c>
      <c r="F19" s="102">
        <v>5050</v>
      </c>
    </row>
    <row r="20" spans="3:6" x14ac:dyDescent="0.3">
      <c r="D20" t="s">
        <v>1789</v>
      </c>
      <c r="E20" s="102">
        <v>0</v>
      </c>
      <c r="F20" s="102">
        <v>45</v>
      </c>
    </row>
    <row r="21" spans="3:6" x14ac:dyDescent="0.3">
      <c r="D21" t="s">
        <v>1788</v>
      </c>
      <c r="E21" s="102">
        <f>E18+E19+E20</f>
        <v>16270</v>
      </c>
      <c r="F21" s="102">
        <f>SUM(F18:F20)</f>
        <v>71694</v>
      </c>
    </row>
    <row r="22" spans="3:6" x14ac:dyDescent="0.3">
      <c r="D22" t="s">
        <v>1787</v>
      </c>
      <c r="E22" s="102">
        <v>3178</v>
      </c>
      <c r="F22" s="102">
        <v>749</v>
      </c>
    </row>
    <row r="23" spans="3:6" x14ac:dyDescent="0.3">
      <c r="D23" t="s">
        <v>1786</v>
      </c>
      <c r="E23" s="102">
        <v>0</v>
      </c>
      <c r="F23" s="102">
        <v>321</v>
      </c>
    </row>
    <row r="24" spans="3:6" x14ac:dyDescent="0.3">
      <c r="D24" t="s">
        <v>1785</v>
      </c>
      <c r="E24" s="102">
        <f>SUM(E21:E23)</f>
        <v>19448</v>
      </c>
      <c r="F24" s="102">
        <f>SUM(F21:F23)</f>
        <v>72764</v>
      </c>
    </row>
    <row r="25" spans="3:6" x14ac:dyDescent="0.3">
      <c r="E25" s="102"/>
      <c r="F25" s="102"/>
    </row>
    <row r="26" spans="3:6" x14ac:dyDescent="0.3">
      <c r="C26" t="s">
        <v>1784</v>
      </c>
      <c r="E26" s="102"/>
      <c r="F26" s="102"/>
    </row>
    <row r="27" spans="3:6" x14ac:dyDescent="0.3">
      <c r="D27" t="s">
        <v>1783</v>
      </c>
      <c r="E27" s="102">
        <v>9431</v>
      </c>
      <c r="F27" s="102">
        <v>57230</v>
      </c>
    </row>
    <row r="28" spans="3:6" x14ac:dyDescent="0.3">
      <c r="D28" t="s">
        <v>1782</v>
      </c>
      <c r="E28" s="102">
        <v>1941</v>
      </c>
      <c r="F28" s="102">
        <v>1541</v>
      </c>
    </row>
    <row r="29" spans="3:6" x14ac:dyDescent="0.3">
      <c r="D29" t="s">
        <v>1781</v>
      </c>
      <c r="E29" s="102">
        <v>4084</v>
      </c>
      <c r="F29" s="102">
        <v>9246</v>
      </c>
    </row>
    <row r="30" spans="3:6" x14ac:dyDescent="0.3">
      <c r="D30" t="s">
        <v>1780</v>
      </c>
      <c r="E30" s="102">
        <v>274</v>
      </c>
      <c r="F30" s="102">
        <v>1332</v>
      </c>
    </row>
    <row r="31" spans="3:6" x14ac:dyDescent="0.3">
      <c r="D31" t="s">
        <v>1779</v>
      </c>
      <c r="E31" s="102">
        <v>350</v>
      </c>
      <c r="F31" s="102">
        <v>752</v>
      </c>
    </row>
    <row r="32" spans="3:6" x14ac:dyDescent="0.3">
      <c r="D32" t="s">
        <v>1778</v>
      </c>
      <c r="E32" s="102">
        <v>265</v>
      </c>
      <c r="F32" s="102">
        <v>298</v>
      </c>
    </row>
    <row r="33" spans="3:6" x14ac:dyDescent="0.3">
      <c r="D33" t="s">
        <v>1777</v>
      </c>
      <c r="E33" s="102">
        <f>SUM(E27:E32)</f>
        <v>16345</v>
      </c>
      <c r="F33" s="102">
        <f>SUM(F27:F32)</f>
        <v>70399</v>
      </c>
    </row>
    <row r="34" spans="3:6" x14ac:dyDescent="0.3">
      <c r="D34" t="s">
        <v>1776</v>
      </c>
      <c r="E34" s="102">
        <f>E24-E33</f>
        <v>3103</v>
      </c>
      <c r="F34" s="102">
        <f>F24-F33</f>
        <v>2365</v>
      </c>
    </row>
    <row r="35" spans="3:6" x14ac:dyDescent="0.3">
      <c r="D35" t="s">
        <v>1775</v>
      </c>
      <c r="E35" s="102">
        <f>ROUND(E34*0.2,0)</f>
        <v>621</v>
      </c>
      <c r="F35" s="102">
        <v>1251</v>
      </c>
    </row>
    <row r="36" spans="3:6" x14ac:dyDescent="0.3">
      <c r="E36" s="102"/>
      <c r="F36" s="102"/>
    </row>
    <row r="37" spans="3:6" x14ac:dyDescent="0.3">
      <c r="C37" t="s">
        <v>1774</v>
      </c>
      <c r="E37" s="102">
        <f>E34-E35</f>
        <v>2482</v>
      </c>
      <c r="F37" s="102">
        <f>F34-F35</f>
        <v>1114</v>
      </c>
    </row>
    <row r="38" spans="3:6" x14ac:dyDescent="0.3">
      <c r="E38" s="102"/>
      <c r="F38" s="102"/>
    </row>
    <row r="39" spans="3:6" x14ac:dyDescent="0.3">
      <c r="C39" t="s">
        <v>1773</v>
      </c>
      <c r="E39" s="102" t="s">
        <v>1767</v>
      </c>
      <c r="F39" s="102" t="s">
        <v>1766</v>
      </c>
    </row>
    <row r="40" spans="3:6" x14ac:dyDescent="0.3">
      <c r="C40" t="s">
        <v>1772</v>
      </c>
      <c r="E40" s="102"/>
      <c r="F40" s="102"/>
    </row>
    <row r="41" spans="3:6" x14ac:dyDescent="0.3">
      <c r="C41" t="s">
        <v>1771</v>
      </c>
      <c r="E41" s="102">
        <v>14587</v>
      </c>
      <c r="F41" s="102">
        <v>28097</v>
      </c>
    </row>
    <row r="42" spans="3:6" x14ac:dyDescent="0.3">
      <c r="E42" s="102"/>
      <c r="F42" s="102"/>
    </row>
    <row r="43" spans="3:6" x14ac:dyDescent="0.3">
      <c r="C43" t="s">
        <v>1770</v>
      </c>
      <c r="E43" s="102">
        <v>6892</v>
      </c>
      <c r="F43" s="102">
        <v>28273</v>
      </c>
    </row>
    <row r="44" spans="3:6" x14ac:dyDescent="0.3">
      <c r="C44" t="s">
        <v>1769</v>
      </c>
      <c r="E44" s="102">
        <f>SUM(E41:E43)</f>
        <v>21479</v>
      </c>
      <c r="F44" s="102">
        <f>SUM(F41:F43)</f>
        <v>56370</v>
      </c>
    </row>
    <row r="45" spans="3:6" x14ac:dyDescent="0.3">
      <c r="E45" s="102"/>
      <c r="F45" s="102"/>
    </row>
    <row r="46" spans="3:6" x14ac:dyDescent="0.3">
      <c r="C46" t="s">
        <v>1768</v>
      </c>
      <c r="E46" s="102" t="s">
        <v>1767</v>
      </c>
      <c r="F46" s="102" t="s">
        <v>1766</v>
      </c>
    </row>
    <row r="47" spans="3:6" x14ac:dyDescent="0.3">
      <c r="C47" t="s">
        <v>1765</v>
      </c>
      <c r="E47" s="102"/>
      <c r="F47" s="102"/>
    </row>
    <row r="48" spans="3:6" x14ac:dyDescent="0.3">
      <c r="D48" t="s">
        <v>1764</v>
      </c>
      <c r="E48" s="102">
        <v>8230</v>
      </c>
      <c r="F48" s="102">
        <v>7564</v>
      </c>
    </row>
    <row r="49" spans="3:6" x14ac:dyDescent="0.3">
      <c r="D49" t="s">
        <v>1763</v>
      </c>
      <c r="E49" s="102">
        <v>678</v>
      </c>
      <c r="F49" s="102">
        <v>876</v>
      </c>
    </row>
    <row r="50" spans="3:6" x14ac:dyDescent="0.3">
      <c r="D50" t="s">
        <v>1762</v>
      </c>
      <c r="E50" s="102">
        <v>4</v>
      </c>
      <c r="F50" s="102">
        <v>5</v>
      </c>
    </row>
    <row r="51" spans="3:6" x14ac:dyDescent="0.3">
      <c r="D51" t="s">
        <v>1761</v>
      </c>
      <c r="E51" s="102">
        <v>345</v>
      </c>
      <c r="F51" s="102">
        <v>456</v>
      </c>
    </row>
    <row r="52" spans="3:6" x14ac:dyDescent="0.3">
      <c r="D52" t="s">
        <v>1760</v>
      </c>
      <c r="E52" s="102">
        <v>795</v>
      </c>
      <c r="F52" s="102">
        <v>856</v>
      </c>
    </row>
    <row r="53" spans="3:6" x14ac:dyDescent="0.3">
      <c r="C53" t="s">
        <v>1759</v>
      </c>
      <c r="E53" s="102">
        <v>10052</v>
      </c>
      <c r="F53" s="102">
        <v>30382</v>
      </c>
    </row>
    <row r="54" spans="3:6" x14ac:dyDescent="0.3">
      <c r="E54" s="102"/>
      <c r="F54" s="102"/>
    </row>
    <row r="55" spans="3:6" x14ac:dyDescent="0.3">
      <c r="C55" t="s">
        <v>1758</v>
      </c>
      <c r="E55" s="102"/>
      <c r="F55" s="102"/>
    </row>
    <row r="56" spans="3:6" x14ac:dyDescent="0.3">
      <c r="D56" t="s">
        <v>1757</v>
      </c>
      <c r="E56" s="102">
        <v>0</v>
      </c>
      <c r="F56" s="102">
        <v>0</v>
      </c>
    </row>
    <row r="57" spans="3:6" x14ac:dyDescent="0.3">
      <c r="D57" t="s">
        <v>1756</v>
      </c>
      <c r="E57" s="102">
        <v>5</v>
      </c>
      <c r="F57" s="102">
        <v>0</v>
      </c>
    </row>
    <row r="58" spans="3:6" x14ac:dyDescent="0.3">
      <c r="D58" t="s">
        <v>1755</v>
      </c>
      <c r="E58" s="102">
        <v>326</v>
      </c>
      <c r="F58" s="102">
        <v>12094</v>
      </c>
    </row>
    <row r="59" spans="3:6" x14ac:dyDescent="0.3">
      <c r="D59" t="s">
        <v>1754</v>
      </c>
      <c r="E59" s="102">
        <v>1865</v>
      </c>
      <c r="F59" s="102">
        <v>13513</v>
      </c>
    </row>
    <row r="60" spans="3:6" x14ac:dyDescent="0.3">
      <c r="D60" t="s">
        <v>1753</v>
      </c>
      <c r="E60" s="102">
        <v>9231</v>
      </c>
      <c r="F60" s="102">
        <v>381</v>
      </c>
    </row>
    <row r="61" spans="3:6" x14ac:dyDescent="0.3">
      <c r="C61" t="s">
        <v>1752</v>
      </c>
      <c r="E61" s="102">
        <f>SUM(E56:E60)</f>
        <v>11427</v>
      </c>
      <c r="F61" s="102">
        <f>SUM(F56:F60)</f>
        <v>25988</v>
      </c>
    </row>
    <row r="62" spans="3:6" x14ac:dyDescent="0.3">
      <c r="E62" s="102"/>
      <c r="F62" s="102"/>
    </row>
    <row r="63" spans="3:6" x14ac:dyDescent="0.3">
      <c r="C63" t="s">
        <v>1751</v>
      </c>
      <c r="E63" s="102">
        <f>E53+E61</f>
        <v>21479</v>
      </c>
      <c r="F63" s="102">
        <f>F53+F61</f>
        <v>56370</v>
      </c>
    </row>
  </sheetData>
  <mergeCells count="3">
    <mergeCell ref="C10:F10"/>
    <mergeCell ref="C13:G13"/>
    <mergeCell ref="I13:M13"/>
  </mergeCell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675E7-6AE5-477E-B8CD-96F798925B04}">
  <sheetPr>
    <tabColor theme="9" tint="0.59999389629810485"/>
  </sheetPr>
  <dimension ref="A1:O63"/>
  <sheetViews>
    <sheetView zoomScaleNormal="100" workbookViewId="0">
      <selection activeCell="G51" sqref="G51"/>
    </sheetView>
  </sheetViews>
  <sheetFormatPr defaultRowHeight="14.4" x14ac:dyDescent="0.3"/>
  <cols>
    <col min="4" max="4" width="24.109375" customWidth="1"/>
    <col min="9" max="9" width="26.109375" customWidth="1"/>
  </cols>
  <sheetData>
    <row r="1" spans="1:13" ht="15" thickBot="1" x14ac:dyDescent="0.35">
      <c r="A1" t="s">
        <v>1795</v>
      </c>
      <c r="G1" s="20" t="s">
        <v>42</v>
      </c>
      <c r="H1" s="19"/>
    </row>
    <row r="2" spans="1:13" x14ac:dyDescent="0.3">
      <c r="G2" s="18" t="s">
        <v>41</v>
      </c>
      <c r="H2" s="18"/>
    </row>
    <row r="3" spans="1:13" ht="15" thickBot="1" x14ac:dyDescent="0.35">
      <c r="G3" s="17" t="s">
        <v>40</v>
      </c>
      <c r="H3" s="17"/>
    </row>
    <row r="4" spans="1:13" ht="15.6" thickTop="1" thickBot="1" x14ac:dyDescent="0.35">
      <c r="G4" s="16" t="s">
        <v>39</v>
      </c>
      <c r="H4" s="16"/>
    </row>
    <row r="5" spans="1:13" ht="15" thickTop="1" x14ac:dyDescent="0.3">
      <c r="G5" s="15" t="s">
        <v>38</v>
      </c>
      <c r="H5" s="14"/>
    </row>
    <row r="9" spans="1:13" ht="15" thickBot="1" x14ac:dyDescent="0.35"/>
    <row r="10" spans="1:13" ht="15" thickBot="1" x14ac:dyDescent="0.35">
      <c r="C10" s="644" t="s">
        <v>37</v>
      </c>
      <c r="D10" s="645"/>
      <c r="E10" s="645"/>
      <c r="F10" s="646"/>
    </row>
    <row r="12" spans="1:13" ht="15" thickBot="1" x14ac:dyDescent="0.35"/>
    <row r="13" spans="1:13" ht="15" thickBot="1" x14ac:dyDescent="0.35">
      <c r="C13" s="644" t="s">
        <v>18</v>
      </c>
      <c r="D13" s="645"/>
      <c r="E13" s="645"/>
      <c r="F13" s="645"/>
      <c r="G13" s="646"/>
      <c r="I13" s="644" t="s">
        <v>17</v>
      </c>
      <c r="J13" s="645"/>
      <c r="K13" s="645"/>
      <c r="L13" s="645"/>
      <c r="M13" s="646"/>
    </row>
    <row r="15" spans="1:13" x14ac:dyDescent="0.3">
      <c r="C15" t="s">
        <v>1794</v>
      </c>
    </row>
    <row r="16" spans="1:13" x14ac:dyDescent="0.3">
      <c r="C16" t="s">
        <v>1793</v>
      </c>
      <c r="F16" t="s">
        <v>1792</v>
      </c>
      <c r="J16" s="275" t="s">
        <v>1767</v>
      </c>
      <c r="L16" s="275" t="s">
        <v>2030</v>
      </c>
    </row>
    <row r="17" spans="3:15" x14ac:dyDescent="0.3">
      <c r="C17" t="s">
        <v>1421</v>
      </c>
      <c r="E17" t="s">
        <v>1767</v>
      </c>
      <c r="F17" t="s">
        <v>1766</v>
      </c>
      <c r="I17" t="s">
        <v>1819</v>
      </c>
      <c r="J17" s="102">
        <f>E24*1000</f>
        <v>19448000</v>
      </c>
      <c r="L17" s="102">
        <f>F24*1000</f>
        <v>72764000</v>
      </c>
    </row>
    <row r="18" spans="3:15" x14ac:dyDescent="0.3">
      <c r="D18" t="s">
        <v>1791</v>
      </c>
      <c r="E18" s="102">
        <v>13717</v>
      </c>
      <c r="F18" s="102">
        <v>66599</v>
      </c>
      <c r="I18" t="s">
        <v>2029</v>
      </c>
      <c r="J18" s="102">
        <f>E37*1000</f>
        <v>2482000</v>
      </c>
      <c r="L18" s="102">
        <f>F37*1000</f>
        <v>1114000</v>
      </c>
    </row>
    <row r="19" spans="3:15" x14ac:dyDescent="0.3">
      <c r="D19" t="s">
        <v>1790</v>
      </c>
      <c r="E19" s="102">
        <v>2553</v>
      </c>
      <c r="F19" s="102">
        <v>5050</v>
      </c>
      <c r="I19" t="s">
        <v>1769</v>
      </c>
      <c r="J19" s="102">
        <f>E44*1000</f>
        <v>21479000</v>
      </c>
      <c r="L19" s="102">
        <f>F44*1000</f>
        <v>56370000</v>
      </c>
    </row>
    <row r="20" spans="3:15" x14ac:dyDescent="0.3">
      <c r="D20" t="s">
        <v>1789</v>
      </c>
      <c r="E20" s="102">
        <v>0</v>
      </c>
      <c r="F20" s="102">
        <v>45</v>
      </c>
      <c r="I20" t="s">
        <v>2028</v>
      </c>
      <c r="J20" s="102">
        <f>E61*1000</f>
        <v>11427000</v>
      </c>
      <c r="L20" s="102">
        <f>F61*1000</f>
        <v>25988000</v>
      </c>
    </row>
    <row r="21" spans="3:15" x14ac:dyDescent="0.3">
      <c r="D21" t="s">
        <v>1788</v>
      </c>
      <c r="E21" s="102">
        <f>E18+E19+E20</f>
        <v>16270</v>
      </c>
      <c r="F21" s="102">
        <f>SUM(F18:F20)</f>
        <v>71694</v>
      </c>
      <c r="I21" t="s">
        <v>2027</v>
      </c>
      <c r="J21" s="102">
        <f>E21*1000</f>
        <v>16270000</v>
      </c>
      <c r="L21" s="102">
        <f>F21*1000</f>
        <v>71694000</v>
      </c>
    </row>
    <row r="22" spans="3:15" x14ac:dyDescent="0.3">
      <c r="D22" t="s">
        <v>1787</v>
      </c>
      <c r="E22" s="102">
        <v>3178</v>
      </c>
      <c r="F22" s="102">
        <v>749</v>
      </c>
      <c r="I22" t="s">
        <v>2026</v>
      </c>
      <c r="J22" s="102">
        <f>(E21-(E33-E31))*1000</f>
        <v>275000</v>
      </c>
      <c r="L22" s="102">
        <f>(F21-(F33-F31))*1000</f>
        <v>2047000</v>
      </c>
    </row>
    <row r="23" spans="3:15" x14ac:dyDescent="0.3">
      <c r="D23" t="s">
        <v>1786</v>
      </c>
      <c r="E23" s="102">
        <v>0</v>
      </c>
      <c r="F23" s="102">
        <v>321</v>
      </c>
      <c r="J23" s="102"/>
      <c r="L23" s="102"/>
    </row>
    <row r="24" spans="3:15" x14ac:dyDescent="0.3">
      <c r="D24" t="s">
        <v>1785</v>
      </c>
      <c r="E24" s="102">
        <f>SUM(E21:E23)</f>
        <v>19448</v>
      </c>
      <c r="F24" s="102">
        <f>SUM(F21:F23)</f>
        <v>72764</v>
      </c>
      <c r="O24" s="5"/>
    </row>
    <row r="25" spans="3:15" x14ac:dyDescent="0.3">
      <c r="E25" s="102"/>
      <c r="F25" s="102"/>
      <c r="I25" s="98" t="s">
        <v>2035</v>
      </c>
      <c r="O25" s="5"/>
    </row>
    <row r="26" spans="3:15" x14ac:dyDescent="0.3">
      <c r="C26" t="s">
        <v>1784</v>
      </c>
      <c r="E26" s="102"/>
      <c r="F26" s="102"/>
      <c r="I26" t="s">
        <v>2034</v>
      </c>
      <c r="J26" s="412">
        <f>J17/J19</f>
        <v>0.90544252525722801</v>
      </c>
      <c r="L26" s="412">
        <f>L17/L19</f>
        <v>1.2908284548518716</v>
      </c>
      <c r="O26" s="5"/>
    </row>
    <row r="27" spans="3:15" x14ac:dyDescent="0.3">
      <c r="D27" t="s">
        <v>1783</v>
      </c>
      <c r="E27" s="102">
        <v>9431</v>
      </c>
      <c r="F27" s="102">
        <v>57230</v>
      </c>
      <c r="I27" t="s">
        <v>2033</v>
      </c>
      <c r="J27" s="410">
        <f>J18/J19</f>
        <v>0.11555472787373713</v>
      </c>
      <c r="L27" s="410">
        <f>L18/L19</f>
        <v>1.9762284903317367E-2</v>
      </c>
      <c r="O27" s="5"/>
    </row>
    <row r="28" spans="3:15" x14ac:dyDescent="0.3">
      <c r="D28" t="s">
        <v>1782</v>
      </c>
      <c r="E28" s="102">
        <v>1941</v>
      </c>
      <c r="F28" s="102">
        <v>1541</v>
      </c>
      <c r="I28" t="s">
        <v>2032</v>
      </c>
      <c r="J28" s="412">
        <f>J19/J20</f>
        <v>1.8796709547562789</v>
      </c>
      <c r="L28" s="412">
        <f>L19/L20</f>
        <v>2.1690780360166229</v>
      </c>
    </row>
    <row r="29" spans="3:15" x14ac:dyDescent="0.3">
      <c r="D29" t="s">
        <v>1781</v>
      </c>
      <c r="E29" s="102">
        <v>4084</v>
      </c>
      <c r="F29" s="102">
        <v>9246</v>
      </c>
      <c r="I29" t="s">
        <v>2031</v>
      </c>
      <c r="J29" s="410">
        <f>J18/J20</f>
        <v>0.2172048656690295</v>
      </c>
      <c r="L29" s="410">
        <f>L18/L20</f>
        <v>4.2865938125288591E-2</v>
      </c>
    </row>
    <row r="30" spans="3:15" x14ac:dyDescent="0.3">
      <c r="D30" t="s">
        <v>1780</v>
      </c>
      <c r="E30" s="102">
        <v>274</v>
      </c>
      <c r="F30" s="102">
        <v>1332</v>
      </c>
    </row>
    <row r="31" spans="3:15" x14ac:dyDescent="0.3">
      <c r="D31" t="s">
        <v>1779</v>
      </c>
      <c r="E31" s="102">
        <v>350</v>
      </c>
      <c r="F31" s="102">
        <v>752</v>
      </c>
    </row>
    <row r="32" spans="3:15" x14ac:dyDescent="0.3">
      <c r="D32" t="s">
        <v>1778</v>
      </c>
      <c r="E32" s="102">
        <v>265</v>
      </c>
      <c r="F32" s="102">
        <v>298</v>
      </c>
    </row>
    <row r="33" spans="3:14" x14ac:dyDescent="0.3">
      <c r="D33" t="s">
        <v>1777</v>
      </c>
      <c r="E33" s="102">
        <f>SUM(E27:E32)</f>
        <v>16345</v>
      </c>
      <c r="F33" s="102">
        <f>SUM(F27:F32)</f>
        <v>70399</v>
      </c>
    </row>
    <row r="34" spans="3:14" x14ac:dyDescent="0.3">
      <c r="D34" t="s">
        <v>1776</v>
      </c>
      <c r="E34" s="102">
        <f>E24-E33</f>
        <v>3103</v>
      </c>
      <c r="F34" s="102">
        <f>F24-F33</f>
        <v>2365</v>
      </c>
    </row>
    <row r="35" spans="3:14" x14ac:dyDescent="0.3">
      <c r="D35" t="s">
        <v>1775</v>
      </c>
      <c r="E35" s="102">
        <f>ROUND(E34*0.2,0)</f>
        <v>621</v>
      </c>
      <c r="F35" s="102">
        <v>1251</v>
      </c>
      <c r="N35" s="102"/>
    </row>
    <row r="36" spans="3:14" x14ac:dyDescent="0.3">
      <c r="E36" s="102"/>
      <c r="F36" s="102"/>
    </row>
    <row r="37" spans="3:14" x14ac:dyDescent="0.3">
      <c r="C37" t="s">
        <v>1774</v>
      </c>
      <c r="E37" s="102">
        <f>E34-E35</f>
        <v>2482</v>
      </c>
      <c r="F37" s="102">
        <f>F34-F35</f>
        <v>1114</v>
      </c>
      <c r="I37" s="102"/>
      <c r="J37" s="102"/>
    </row>
    <row r="38" spans="3:14" x14ac:dyDescent="0.3">
      <c r="E38" s="102"/>
      <c r="F38" s="102"/>
    </row>
    <row r="39" spans="3:14" x14ac:dyDescent="0.3">
      <c r="C39" t="s">
        <v>1773</v>
      </c>
      <c r="E39" s="102" t="s">
        <v>1767</v>
      </c>
      <c r="F39" s="102" t="s">
        <v>1766</v>
      </c>
    </row>
    <row r="40" spans="3:14" x14ac:dyDescent="0.3">
      <c r="C40" t="s">
        <v>1772</v>
      </c>
      <c r="E40" s="102"/>
      <c r="F40" s="102"/>
    </row>
    <row r="41" spans="3:14" x14ac:dyDescent="0.3">
      <c r="C41" t="s">
        <v>1771</v>
      </c>
      <c r="E41" s="102">
        <v>14587</v>
      </c>
      <c r="F41" s="102">
        <v>28097</v>
      </c>
    </row>
    <row r="42" spans="3:14" x14ac:dyDescent="0.3">
      <c r="E42" s="102"/>
      <c r="F42" s="102"/>
    </row>
    <row r="43" spans="3:14" x14ac:dyDescent="0.3">
      <c r="C43" t="s">
        <v>1770</v>
      </c>
      <c r="E43" s="102">
        <v>6892</v>
      </c>
      <c r="F43" s="102">
        <v>28273</v>
      </c>
    </row>
    <row r="44" spans="3:14" x14ac:dyDescent="0.3">
      <c r="C44" t="s">
        <v>1769</v>
      </c>
      <c r="E44" s="102">
        <f>SUM(E41:E43)</f>
        <v>21479</v>
      </c>
      <c r="F44" s="102">
        <f>SUM(F41:F43)</f>
        <v>56370</v>
      </c>
      <c r="J44" s="275" t="s">
        <v>1767</v>
      </c>
      <c r="L44" s="275" t="s">
        <v>2030</v>
      </c>
    </row>
    <row r="45" spans="3:14" x14ac:dyDescent="0.3">
      <c r="E45" s="102"/>
      <c r="F45" s="102"/>
      <c r="I45" t="s">
        <v>1819</v>
      </c>
      <c r="J45" s="102">
        <f t="shared" ref="J45:J50" si="0">J17</f>
        <v>19448000</v>
      </c>
      <c r="L45" s="102">
        <f t="shared" ref="L45:L50" si="1">L17</f>
        <v>72764000</v>
      </c>
    </row>
    <row r="46" spans="3:14" x14ac:dyDescent="0.3">
      <c r="C46" t="s">
        <v>1768</v>
      </c>
      <c r="E46" s="102" t="s">
        <v>1767</v>
      </c>
      <c r="F46" s="102" t="s">
        <v>1766</v>
      </c>
      <c r="I46" t="s">
        <v>2029</v>
      </c>
      <c r="J46" s="102">
        <f t="shared" si="0"/>
        <v>2482000</v>
      </c>
      <c r="L46" s="102">
        <f t="shared" si="1"/>
        <v>1114000</v>
      </c>
    </row>
    <row r="47" spans="3:14" x14ac:dyDescent="0.3">
      <c r="C47" t="s">
        <v>1765</v>
      </c>
      <c r="E47" s="102"/>
      <c r="F47" s="102"/>
      <c r="I47" t="s">
        <v>1769</v>
      </c>
      <c r="J47" s="102">
        <f t="shared" si="0"/>
        <v>21479000</v>
      </c>
      <c r="L47" s="102">
        <f t="shared" si="1"/>
        <v>56370000</v>
      </c>
    </row>
    <row r="48" spans="3:14" x14ac:dyDescent="0.3">
      <c r="D48" t="s">
        <v>1764</v>
      </c>
      <c r="E48" s="102">
        <v>8230</v>
      </c>
      <c r="F48" s="102">
        <v>7564</v>
      </c>
      <c r="I48" t="s">
        <v>2028</v>
      </c>
      <c r="J48" s="102">
        <f t="shared" si="0"/>
        <v>11427000</v>
      </c>
      <c r="L48" s="102">
        <f t="shared" si="1"/>
        <v>25988000</v>
      </c>
    </row>
    <row r="49" spans="3:12" x14ac:dyDescent="0.3">
      <c r="D49" t="s">
        <v>1763</v>
      </c>
      <c r="E49" s="102">
        <v>678</v>
      </c>
      <c r="F49" s="102">
        <v>876</v>
      </c>
      <c r="I49" t="s">
        <v>2027</v>
      </c>
      <c r="J49" s="102">
        <f t="shared" si="0"/>
        <v>16270000</v>
      </c>
      <c r="L49" s="102">
        <f t="shared" si="1"/>
        <v>71694000</v>
      </c>
    </row>
    <row r="50" spans="3:12" x14ac:dyDescent="0.3">
      <c r="D50" t="s">
        <v>1762</v>
      </c>
      <c r="E50" s="102">
        <v>4</v>
      </c>
      <c r="F50" s="102">
        <v>5</v>
      </c>
      <c r="I50" t="s">
        <v>2026</v>
      </c>
      <c r="J50" s="102">
        <f t="shared" si="0"/>
        <v>275000</v>
      </c>
      <c r="L50" s="102">
        <f t="shared" si="1"/>
        <v>2047000</v>
      </c>
    </row>
    <row r="51" spans="3:12" x14ac:dyDescent="0.3">
      <c r="D51" t="s">
        <v>1761</v>
      </c>
      <c r="E51" s="102">
        <v>345</v>
      </c>
      <c r="F51" s="102">
        <v>456</v>
      </c>
      <c r="J51" s="102"/>
      <c r="L51" s="102"/>
    </row>
    <row r="52" spans="3:12" x14ac:dyDescent="0.3">
      <c r="D52" t="s">
        <v>1760</v>
      </c>
      <c r="E52" s="102">
        <v>795</v>
      </c>
      <c r="F52" s="102">
        <v>856</v>
      </c>
    </row>
    <row r="53" spans="3:12" x14ac:dyDescent="0.3">
      <c r="C53" t="s">
        <v>1759</v>
      </c>
      <c r="E53" s="102">
        <v>10052</v>
      </c>
      <c r="F53" s="102">
        <v>30382</v>
      </c>
      <c r="I53" s="98" t="s">
        <v>2025</v>
      </c>
      <c r="K53" s="411"/>
    </row>
    <row r="54" spans="3:12" x14ac:dyDescent="0.3">
      <c r="E54" s="102"/>
      <c r="F54" s="102"/>
      <c r="I54" t="s">
        <v>2024</v>
      </c>
      <c r="J54" s="410">
        <f>J46/J45</f>
        <v>0.12762237762237763</v>
      </c>
      <c r="L54" s="410">
        <f>L46/L45</f>
        <v>1.5309768566873728E-2</v>
      </c>
    </row>
    <row r="55" spans="3:12" x14ac:dyDescent="0.3">
      <c r="C55" t="s">
        <v>1758</v>
      </c>
      <c r="E55" s="102"/>
      <c r="F55" s="102"/>
      <c r="I55" t="s">
        <v>2023</v>
      </c>
      <c r="J55" s="410">
        <f>J50/J49</f>
        <v>1.6902274124154886E-2</v>
      </c>
      <c r="L55" s="410">
        <f>L50/L49</f>
        <v>2.8551901135380923E-2</v>
      </c>
    </row>
    <row r="56" spans="3:12" x14ac:dyDescent="0.3">
      <c r="D56" t="s">
        <v>1757</v>
      </c>
      <c r="E56" s="102">
        <v>0</v>
      </c>
      <c r="F56" s="102">
        <v>0</v>
      </c>
    </row>
    <row r="57" spans="3:12" x14ac:dyDescent="0.3">
      <c r="D57" t="s">
        <v>1756</v>
      </c>
      <c r="E57" s="102">
        <v>5</v>
      </c>
      <c r="F57" s="102">
        <v>0</v>
      </c>
    </row>
    <row r="58" spans="3:12" x14ac:dyDescent="0.3">
      <c r="D58" t="s">
        <v>1755</v>
      </c>
      <c r="E58" s="102">
        <v>326</v>
      </c>
      <c r="F58" s="102">
        <v>12094</v>
      </c>
    </row>
    <row r="59" spans="3:12" x14ac:dyDescent="0.3">
      <c r="D59" t="s">
        <v>1754</v>
      </c>
      <c r="E59" s="102">
        <v>1865</v>
      </c>
      <c r="F59" s="102">
        <v>13513</v>
      </c>
    </row>
    <row r="60" spans="3:12" x14ac:dyDescent="0.3">
      <c r="D60" t="s">
        <v>1753</v>
      </c>
      <c r="E60" s="102">
        <v>9231</v>
      </c>
      <c r="F60" s="102">
        <v>381</v>
      </c>
    </row>
    <row r="61" spans="3:12" x14ac:dyDescent="0.3">
      <c r="C61" t="s">
        <v>1752</v>
      </c>
      <c r="E61" s="102">
        <f>SUM(E56:E60)</f>
        <v>11427</v>
      </c>
      <c r="F61" s="102">
        <f>SUM(F56:F60)</f>
        <v>25988</v>
      </c>
    </row>
    <row r="62" spans="3:12" x14ac:dyDescent="0.3">
      <c r="E62" s="102"/>
      <c r="F62" s="102"/>
    </row>
    <row r="63" spans="3:12" x14ac:dyDescent="0.3">
      <c r="C63" t="s">
        <v>1751</v>
      </c>
      <c r="E63" s="102">
        <f>E53+E61</f>
        <v>21479</v>
      </c>
      <c r="F63" s="102">
        <f>F53+F61</f>
        <v>56370</v>
      </c>
    </row>
  </sheetData>
  <mergeCells count="3">
    <mergeCell ref="C10:F10"/>
    <mergeCell ref="C13:G13"/>
    <mergeCell ref="I13:M13"/>
  </mergeCell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1D55F-7215-4531-AADB-5DDDE0307C4D}">
  <sheetPr>
    <tabColor theme="5" tint="0.39997558519241921"/>
  </sheetPr>
  <dimension ref="A1:M46"/>
  <sheetViews>
    <sheetView workbookViewId="0">
      <selection activeCell="AC68" sqref="AC68"/>
    </sheetView>
  </sheetViews>
  <sheetFormatPr defaultRowHeight="14.4" x14ac:dyDescent="0.3"/>
  <cols>
    <col min="5" max="5" width="9.33203125" customWidth="1"/>
    <col min="9" max="9" width="13.33203125" bestFit="1" customWidth="1"/>
    <col min="10" max="10" width="28.44140625" bestFit="1" customWidth="1"/>
    <col min="11" max="11" width="30.88671875" customWidth="1"/>
    <col min="12" max="12" width="13.88671875" customWidth="1"/>
  </cols>
  <sheetData>
    <row r="1" spans="1:8" ht="15" thickBot="1" x14ac:dyDescent="0.35">
      <c r="A1" t="s">
        <v>1808</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3" spans="1:8" x14ac:dyDescent="0.3">
      <c r="D13" t="s">
        <v>1807</v>
      </c>
    </row>
    <row r="14" spans="1:8" x14ac:dyDescent="0.3">
      <c r="C14" s="89">
        <v>3000</v>
      </c>
      <c r="D14" t="s">
        <v>1806</v>
      </c>
    </row>
    <row r="15" spans="1:8" x14ac:dyDescent="0.3">
      <c r="D15" t="s">
        <v>1805</v>
      </c>
    </row>
    <row r="16" spans="1:8" x14ac:dyDescent="0.3">
      <c r="D16" t="s">
        <v>1804</v>
      </c>
    </row>
    <row r="21" spans="1:13" ht="15" thickBot="1" x14ac:dyDescent="0.35"/>
    <row r="22" spans="1:13" ht="15" thickBot="1" x14ac:dyDescent="0.35">
      <c r="C22" s="644" t="s">
        <v>18</v>
      </c>
      <c r="D22" s="645"/>
      <c r="E22" s="645"/>
      <c r="F22" s="645"/>
      <c r="G22" s="646"/>
      <c r="I22" s="644" t="s">
        <v>17</v>
      </c>
      <c r="J22" s="645"/>
      <c r="K22" s="645"/>
      <c r="L22" s="645"/>
      <c r="M22" s="646"/>
    </row>
    <row r="23" spans="1:13" x14ac:dyDescent="0.3">
      <c r="C23" s="13"/>
      <c r="D23" s="13"/>
      <c r="E23" s="13"/>
      <c r="F23" s="13"/>
      <c r="G23" s="13"/>
      <c r="I23" s="13"/>
      <c r="J23" s="13"/>
      <c r="K23" s="13"/>
      <c r="L23" s="13"/>
      <c r="M23" s="13"/>
    </row>
    <row r="24" spans="1:13" s="7" customFormat="1" x14ac:dyDescent="0.3">
      <c r="A24" s="7" t="s">
        <v>1706</v>
      </c>
    </row>
    <row r="29" spans="1:13" x14ac:dyDescent="0.3">
      <c r="C29" s="2" t="s">
        <v>1799</v>
      </c>
      <c r="D29" s="2" t="s">
        <v>1798</v>
      </c>
    </row>
    <row r="30" spans="1:13" x14ac:dyDescent="0.3">
      <c r="C30" s="2" t="s">
        <v>1803</v>
      </c>
      <c r="D30" s="2"/>
    </row>
    <row r="31" spans="1:13" x14ac:dyDescent="0.3">
      <c r="C31" s="2" t="s">
        <v>1802</v>
      </c>
      <c r="D31" s="2"/>
    </row>
    <row r="32" spans="1:13" x14ac:dyDescent="0.3">
      <c r="C32" s="2" t="s">
        <v>1801</v>
      </c>
      <c r="D32" s="2"/>
    </row>
    <row r="40" spans="1:4" s="7" customFormat="1" x14ac:dyDescent="0.3">
      <c r="A40" s="7" t="s">
        <v>19</v>
      </c>
    </row>
    <row r="42" spans="1:4" x14ac:dyDescent="0.3">
      <c r="C42" t="s">
        <v>1800</v>
      </c>
    </row>
    <row r="44" spans="1:4" x14ac:dyDescent="0.3">
      <c r="C44" s="2" t="s">
        <v>1799</v>
      </c>
      <c r="D44" s="2" t="s">
        <v>1798</v>
      </c>
    </row>
    <row r="45" spans="1:4" x14ac:dyDescent="0.3">
      <c r="C45" s="2" t="s">
        <v>1797</v>
      </c>
      <c r="D45" s="2"/>
    </row>
    <row r="46" spans="1:4" x14ac:dyDescent="0.3">
      <c r="C46" s="2" t="s">
        <v>1796</v>
      </c>
      <c r="D46" s="2"/>
    </row>
  </sheetData>
  <mergeCells count="3">
    <mergeCell ref="C10:F10"/>
    <mergeCell ref="C22:G22"/>
    <mergeCell ref="I22:M22"/>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59223-2216-4F78-8652-1201753D395B}">
  <sheetPr>
    <tabColor theme="9" tint="0.59999389629810485"/>
  </sheetPr>
  <dimension ref="A1:AA53"/>
  <sheetViews>
    <sheetView topLeftCell="D12" workbookViewId="0">
      <selection activeCell="G51" sqref="G51"/>
    </sheetView>
  </sheetViews>
  <sheetFormatPr defaultRowHeight="14.4" x14ac:dyDescent="0.3"/>
  <cols>
    <col min="5" max="5" width="9.33203125" customWidth="1"/>
    <col min="9" max="9" width="13.33203125" bestFit="1" customWidth="1"/>
    <col min="10" max="10" width="28.44140625" bestFit="1" customWidth="1"/>
    <col min="11" max="11" width="30.88671875" customWidth="1"/>
    <col min="12" max="12" width="13.88671875" customWidth="1"/>
  </cols>
  <sheetData>
    <row r="1" spans="1:8" ht="15" thickBot="1" x14ac:dyDescent="0.35">
      <c r="A1" t="s">
        <v>1808</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3" spans="1:8" x14ac:dyDescent="0.3">
      <c r="D13" t="s">
        <v>1807</v>
      </c>
    </row>
    <row r="14" spans="1:8" x14ac:dyDescent="0.3">
      <c r="C14" s="89">
        <v>3000</v>
      </c>
      <c r="D14" t="s">
        <v>1806</v>
      </c>
    </row>
    <row r="15" spans="1:8" x14ac:dyDescent="0.3">
      <c r="D15" t="s">
        <v>1805</v>
      </c>
    </row>
    <row r="16" spans="1:8" x14ac:dyDescent="0.3">
      <c r="D16" t="s">
        <v>1804</v>
      </c>
    </row>
    <row r="21" spans="1:20" ht="15" thickBot="1" x14ac:dyDescent="0.35"/>
    <row r="22" spans="1:20" ht="15" thickBot="1" x14ac:dyDescent="0.35">
      <c r="C22" s="644" t="s">
        <v>18</v>
      </c>
      <c r="D22" s="645"/>
      <c r="E22" s="645"/>
      <c r="F22" s="645"/>
      <c r="G22" s="646"/>
      <c r="I22" s="644" t="s">
        <v>17</v>
      </c>
      <c r="J22" s="645"/>
      <c r="K22" s="645"/>
      <c r="L22" s="645"/>
      <c r="M22" s="646"/>
    </row>
    <row r="23" spans="1:20" x14ac:dyDescent="0.3">
      <c r="C23" s="13"/>
      <c r="D23" s="13"/>
      <c r="E23" s="13"/>
      <c r="F23" s="13"/>
      <c r="G23" s="13"/>
      <c r="I23" s="13"/>
      <c r="J23" s="13"/>
      <c r="K23" s="13"/>
      <c r="L23" s="13"/>
      <c r="M23" s="13"/>
    </row>
    <row r="24" spans="1:20" s="7" customFormat="1" x14ac:dyDescent="0.3">
      <c r="A24" s="7" t="s">
        <v>1706</v>
      </c>
    </row>
    <row r="25" spans="1:20" x14ac:dyDescent="0.3">
      <c r="I25" s="89">
        <f>$C$14</f>
        <v>3000</v>
      </c>
      <c r="J25" t="s">
        <v>2063</v>
      </c>
    </row>
    <row r="26" spans="1:20" x14ac:dyDescent="0.3">
      <c r="I26" s="89">
        <f>I25/6</f>
        <v>500</v>
      </c>
      <c r="J26" t="s">
        <v>2062</v>
      </c>
    </row>
    <row r="27" spans="1:20" x14ac:dyDescent="0.3">
      <c r="I27" s="89">
        <f>I26/2</f>
        <v>250</v>
      </c>
      <c r="J27" t="s">
        <v>2061</v>
      </c>
    </row>
    <row r="29" spans="1:20" x14ac:dyDescent="0.3">
      <c r="C29" s="2" t="s">
        <v>1799</v>
      </c>
      <c r="D29" s="2" t="s">
        <v>1798</v>
      </c>
      <c r="I29" s="7"/>
      <c r="J29" s="7"/>
      <c r="K29" s="7"/>
      <c r="L29" s="8" t="s">
        <v>2050</v>
      </c>
      <c r="M29" s="8" t="s">
        <v>2049</v>
      </c>
      <c r="N29" s="7" t="s">
        <v>2048</v>
      </c>
    </row>
    <row r="30" spans="1:20" x14ac:dyDescent="0.3">
      <c r="C30" s="2" t="s">
        <v>1803</v>
      </c>
      <c r="D30" s="2"/>
      <c r="I30" t="s">
        <v>2060</v>
      </c>
      <c r="J30" s="679" t="s">
        <v>2059</v>
      </c>
      <c r="K30" s="679"/>
      <c r="L30" s="14">
        <f>$I$25</f>
        <v>3000</v>
      </c>
      <c r="N30" s="18" t="s">
        <v>2058</v>
      </c>
      <c r="O30" s="18"/>
      <c r="P30" s="18"/>
      <c r="Q30" s="18"/>
      <c r="R30" s="18"/>
      <c r="S30" s="18"/>
      <c r="T30" s="18"/>
    </row>
    <row r="31" spans="1:20" x14ac:dyDescent="0.3">
      <c r="C31" s="2" t="s">
        <v>1802</v>
      </c>
      <c r="D31" s="2"/>
      <c r="K31" t="s">
        <v>2057</v>
      </c>
      <c r="M31" s="14">
        <f>$I$25</f>
        <v>3000</v>
      </c>
    </row>
    <row r="32" spans="1:20" x14ac:dyDescent="0.3">
      <c r="C32" s="2" t="s">
        <v>1801</v>
      </c>
      <c r="D32" s="2"/>
    </row>
    <row r="33" spans="1:27" x14ac:dyDescent="0.3">
      <c r="I33" t="s">
        <v>2056</v>
      </c>
      <c r="J33" t="s">
        <v>2055</v>
      </c>
      <c r="L33" s="14">
        <f>$I$25</f>
        <v>3000</v>
      </c>
      <c r="N33" s="18" t="s">
        <v>2054</v>
      </c>
      <c r="O33" s="18"/>
      <c r="P33" s="18"/>
      <c r="Q33" s="18"/>
      <c r="R33" s="18"/>
      <c r="S33" s="18"/>
      <c r="T33" s="18"/>
      <c r="U33" s="18"/>
      <c r="V33" s="18"/>
      <c r="W33" s="18"/>
      <c r="X33" s="18"/>
      <c r="Y33" s="18"/>
      <c r="Z33" s="18"/>
      <c r="AA33" s="18"/>
    </row>
    <row r="34" spans="1:27" x14ac:dyDescent="0.3">
      <c r="K34" t="s">
        <v>2043</v>
      </c>
      <c r="M34" s="14">
        <f>$I$25</f>
        <v>3000</v>
      </c>
    </row>
    <row r="35" spans="1:27" x14ac:dyDescent="0.3">
      <c r="J35" t="s">
        <v>2039</v>
      </c>
      <c r="L35" s="14">
        <f>I27</f>
        <v>250</v>
      </c>
      <c r="N35" s="18" t="s">
        <v>2053</v>
      </c>
      <c r="O35" s="18"/>
      <c r="P35" s="18"/>
      <c r="Q35" s="18"/>
      <c r="R35" s="18"/>
      <c r="S35" s="18"/>
      <c r="T35" s="18"/>
    </row>
    <row r="36" spans="1:27" x14ac:dyDescent="0.3">
      <c r="K36" t="s">
        <v>2041</v>
      </c>
      <c r="M36" s="14">
        <f>I27</f>
        <v>250</v>
      </c>
    </row>
    <row r="38" spans="1:27" x14ac:dyDescent="0.3">
      <c r="I38" t="s">
        <v>2052</v>
      </c>
      <c r="J38" t="s">
        <v>2039</v>
      </c>
      <c r="L38" s="14">
        <f>I26</f>
        <v>500</v>
      </c>
      <c r="N38" s="18" t="s">
        <v>2051</v>
      </c>
      <c r="O38" s="18"/>
      <c r="P38" s="18"/>
    </row>
    <row r="39" spans="1:27" x14ac:dyDescent="0.3">
      <c r="K39" t="s">
        <v>2041</v>
      </c>
      <c r="M39" s="14">
        <f>I26</f>
        <v>500</v>
      </c>
    </row>
    <row r="40" spans="1:27" s="7" customFormat="1" x14ac:dyDescent="0.3">
      <c r="A40" s="7" t="s">
        <v>19</v>
      </c>
    </row>
    <row r="42" spans="1:27" x14ac:dyDescent="0.3">
      <c r="C42" t="s">
        <v>1800</v>
      </c>
    </row>
    <row r="44" spans="1:27" x14ac:dyDescent="0.3">
      <c r="C44" s="2" t="s">
        <v>1799</v>
      </c>
      <c r="D44" s="2" t="s">
        <v>1798</v>
      </c>
      <c r="I44" s="7"/>
      <c r="J44" s="7"/>
      <c r="K44" s="7"/>
      <c r="L44" s="8" t="s">
        <v>2050</v>
      </c>
      <c r="M44" s="8" t="s">
        <v>2049</v>
      </c>
      <c r="N44" s="7" t="s">
        <v>2048</v>
      </c>
    </row>
    <row r="45" spans="1:27" x14ac:dyDescent="0.3">
      <c r="C45" s="2" t="s">
        <v>1797</v>
      </c>
      <c r="D45" s="2"/>
      <c r="I45" t="s">
        <v>2047</v>
      </c>
      <c r="J45" t="s">
        <v>2039</v>
      </c>
      <c r="L45" s="14">
        <f>I27</f>
        <v>250</v>
      </c>
      <c r="N45" s="18" t="s">
        <v>2046</v>
      </c>
      <c r="O45" s="18"/>
      <c r="P45" s="18"/>
      <c r="Q45" s="18"/>
      <c r="R45" s="18"/>
      <c r="S45" s="18"/>
      <c r="T45" s="18"/>
    </row>
    <row r="46" spans="1:27" x14ac:dyDescent="0.3">
      <c r="C46" s="2" t="s">
        <v>1796</v>
      </c>
      <c r="D46" s="2"/>
      <c r="K46" t="s">
        <v>2041</v>
      </c>
      <c r="M46" s="14">
        <f>L45</f>
        <v>250</v>
      </c>
    </row>
    <row r="47" spans="1:27" x14ac:dyDescent="0.3">
      <c r="J47" t="s">
        <v>2045</v>
      </c>
      <c r="L47" s="14">
        <f>I25</f>
        <v>3000</v>
      </c>
      <c r="N47" s="18" t="s">
        <v>2044</v>
      </c>
      <c r="O47" s="18"/>
      <c r="P47" s="18"/>
      <c r="Q47" s="18"/>
      <c r="R47" s="18"/>
      <c r="S47" s="18"/>
      <c r="T47" s="18"/>
      <c r="U47" s="18"/>
      <c r="V47" s="18"/>
      <c r="W47" s="18"/>
      <c r="X47" s="18"/>
      <c r="Y47" s="18"/>
    </row>
    <row r="48" spans="1:27" x14ac:dyDescent="0.3">
      <c r="K48" t="s">
        <v>2043</v>
      </c>
      <c r="M48" s="14">
        <f>L47-M49</f>
        <v>2750</v>
      </c>
      <c r="N48" s="18" t="s">
        <v>2042</v>
      </c>
      <c r="O48" s="18"/>
      <c r="P48" s="18"/>
      <c r="Q48" s="18"/>
      <c r="R48" s="18"/>
      <c r="S48" s="18"/>
      <c r="T48" s="18"/>
      <c r="U48" s="18"/>
      <c r="V48" s="18"/>
    </row>
    <row r="49" spans="9:23" x14ac:dyDescent="0.3">
      <c r="K49" t="s">
        <v>2041</v>
      </c>
      <c r="M49" s="14">
        <f>I27</f>
        <v>250</v>
      </c>
    </row>
    <row r="51" spans="9:23" x14ac:dyDescent="0.3">
      <c r="I51" t="s">
        <v>2040</v>
      </c>
      <c r="J51" t="s">
        <v>2039</v>
      </c>
      <c r="L51" s="14">
        <f>M48</f>
        <v>2750</v>
      </c>
      <c r="N51" s="18" t="str">
        <f>C42</f>
        <v>On 8/31/20X2, the client cancels its contract effective 7/15/20X2.</v>
      </c>
      <c r="O51" s="18"/>
      <c r="P51" s="18"/>
      <c r="Q51" s="18"/>
      <c r="R51" s="18"/>
      <c r="S51" s="18"/>
    </row>
    <row r="52" spans="9:23" x14ac:dyDescent="0.3">
      <c r="J52" t="s">
        <v>2038</v>
      </c>
      <c r="L52" s="14">
        <f>M49</f>
        <v>250</v>
      </c>
      <c r="N52" s="18" t="s">
        <v>2037</v>
      </c>
      <c r="O52" s="18"/>
      <c r="P52" s="18"/>
      <c r="Q52" s="18"/>
      <c r="R52" s="18"/>
      <c r="S52" s="18"/>
      <c r="T52" s="18"/>
      <c r="U52" s="18"/>
      <c r="V52" s="18"/>
      <c r="W52" s="18"/>
    </row>
    <row r="53" spans="9:23" x14ac:dyDescent="0.3">
      <c r="K53" t="s">
        <v>2036</v>
      </c>
      <c r="M53" s="14">
        <f>L47</f>
        <v>3000</v>
      </c>
    </row>
  </sheetData>
  <mergeCells count="4">
    <mergeCell ref="C10:F10"/>
    <mergeCell ref="C22:G22"/>
    <mergeCell ref="I22:M22"/>
    <mergeCell ref="J30:K30"/>
  </mergeCell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51458-7707-493C-9420-E72B8CAD1E06}">
  <sheetPr>
    <tabColor theme="5" tint="0.39997558519241921"/>
  </sheetPr>
  <dimension ref="A1:L113"/>
  <sheetViews>
    <sheetView workbookViewId="0">
      <selection activeCell="AC68" sqref="AC68"/>
    </sheetView>
  </sheetViews>
  <sheetFormatPr defaultRowHeight="14.4" x14ac:dyDescent="0.3"/>
  <cols>
    <col min="3" max="3" width="22.88671875" customWidth="1"/>
    <col min="4" max="4" width="17" customWidth="1"/>
    <col min="5" max="5" width="15.33203125" customWidth="1"/>
  </cols>
  <sheetData>
    <row r="1" spans="1:12" x14ac:dyDescent="0.3">
      <c r="A1" t="s">
        <v>1846</v>
      </c>
    </row>
    <row r="2" spans="1:12" ht="16.5" customHeight="1" x14ac:dyDescent="0.3">
      <c r="A2" s="131" t="s">
        <v>1478</v>
      </c>
      <c r="B2" s="108"/>
      <c r="C2" s="108"/>
      <c r="D2" s="108"/>
      <c r="E2" s="108"/>
      <c r="F2" s="108"/>
      <c r="G2" s="108"/>
      <c r="H2" s="108"/>
      <c r="I2" s="108"/>
      <c r="J2" s="108"/>
      <c r="K2" s="108"/>
      <c r="L2" s="108"/>
    </row>
    <row r="3" spans="1:12" ht="16.5" customHeight="1" x14ac:dyDescent="0.3">
      <c r="A3" s="131" t="s">
        <v>1477</v>
      </c>
      <c r="B3" s="108"/>
      <c r="C3" s="108"/>
      <c r="D3" s="108"/>
      <c r="E3" s="108"/>
      <c r="F3" s="108"/>
      <c r="G3" s="108"/>
      <c r="H3" s="108"/>
      <c r="I3" s="108"/>
      <c r="J3" s="108"/>
      <c r="K3" s="108"/>
      <c r="L3" s="108"/>
    </row>
    <row r="4" spans="1:12" ht="16.5" customHeight="1" x14ac:dyDescent="0.4">
      <c r="A4" s="130" t="s">
        <v>1845</v>
      </c>
      <c r="B4" s="128"/>
      <c r="C4" s="128"/>
      <c r="D4" s="128"/>
      <c r="E4" s="128"/>
      <c r="F4" s="128"/>
      <c r="G4" s="128"/>
      <c r="H4" s="128"/>
      <c r="I4" s="128"/>
      <c r="J4" s="128"/>
      <c r="K4" s="128"/>
      <c r="L4" s="128"/>
    </row>
    <row r="5" spans="1:12" ht="15.6" x14ac:dyDescent="0.3">
      <c r="A5" s="124" t="s">
        <v>1844</v>
      </c>
      <c r="B5" s="108"/>
      <c r="C5" s="108"/>
      <c r="D5" s="108"/>
      <c r="E5" s="108"/>
      <c r="F5" s="108"/>
      <c r="G5" s="108"/>
      <c r="H5" s="108"/>
      <c r="I5" s="108"/>
      <c r="J5" s="108"/>
      <c r="K5" s="108"/>
      <c r="L5" s="108"/>
    </row>
    <row r="6" spans="1:12" ht="15.6" x14ac:dyDescent="0.3">
      <c r="A6" s="124" t="s">
        <v>1480</v>
      </c>
      <c r="B6" s="108"/>
      <c r="C6" s="108"/>
      <c r="D6" s="108"/>
      <c r="E6" s="108"/>
      <c r="F6" s="108"/>
      <c r="G6" s="108"/>
      <c r="H6" s="108"/>
      <c r="I6" s="108"/>
      <c r="J6" s="108"/>
      <c r="K6" s="108"/>
      <c r="L6" s="108"/>
    </row>
    <row r="31" spans="1:12" ht="15.6" x14ac:dyDescent="0.3">
      <c r="A31" s="124" t="s">
        <v>1843</v>
      </c>
      <c r="B31" s="108"/>
      <c r="C31" s="108"/>
      <c r="D31" s="108"/>
      <c r="E31" s="108"/>
      <c r="F31" s="108"/>
      <c r="G31" s="108"/>
      <c r="H31" s="108"/>
      <c r="I31" s="108"/>
      <c r="J31" s="108"/>
      <c r="K31" s="108"/>
      <c r="L31" s="108"/>
    </row>
    <row r="32" spans="1:12" ht="15.6" x14ac:dyDescent="0.3">
      <c r="A32" s="124" t="s">
        <v>1842</v>
      </c>
      <c r="B32" s="108"/>
      <c r="C32" s="108"/>
      <c r="D32" s="108"/>
      <c r="E32" s="108"/>
      <c r="F32" s="108"/>
      <c r="G32" s="108"/>
      <c r="H32" s="108"/>
      <c r="I32" s="108"/>
      <c r="J32" s="108"/>
      <c r="K32" s="108"/>
      <c r="L32" s="108"/>
    </row>
    <row r="33" spans="1:12" ht="15.6" x14ac:dyDescent="0.3">
      <c r="A33" s="124"/>
      <c r="B33" s="108"/>
      <c r="C33" s="108"/>
      <c r="D33" s="108"/>
      <c r="E33" s="108"/>
      <c r="F33" s="108"/>
      <c r="G33" s="108"/>
      <c r="H33" s="108"/>
      <c r="I33" s="108"/>
      <c r="J33" s="108"/>
      <c r="K33" s="108"/>
      <c r="L33" s="108"/>
    </row>
    <row r="34" spans="1:12" ht="15.6" x14ac:dyDescent="0.3">
      <c r="A34" s="124" t="s">
        <v>1841</v>
      </c>
      <c r="B34" s="108"/>
      <c r="C34" s="108"/>
      <c r="D34" s="108"/>
      <c r="E34" s="108"/>
      <c r="F34" s="108"/>
      <c r="G34" s="108"/>
      <c r="H34" s="108"/>
      <c r="I34" s="108"/>
      <c r="J34" s="108"/>
      <c r="K34" s="108"/>
      <c r="L34" s="108"/>
    </row>
    <row r="35" spans="1:12" ht="15.6" x14ac:dyDescent="0.3">
      <c r="A35" s="124" t="s">
        <v>1465</v>
      </c>
      <c r="B35" s="108"/>
      <c r="C35" s="108"/>
      <c r="D35" s="108"/>
      <c r="E35" s="108"/>
      <c r="F35" s="108"/>
      <c r="G35" s="108"/>
      <c r="H35" s="108"/>
      <c r="I35" s="108"/>
      <c r="J35" s="108"/>
      <c r="K35" s="108"/>
      <c r="L35" s="108"/>
    </row>
    <row r="72" spans="1:12" ht="15.6" x14ac:dyDescent="0.3">
      <c r="A72" s="124" t="s">
        <v>1840</v>
      </c>
      <c r="B72" s="108"/>
      <c r="C72" s="108"/>
      <c r="D72" s="108"/>
      <c r="E72" s="108"/>
      <c r="F72" s="108"/>
      <c r="G72" s="108"/>
      <c r="H72" s="108"/>
      <c r="I72" s="108"/>
      <c r="J72" s="108"/>
      <c r="K72" s="108"/>
      <c r="L72" s="108"/>
    </row>
    <row r="73" spans="1:12" ht="15.6" x14ac:dyDescent="0.3">
      <c r="A73" s="124" t="s">
        <v>1839</v>
      </c>
      <c r="B73" s="108"/>
      <c r="C73" s="108"/>
      <c r="D73" s="108"/>
      <c r="E73" s="108"/>
      <c r="F73" s="108"/>
      <c r="G73" s="108"/>
      <c r="H73" s="108"/>
      <c r="I73" s="108"/>
      <c r="J73" s="108"/>
      <c r="K73" s="108"/>
      <c r="L73" s="108"/>
    </row>
    <row r="74" spans="1:12" ht="15.6" x14ac:dyDescent="0.3">
      <c r="A74" s="124"/>
      <c r="B74" s="108"/>
      <c r="C74" s="108"/>
      <c r="D74" s="108"/>
      <c r="E74" s="108"/>
      <c r="F74" s="108"/>
      <c r="G74" s="108"/>
      <c r="H74" s="108"/>
      <c r="I74" s="108"/>
      <c r="J74" s="108"/>
      <c r="K74" s="108"/>
      <c r="L74" s="108"/>
    </row>
    <row r="75" spans="1:12" ht="15.6" x14ac:dyDescent="0.3">
      <c r="A75" s="124" t="s">
        <v>1838</v>
      </c>
      <c r="B75" s="108"/>
      <c r="C75" s="108"/>
      <c r="D75" s="108"/>
      <c r="E75" s="108"/>
      <c r="F75" s="108"/>
      <c r="G75" s="108"/>
      <c r="H75" s="108"/>
      <c r="I75" s="108"/>
      <c r="J75" s="108"/>
      <c r="K75" s="108"/>
      <c r="L75" s="108"/>
    </row>
    <row r="76" spans="1:12" ht="15.6" x14ac:dyDescent="0.3">
      <c r="A76" s="124"/>
      <c r="B76" s="108"/>
      <c r="C76" s="108"/>
      <c r="D76" s="108"/>
      <c r="E76" s="108"/>
      <c r="F76" s="108"/>
      <c r="G76" s="108"/>
      <c r="H76" s="108"/>
      <c r="I76" s="108"/>
      <c r="J76" s="108"/>
      <c r="K76" s="108"/>
      <c r="L76" s="108"/>
    </row>
    <row r="77" spans="1:12" ht="15.6" x14ac:dyDescent="0.3">
      <c r="A77" s="309" t="s">
        <v>1837</v>
      </c>
      <c r="B77" s="124"/>
      <c r="C77" s="108"/>
      <c r="D77" s="108"/>
      <c r="E77" s="108"/>
      <c r="F77" s="108"/>
      <c r="G77" s="108"/>
      <c r="H77" s="108"/>
      <c r="I77" s="108"/>
      <c r="J77" s="108"/>
      <c r="K77" s="108"/>
      <c r="L77" s="108"/>
    </row>
    <row r="78" spans="1:12" ht="15.6" x14ac:dyDescent="0.3">
      <c r="A78" s="124" t="s">
        <v>1480</v>
      </c>
      <c r="B78" s="124"/>
      <c r="C78" s="108"/>
      <c r="D78" s="108"/>
      <c r="E78" s="108"/>
      <c r="F78" s="108"/>
      <c r="G78" s="108"/>
      <c r="H78" s="108"/>
      <c r="I78" s="108"/>
      <c r="J78" s="108"/>
      <c r="K78" s="108"/>
      <c r="L78" s="108"/>
    </row>
    <row r="112" spans="1:12" ht="15.6" x14ac:dyDescent="0.3">
      <c r="A112" s="309" t="s">
        <v>1836</v>
      </c>
      <c r="B112" s="124"/>
      <c r="C112" s="108"/>
      <c r="D112" s="108"/>
      <c r="E112" s="108"/>
      <c r="F112" s="108"/>
      <c r="G112" s="108"/>
      <c r="H112" s="108"/>
      <c r="I112" s="108"/>
      <c r="J112" s="108"/>
      <c r="K112" s="108"/>
      <c r="L112" s="108"/>
    </row>
    <row r="113" spans="1:12" ht="15.6" x14ac:dyDescent="0.3">
      <c r="A113" s="124" t="s">
        <v>1480</v>
      </c>
      <c r="B113" s="108"/>
      <c r="C113" s="108"/>
      <c r="D113" s="108"/>
      <c r="E113" s="108"/>
      <c r="F113" s="108"/>
      <c r="G113" s="108"/>
      <c r="H113" s="108"/>
      <c r="I113" s="108"/>
      <c r="J113" s="108"/>
      <c r="K113" s="108"/>
      <c r="L113" s="108"/>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E96B5-9CFD-4007-8B34-23A232933973}">
  <sheetPr>
    <tabColor theme="5" tint="0.39997558519241921"/>
  </sheetPr>
  <dimension ref="A1:G29"/>
  <sheetViews>
    <sheetView workbookViewId="0">
      <selection activeCell="AC68" sqref="AC68"/>
    </sheetView>
  </sheetViews>
  <sheetFormatPr defaultRowHeight="14.4" x14ac:dyDescent="0.3"/>
  <cols>
    <col min="7" max="7" width="15.5546875" bestFit="1" customWidth="1"/>
  </cols>
  <sheetData>
    <row r="1" spans="1:7" x14ac:dyDescent="0.3">
      <c r="A1" s="105" t="s">
        <v>1824</v>
      </c>
    </row>
    <row r="2" spans="1:7" x14ac:dyDescent="0.3">
      <c r="A2" s="105" t="s">
        <v>1823</v>
      </c>
    </row>
    <row r="4" spans="1:7" x14ac:dyDescent="0.3">
      <c r="A4" t="s">
        <v>1822</v>
      </c>
    </row>
    <row r="5" spans="1:7" x14ac:dyDescent="0.3">
      <c r="B5" t="s">
        <v>1821</v>
      </c>
      <c r="G5" s="102">
        <v>1200000</v>
      </c>
    </row>
    <row r="6" spans="1:7" x14ac:dyDescent="0.3">
      <c r="B6" t="s">
        <v>1820</v>
      </c>
      <c r="G6" s="12">
        <v>500</v>
      </c>
    </row>
    <row r="9" spans="1:7" x14ac:dyDescent="0.3">
      <c r="A9" t="s">
        <v>1819</v>
      </c>
    </row>
    <row r="10" spans="1:7" x14ac:dyDescent="0.3">
      <c r="B10" s="211" t="s">
        <v>1818</v>
      </c>
      <c r="C10" s="211"/>
      <c r="D10" s="211"/>
      <c r="E10" s="211"/>
      <c r="F10" s="211"/>
      <c r="G10" s="308">
        <v>600000000</v>
      </c>
    </row>
    <row r="11" spans="1:7" x14ac:dyDescent="0.3">
      <c r="B11" t="s">
        <v>1785</v>
      </c>
      <c r="G11" s="12">
        <v>600000000</v>
      </c>
    </row>
    <row r="13" spans="1:7" x14ac:dyDescent="0.3">
      <c r="A13" t="s">
        <v>1784</v>
      </c>
    </row>
    <row r="14" spans="1:7" x14ac:dyDescent="0.3">
      <c r="B14" t="s">
        <v>1817</v>
      </c>
      <c r="G14" s="12">
        <v>330000000</v>
      </c>
    </row>
    <row r="15" spans="1:7" x14ac:dyDescent="0.3">
      <c r="B15" t="s">
        <v>1816</v>
      </c>
      <c r="G15" s="12">
        <v>180000000</v>
      </c>
    </row>
    <row r="16" spans="1:7" x14ac:dyDescent="0.3">
      <c r="B16" s="211" t="s">
        <v>1815</v>
      </c>
      <c r="C16" s="211"/>
      <c r="D16" s="211"/>
      <c r="E16" s="211"/>
      <c r="F16" s="211"/>
      <c r="G16" s="308">
        <v>66000000</v>
      </c>
    </row>
    <row r="17" spans="1:7" x14ac:dyDescent="0.3">
      <c r="B17" t="s">
        <v>1777</v>
      </c>
      <c r="G17" s="12">
        <v>576000000</v>
      </c>
    </row>
    <row r="19" spans="1:7" x14ac:dyDescent="0.3">
      <c r="A19" t="s">
        <v>1814</v>
      </c>
      <c r="G19" s="12">
        <v>24000000</v>
      </c>
    </row>
    <row r="21" spans="1:7" x14ac:dyDescent="0.3">
      <c r="A21" t="s">
        <v>1813</v>
      </c>
    </row>
    <row r="22" spans="1:7" x14ac:dyDescent="0.3">
      <c r="B22" s="211" t="s">
        <v>1812</v>
      </c>
      <c r="C22" s="211"/>
      <c r="D22" s="211"/>
      <c r="E22" s="211"/>
      <c r="F22" s="211"/>
      <c r="G22" s="308">
        <v>11355000</v>
      </c>
    </row>
    <row r="23" spans="1:7" x14ac:dyDescent="0.3">
      <c r="B23" t="s">
        <v>1811</v>
      </c>
      <c r="G23" s="12">
        <v>11355000</v>
      </c>
    </row>
    <row r="25" spans="1:7" x14ac:dyDescent="0.3">
      <c r="B25" t="s">
        <v>1810</v>
      </c>
      <c r="G25" s="12">
        <v>35355000</v>
      </c>
    </row>
    <row r="27" spans="1:7" x14ac:dyDescent="0.3">
      <c r="B27" t="s">
        <v>1809</v>
      </c>
      <c r="G27" s="12">
        <v>8131650</v>
      </c>
    </row>
    <row r="29" spans="1:7" x14ac:dyDescent="0.3">
      <c r="A29" t="s">
        <v>1774</v>
      </c>
      <c r="G29" s="12">
        <v>27223350</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5E919-75E1-42E4-8BD2-5B7F175F89F2}">
  <sheetPr>
    <tabColor theme="5" tint="0.39997558519241921"/>
  </sheetPr>
  <dimension ref="A1:G26"/>
  <sheetViews>
    <sheetView workbookViewId="0">
      <selection activeCell="AC68" sqref="AC68"/>
    </sheetView>
  </sheetViews>
  <sheetFormatPr defaultRowHeight="14.4" x14ac:dyDescent="0.3"/>
  <cols>
    <col min="7" max="7" width="13.5546875" bestFit="1" customWidth="1"/>
  </cols>
  <sheetData>
    <row r="1" spans="1:7" x14ac:dyDescent="0.3">
      <c r="A1" s="105" t="s">
        <v>1824</v>
      </c>
    </row>
    <row r="2" spans="1:7" x14ac:dyDescent="0.3">
      <c r="A2" s="105" t="s">
        <v>1835</v>
      </c>
    </row>
    <row r="4" spans="1:7" x14ac:dyDescent="0.3">
      <c r="A4" t="s">
        <v>1773</v>
      </c>
    </row>
    <row r="5" spans="1:7" x14ac:dyDescent="0.3">
      <c r="B5" t="s">
        <v>1834</v>
      </c>
      <c r="G5" s="12">
        <v>189250000</v>
      </c>
    </row>
    <row r="6" spans="1:7" x14ac:dyDescent="0.3">
      <c r="B6" t="s">
        <v>1833</v>
      </c>
      <c r="G6" s="12">
        <v>6000000</v>
      </c>
    </row>
    <row r="7" spans="1:7" x14ac:dyDescent="0.3">
      <c r="B7" s="211" t="s">
        <v>1832</v>
      </c>
      <c r="C7" s="211"/>
      <c r="D7" s="211"/>
      <c r="E7" s="211"/>
      <c r="F7" s="211"/>
      <c r="G7" s="308">
        <v>1000000</v>
      </c>
    </row>
    <row r="8" spans="1:7" x14ac:dyDescent="0.3">
      <c r="B8" t="s">
        <v>1771</v>
      </c>
      <c r="G8" s="12">
        <v>196250000</v>
      </c>
    </row>
    <row r="10" spans="1:7" x14ac:dyDescent="0.3">
      <c r="B10" t="s">
        <v>1831</v>
      </c>
      <c r="G10" s="12">
        <v>20000000</v>
      </c>
    </row>
    <row r="12" spans="1:7" x14ac:dyDescent="0.3">
      <c r="B12" t="s">
        <v>1769</v>
      </c>
      <c r="G12" s="12">
        <v>216250000</v>
      </c>
    </row>
    <row r="14" spans="1:7" x14ac:dyDescent="0.3">
      <c r="A14" t="s">
        <v>1765</v>
      </c>
    </row>
    <row r="15" spans="1:7" x14ac:dyDescent="0.3">
      <c r="B15" t="s">
        <v>1830</v>
      </c>
      <c r="G15" s="12">
        <v>63750000</v>
      </c>
    </row>
    <row r="16" spans="1:7" x14ac:dyDescent="0.3">
      <c r="B16" s="211" t="s">
        <v>1829</v>
      </c>
      <c r="C16" s="211"/>
      <c r="D16" s="211"/>
      <c r="E16" s="211"/>
      <c r="F16" s="211"/>
      <c r="G16" s="308">
        <v>2000000</v>
      </c>
    </row>
    <row r="17" spans="1:7" x14ac:dyDescent="0.3">
      <c r="B17" t="s">
        <v>1828</v>
      </c>
      <c r="G17" s="12">
        <v>65750000</v>
      </c>
    </row>
    <row r="19" spans="1:7" x14ac:dyDescent="0.3">
      <c r="B19" t="s">
        <v>1761</v>
      </c>
      <c r="G19" s="12">
        <v>500000</v>
      </c>
    </row>
    <row r="21" spans="1:7" x14ac:dyDescent="0.3">
      <c r="B21" t="s">
        <v>1759</v>
      </c>
      <c r="G21" s="12">
        <v>66250000</v>
      </c>
    </row>
    <row r="23" spans="1:7" x14ac:dyDescent="0.3">
      <c r="A23" t="s">
        <v>1827</v>
      </c>
    </row>
    <row r="24" spans="1:7" x14ac:dyDescent="0.3">
      <c r="B24" t="s">
        <v>1826</v>
      </c>
      <c r="G24" s="12">
        <v>150000000</v>
      </c>
    </row>
    <row r="26" spans="1:7" x14ac:dyDescent="0.3">
      <c r="B26" t="s">
        <v>1825</v>
      </c>
      <c r="G26" s="12">
        <v>216250000</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4E6C4-CF1E-4C99-BEF7-AE9A50A0708B}">
  <sheetPr>
    <tabColor theme="9" tint="0.59999389629810485"/>
  </sheetPr>
  <dimension ref="A1:L144"/>
  <sheetViews>
    <sheetView topLeftCell="A35" workbookViewId="0">
      <selection activeCell="G51" sqref="G51"/>
    </sheetView>
  </sheetViews>
  <sheetFormatPr defaultRowHeight="14.4" x14ac:dyDescent="0.3"/>
  <cols>
    <col min="3" max="3" width="22.88671875" customWidth="1"/>
    <col min="4" max="4" width="17" customWidth="1"/>
    <col min="5" max="5" width="15.33203125" customWidth="1"/>
  </cols>
  <sheetData>
    <row r="1" spans="1:12" x14ac:dyDescent="0.3">
      <c r="A1" t="s">
        <v>1846</v>
      </c>
    </row>
    <row r="2" spans="1:12" ht="16.5" customHeight="1" x14ac:dyDescent="0.3">
      <c r="A2" s="131" t="s">
        <v>1478</v>
      </c>
      <c r="B2" s="108"/>
      <c r="C2" s="108"/>
      <c r="D2" s="108"/>
      <c r="E2" s="108"/>
      <c r="F2" s="108"/>
      <c r="G2" s="108"/>
      <c r="H2" s="108"/>
      <c r="I2" s="108"/>
      <c r="J2" s="108"/>
      <c r="K2" s="108"/>
      <c r="L2" s="108"/>
    </row>
    <row r="3" spans="1:12" ht="16.5" customHeight="1" x14ac:dyDescent="0.3">
      <c r="A3" s="131" t="s">
        <v>1477</v>
      </c>
      <c r="B3" s="108"/>
      <c r="C3" s="108"/>
      <c r="D3" s="108"/>
      <c r="E3" s="108"/>
      <c r="F3" s="108"/>
      <c r="G3" s="108"/>
      <c r="H3" s="108"/>
      <c r="I3" s="108"/>
      <c r="J3" s="108"/>
      <c r="K3" s="108"/>
      <c r="L3" s="108"/>
    </row>
    <row r="4" spans="1:12" ht="16.5" customHeight="1" x14ac:dyDescent="0.4">
      <c r="A4" s="130" t="s">
        <v>1845</v>
      </c>
      <c r="B4" s="128"/>
      <c r="C4" s="128"/>
      <c r="D4" s="128"/>
      <c r="E4" s="128"/>
      <c r="F4" s="128"/>
      <c r="G4" s="128"/>
      <c r="H4" s="128"/>
      <c r="I4" s="128"/>
      <c r="J4" s="128"/>
      <c r="K4" s="128"/>
      <c r="L4" s="128"/>
    </row>
    <row r="5" spans="1:12" ht="15.6" x14ac:dyDescent="0.3">
      <c r="A5" s="124" t="s">
        <v>1844</v>
      </c>
      <c r="B5" s="108"/>
      <c r="C5" s="108"/>
      <c r="D5" s="108"/>
      <c r="E5" s="108"/>
      <c r="F5" s="108"/>
      <c r="G5" s="108"/>
      <c r="H5" s="108"/>
      <c r="I5" s="108"/>
      <c r="J5" s="108"/>
      <c r="K5" s="108"/>
      <c r="L5" s="108"/>
    </row>
    <row r="6" spans="1:12" ht="15.6" x14ac:dyDescent="0.3">
      <c r="A6" s="124" t="s">
        <v>1480</v>
      </c>
      <c r="B6" s="108"/>
      <c r="C6" s="108"/>
      <c r="D6" s="108"/>
      <c r="E6" s="108"/>
      <c r="F6" s="108"/>
      <c r="G6" s="108"/>
      <c r="H6" s="108"/>
      <c r="I6" s="108"/>
      <c r="J6" s="108"/>
      <c r="K6" s="108"/>
      <c r="L6" s="108"/>
    </row>
    <row r="7" spans="1:12" x14ac:dyDescent="0.3">
      <c r="B7" t="s">
        <v>2094</v>
      </c>
    </row>
    <row r="8" spans="1:12" x14ac:dyDescent="0.3">
      <c r="B8" t="s">
        <v>2093</v>
      </c>
    </row>
    <row r="9" spans="1:12" x14ac:dyDescent="0.3">
      <c r="B9" t="s">
        <v>2092</v>
      </c>
    </row>
    <row r="12" spans="1:12" x14ac:dyDescent="0.3">
      <c r="B12" t="s">
        <v>2091</v>
      </c>
    </row>
    <row r="14" spans="1:12" x14ac:dyDescent="0.3">
      <c r="C14" t="s">
        <v>2090</v>
      </c>
      <c r="D14" s="95">
        <v>50</v>
      </c>
    </row>
    <row r="15" spans="1:12" x14ac:dyDescent="0.3">
      <c r="C15" t="s">
        <v>2086</v>
      </c>
      <c r="D15" s="281">
        <f>27223350/10000000</f>
        <v>2.7223350000000002</v>
      </c>
      <c r="F15" t="s">
        <v>2089</v>
      </c>
    </row>
    <row r="16" spans="1:12" x14ac:dyDescent="0.3">
      <c r="C16" t="s">
        <v>2085</v>
      </c>
      <c r="D16" s="416">
        <f>D17-D15/D14</f>
        <v>4.5553300000000005E-2</v>
      </c>
      <c r="E16" s="18" t="s">
        <v>2088</v>
      </c>
      <c r="F16" s="18"/>
      <c r="G16" s="18"/>
      <c r="H16" s="18"/>
      <c r="I16" s="18"/>
      <c r="K16" s="411"/>
    </row>
    <row r="17" spans="1:12" x14ac:dyDescent="0.3">
      <c r="C17" t="s">
        <v>2084</v>
      </c>
      <c r="D17" s="100">
        <v>0.1</v>
      </c>
    </row>
    <row r="21" spans="1:12" x14ac:dyDescent="0.3">
      <c r="B21" t="s">
        <v>2087</v>
      </c>
    </row>
    <row r="23" spans="1:12" x14ac:dyDescent="0.3">
      <c r="C23" t="s">
        <v>2086</v>
      </c>
      <c r="D23" s="280">
        <f>D15</f>
        <v>2.7223350000000002</v>
      </c>
    </row>
    <row r="24" spans="1:12" x14ac:dyDescent="0.3">
      <c r="C24" t="s">
        <v>2085</v>
      </c>
      <c r="D24" s="415">
        <f>D16</f>
        <v>4.5553300000000005E-2</v>
      </c>
    </row>
    <row r="25" spans="1:12" x14ac:dyDescent="0.3">
      <c r="C25" t="s">
        <v>2084</v>
      </c>
      <c r="D25" s="100">
        <v>0.12</v>
      </c>
    </row>
    <row r="27" spans="1:12" x14ac:dyDescent="0.3">
      <c r="C27" t="s">
        <v>2083</v>
      </c>
      <c r="D27" s="276">
        <f>D23/(D25-D24)</f>
        <v>36.567571161649887</v>
      </c>
    </row>
    <row r="31" spans="1:12" ht="15.6" x14ac:dyDescent="0.3">
      <c r="A31" s="124" t="s">
        <v>1843</v>
      </c>
      <c r="B31" s="108"/>
      <c r="C31" s="108"/>
      <c r="D31" s="108"/>
      <c r="E31" s="108"/>
      <c r="F31" s="108"/>
      <c r="G31" s="108"/>
      <c r="H31" s="108"/>
      <c r="I31" s="108"/>
      <c r="J31" s="108"/>
      <c r="K31" s="108"/>
      <c r="L31" s="108"/>
    </row>
    <row r="32" spans="1:12" ht="15.6" x14ac:dyDescent="0.3">
      <c r="A32" s="124" t="s">
        <v>1842</v>
      </c>
      <c r="B32" s="108"/>
      <c r="C32" s="108"/>
      <c r="D32" s="108"/>
      <c r="E32" s="108"/>
      <c r="F32" s="108"/>
      <c r="G32" s="108"/>
      <c r="H32" s="108"/>
      <c r="I32" s="108"/>
      <c r="J32" s="108"/>
      <c r="K32" s="108"/>
      <c r="L32" s="108"/>
    </row>
    <row r="33" spans="1:12" ht="15.6" x14ac:dyDescent="0.3">
      <c r="A33" s="124"/>
      <c r="B33" s="108"/>
      <c r="C33" s="108"/>
      <c r="D33" s="108"/>
      <c r="E33" s="108"/>
      <c r="F33" s="108"/>
      <c r="G33" s="108"/>
      <c r="H33" s="108"/>
      <c r="I33" s="108"/>
      <c r="J33" s="108"/>
      <c r="K33" s="108"/>
      <c r="L33" s="108"/>
    </row>
    <row r="34" spans="1:12" ht="15.6" x14ac:dyDescent="0.3">
      <c r="A34" s="124" t="s">
        <v>1841</v>
      </c>
      <c r="B34" s="108"/>
      <c r="C34" s="108"/>
      <c r="D34" s="108"/>
      <c r="E34" s="108"/>
      <c r="F34" s="108"/>
      <c r="G34" s="108"/>
      <c r="H34" s="108"/>
      <c r="I34" s="108"/>
      <c r="J34" s="108"/>
      <c r="K34" s="108"/>
      <c r="L34" s="108"/>
    </row>
    <row r="35" spans="1:12" ht="15.6" x14ac:dyDescent="0.3">
      <c r="A35" s="124" t="s">
        <v>1465</v>
      </c>
      <c r="B35" s="108"/>
      <c r="C35" s="108"/>
      <c r="D35" s="108"/>
      <c r="E35" s="108"/>
      <c r="F35" s="108"/>
      <c r="G35" s="108"/>
      <c r="H35" s="108"/>
      <c r="I35" s="108"/>
      <c r="J35" s="108"/>
      <c r="K35" s="108"/>
      <c r="L35" s="108"/>
    </row>
    <row r="37" spans="1:12" x14ac:dyDescent="0.3">
      <c r="C37" t="s">
        <v>2073</v>
      </c>
    </row>
    <row r="38" spans="1:12" x14ac:dyDescent="0.3">
      <c r="C38" t="s">
        <v>2072</v>
      </c>
    </row>
    <row r="39" spans="1:12" x14ac:dyDescent="0.3">
      <c r="C39" t="s">
        <v>2071</v>
      </c>
    </row>
    <row r="40" spans="1:12" x14ac:dyDescent="0.3">
      <c r="C40" t="s">
        <v>2070</v>
      </c>
    </row>
    <row r="42" spans="1:12" x14ac:dyDescent="0.3">
      <c r="C42" t="s">
        <v>2082</v>
      </c>
    </row>
    <row r="44" spans="1:12" x14ac:dyDescent="0.3">
      <c r="C44" t="s">
        <v>2081</v>
      </c>
      <c r="D44" s="95">
        <v>-10000000</v>
      </c>
    </row>
    <row r="45" spans="1:12" x14ac:dyDescent="0.3">
      <c r="C45" t="s">
        <v>2080</v>
      </c>
      <c r="D45" s="95">
        <f>0.03*D53</f>
        <v>1980000</v>
      </c>
    </row>
    <row r="47" spans="1:12" x14ac:dyDescent="0.3">
      <c r="D47" s="5" t="s">
        <v>2069</v>
      </c>
      <c r="E47" s="5" t="s">
        <v>2068</v>
      </c>
    </row>
    <row r="48" spans="1:12" x14ac:dyDescent="0.3">
      <c r="C48" s="414" t="s">
        <v>1818</v>
      </c>
      <c r="D48" s="308">
        <v>600000000</v>
      </c>
      <c r="E48" s="95">
        <f>D48</f>
        <v>600000000</v>
      </c>
    </row>
    <row r="49" spans="3:5" x14ac:dyDescent="0.3">
      <c r="C49" s="23" t="s">
        <v>1785</v>
      </c>
      <c r="D49" s="12">
        <v>600000000</v>
      </c>
      <c r="E49" s="95">
        <f>SUM(E48)</f>
        <v>600000000</v>
      </c>
    </row>
    <row r="50" spans="3:5" x14ac:dyDescent="0.3">
      <c r="C50" s="23"/>
      <c r="E50" s="95"/>
    </row>
    <row r="51" spans="3:5" x14ac:dyDescent="0.3">
      <c r="C51" s="23" t="s">
        <v>1817</v>
      </c>
      <c r="D51" s="12">
        <v>330000000</v>
      </c>
      <c r="E51" s="95">
        <f>D51</f>
        <v>330000000</v>
      </c>
    </row>
    <row r="52" spans="3:5" x14ac:dyDescent="0.3">
      <c r="C52" s="23" t="s">
        <v>1816</v>
      </c>
      <c r="D52" s="12">
        <v>180000000</v>
      </c>
      <c r="E52" s="95">
        <f>D52</f>
        <v>180000000</v>
      </c>
    </row>
    <row r="53" spans="3:5" x14ac:dyDescent="0.3">
      <c r="C53" s="414" t="s">
        <v>1815</v>
      </c>
      <c r="D53" s="308">
        <v>66000000</v>
      </c>
      <c r="E53" s="95">
        <f>D53*1.03</f>
        <v>67980000</v>
      </c>
    </row>
    <row r="54" spans="3:5" x14ac:dyDescent="0.3">
      <c r="C54" s="23" t="s">
        <v>1777</v>
      </c>
      <c r="D54" s="12">
        <v>576000000</v>
      </c>
      <c r="E54" s="95">
        <f>SUM(E51:E53)</f>
        <v>577980000</v>
      </c>
    </row>
    <row r="55" spans="3:5" x14ac:dyDescent="0.3">
      <c r="C55" s="23"/>
      <c r="E55" s="95"/>
    </row>
    <row r="56" spans="3:5" x14ac:dyDescent="0.3">
      <c r="C56" s="414" t="s">
        <v>1812</v>
      </c>
      <c r="D56" s="308">
        <v>11355000</v>
      </c>
      <c r="E56" s="95">
        <f>D56</f>
        <v>11355000</v>
      </c>
    </row>
    <row r="57" spans="3:5" x14ac:dyDescent="0.3">
      <c r="C57" s="23" t="s">
        <v>1811</v>
      </c>
      <c r="D57" s="12">
        <v>11355000</v>
      </c>
      <c r="E57" s="95">
        <f>SUM(E56)</f>
        <v>11355000</v>
      </c>
    </row>
    <row r="58" spans="3:5" x14ac:dyDescent="0.3">
      <c r="C58" s="23"/>
      <c r="E58" s="95"/>
    </row>
    <row r="59" spans="3:5" x14ac:dyDescent="0.3">
      <c r="C59" s="23" t="s">
        <v>1810</v>
      </c>
      <c r="D59" s="12">
        <f>D49-D54+D57</f>
        <v>35355000</v>
      </c>
      <c r="E59" s="95">
        <f>E49-E54+E57</f>
        <v>33375000</v>
      </c>
    </row>
    <row r="60" spans="3:5" x14ac:dyDescent="0.3">
      <c r="C60" s="23" t="s">
        <v>1809</v>
      </c>
      <c r="D60" s="308">
        <f>0.23*D59</f>
        <v>8131650</v>
      </c>
      <c r="E60" s="95">
        <f>E59*0.23</f>
        <v>7676250</v>
      </c>
    </row>
    <row r="61" spans="3:5" x14ac:dyDescent="0.3">
      <c r="C61" s="23"/>
      <c r="D61" s="12"/>
      <c r="E61" s="95"/>
    </row>
    <row r="62" spans="3:5" x14ac:dyDescent="0.3">
      <c r="C62" s="23" t="s">
        <v>1774</v>
      </c>
      <c r="D62" s="12">
        <f>D59-D60</f>
        <v>27223350</v>
      </c>
      <c r="E62" s="95">
        <f>E59-E60</f>
        <v>25698750</v>
      </c>
    </row>
    <row r="63" spans="3:5" x14ac:dyDescent="0.3">
      <c r="C63" s="23"/>
      <c r="D63" s="12"/>
      <c r="E63" s="95"/>
    </row>
    <row r="64" spans="3:5" x14ac:dyDescent="0.3">
      <c r="C64" s="23"/>
      <c r="E64" s="95"/>
    </row>
    <row r="65" spans="1:12" x14ac:dyDescent="0.3">
      <c r="C65" t="s">
        <v>2067</v>
      </c>
      <c r="D65" s="12">
        <v>150000000</v>
      </c>
      <c r="E65" s="12">
        <f>D65+D44</f>
        <v>140000000</v>
      </c>
    </row>
    <row r="67" spans="1:12" x14ac:dyDescent="0.3">
      <c r="C67" t="s">
        <v>2031</v>
      </c>
      <c r="D67" s="157">
        <f>D62/D65</f>
        <v>0.18148900000000001</v>
      </c>
      <c r="E67" s="157">
        <f>E62/E65</f>
        <v>0.18356249999999999</v>
      </c>
    </row>
    <row r="69" spans="1:12" x14ac:dyDescent="0.3">
      <c r="C69" s="277" t="s">
        <v>2079</v>
      </c>
      <c r="D69" s="277"/>
      <c r="E69" s="277"/>
    </row>
    <row r="70" spans="1:12" x14ac:dyDescent="0.3">
      <c r="C70" s="23" t="s">
        <v>2074</v>
      </c>
      <c r="D70" s="157">
        <f>E67-D67</f>
        <v>2.0734999999999781E-3</v>
      </c>
      <c r="E70" s="95" t="s">
        <v>2064</v>
      </c>
    </row>
    <row r="72" spans="1:12" ht="15.6" x14ac:dyDescent="0.3">
      <c r="A72" s="124" t="s">
        <v>1840</v>
      </c>
      <c r="B72" s="108"/>
      <c r="C72" s="108"/>
      <c r="D72" s="108"/>
      <c r="E72" s="108"/>
      <c r="F72" s="108"/>
      <c r="G72" s="108"/>
      <c r="H72" s="108"/>
      <c r="I72" s="108"/>
      <c r="J72" s="108"/>
      <c r="K72" s="108"/>
      <c r="L72" s="108"/>
    </row>
    <row r="73" spans="1:12" ht="15.6" x14ac:dyDescent="0.3">
      <c r="A73" s="124" t="s">
        <v>1839</v>
      </c>
      <c r="B73" s="108"/>
      <c r="C73" s="108"/>
      <c r="D73" s="108"/>
      <c r="E73" s="108"/>
      <c r="F73" s="108"/>
      <c r="G73" s="108"/>
      <c r="H73" s="108"/>
      <c r="I73" s="108"/>
      <c r="J73" s="108"/>
      <c r="K73" s="108"/>
      <c r="L73" s="108"/>
    </row>
    <row r="74" spans="1:12" ht="15.6" x14ac:dyDescent="0.3">
      <c r="A74" s="124"/>
      <c r="B74" s="108"/>
      <c r="C74" s="108"/>
      <c r="D74" s="108"/>
      <c r="E74" s="108"/>
      <c r="F74" s="108"/>
      <c r="G74" s="108"/>
      <c r="H74" s="108"/>
      <c r="I74" s="108"/>
      <c r="J74" s="108"/>
      <c r="K74" s="108"/>
      <c r="L74" s="108"/>
    </row>
    <row r="75" spans="1:12" ht="15.6" x14ac:dyDescent="0.3">
      <c r="A75" s="124" t="s">
        <v>1838</v>
      </c>
      <c r="B75" s="108"/>
      <c r="C75" s="108"/>
      <c r="D75" s="108"/>
      <c r="E75" s="108"/>
      <c r="F75" s="108"/>
      <c r="G75" s="108"/>
      <c r="H75" s="108"/>
      <c r="I75" s="108"/>
      <c r="J75" s="108"/>
      <c r="K75" s="108"/>
      <c r="L75" s="108"/>
    </row>
    <row r="76" spans="1:12" ht="15.6" x14ac:dyDescent="0.3">
      <c r="A76" s="124"/>
      <c r="B76" s="108"/>
      <c r="C76" s="108"/>
      <c r="D76" s="108"/>
      <c r="E76" s="108"/>
      <c r="F76" s="108"/>
      <c r="G76" s="108"/>
      <c r="H76" s="108"/>
      <c r="I76" s="108"/>
      <c r="J76" s="108"/>
      <c r="K76" s="108"/>
      <c r="L76" s="108"/>
    </row>
    <row r="77" spans="1:12" ht="15.6" x14ac:dyDescent="0.3">
      <c r="A77" s="309" t="s">
        <v>1837</v>
      </c>
      <c r="B77" s="124"/>
      <c r="C77" s="108"/>
      <c r="D77" s="108"/>
      <c r="E77" s="108"/>
      <c r="F77" s="108"/>
      <c r="G77" s="108"/>
      <c r="H77" s="108"/>
      <c r="I77" s="108"/>
      <c r="J77" s="108"/>
      <c r="K77" s="108"/>
      <c r="L77" s="108"/>
    </row>
    <row r="78" spans="1:12" ht="15.6" x14ac:dyDescent="0.3">
      <c r="A78" s="124" t="s">
        <v>1480</v>
      </c>
      <c r="B78" s="124"/>
      <c r="C78" s="108"/>
      <c r="D78" s="108"/>
      <c r="E78" s="108"/>
      <c r="F78" s="108"/>
      <c r="G78" s="108"/>
      <c r="H78" s="108"/>
      <c r="I78" s="108"/>
      <c r="J78" s="108"/>
      <c r="K78" s="108"/>
      <c r="L78" s="108"/>
    </row>
    <row r="80" spans="1:12" x14ac:dyDescent="0.3">
      <c r="C80" t="s">
        <v>2073</v>
      </c>
    </row>
    <row r="81" spans="3:5" x14ac:dyDescent="0.3">
      <c r="C81" t="s">
        <v>2078</v>
      </c>
    </row>
    <row r="82" spans="3:5" x14ac:dyDescent="0.3">
      <c r="C82" t="s">
        <v>2077</v>
      </c>
    </row>
    <row r="83" spans="3:5" x14ac:dyDescent="0.3">
      <c r="C83" t="s">
        <v>2076</v>
      </c>
    </row>
    <row r="86" spans="3:5" x14ac:dyDescent="0.3">
      <c r="D86" s="5" t="s">
        <v>2069</v>
      </c>
      <c r="E86" s="5" t="s">
        <v>2068</v>
      </c>
    </row>
    <row r="87" spans="3:5" x14ac:dyDescent="0.3">
      <c r="C87" s="414" t="s">
        <v>1818</v>
      </c>
      <c r="D87" s="95">
        <f>D48</f>
        <v>600000000</v>
      </c>
      <c r="E87" s="95">
        <f>D87</f>
        <v>600000000</v>
      </c>
    </row>
    <row r="88" spans="3:5" x14ac:dyDescent="0.3">
      <c r="C88" s="23" t="s">
        <v>1785</v>
      </c>
      <c r="D88" s="95">
        <f>SUM(D87)</f>
        <v>600000000</v>
      </c>
      <c r="E88" s="95">
        <f>SUM(E87)</f>
        <v>600000000</v>
      </c>
    </row>
    <row r="89" spans="3:5" x14ac:dyDescent="0.3">
      <c r="C89" s="23"/>
      <c r="D89" s="95"/>
      <c r="E89" s="95"/>
    </row>
    <row r="90" spans="3:5" x14ac:dyDescent="0.3">
      <c r="C90" s="23" t="s">
        <v>1817</v>
      </c>
      <c r="D90" s="95">
        <f>D51</f>
        <v>330000000</v>
      </c>
      <c r="E90" s="95">
        <f>D90*0.97</f>
        <v>320100000</v>
      </c>
    </row>
    <row r="91" spans="3:5" x14ac:dyDescent="0.3">
      <c r="C91" s="23" t="s">
        <v>1816</v>
      </c>
      <c r="D91" s="95">
        <f>D52</f>
        <v>180000000</v>
      </c>
      <c r="E91" s="95">
        <f>D91*0.97</f>
        <v>174600000</v>
      </c>
    </row>
    <row r="92" spans="3:5" x14ac:dyDescent="0.3">
      <c r="C92" s="414" t="s">
        <v>1815</v>
      </c>
      <c r="D92" s="95">
        <f>D53</f>
        <v>66000000</v>
      </c>
      <c r="E92" s="95">
        <f>D92</f>
        <v>66000000</v>
      </c>
    </row>
    <row r="93" spans="3:5" x14ac:dyDescent="0.3">
      <c r="C93" s="23" t="s">
        <v>1777</v>
      </c>
      <c r="D93" s="95">
        <f>SUM(D90:D92)</f>
        <v>576000000</v>
      </c>
      <c r="E93" s="95">
        <f>SUM(E90:E92)</f>
        <v>560700000</v>
      </c>
    </row>
    <row r="94" spans="3:5" x14ac:dyDescent="0.3">
      <c r="C94" s="23"/>
      <c r="D94" s="95"/>
      <c r="E94" s="95"/>
    </row>
    <row r="95" spans="3:5" x14ac:dyDescent="0.3">
      <c r="C95" s="414" t="s">
        <v>1812</v>
      </c>
      <c r="D95" s="95">
        <f>D56</f>
        <v>11355000</v>
      </c>
      <c r="E95" s="95">
        <f>D95</f>
        <v>11355000</v>
      </c>
    </row>
    <row r="96" spans="3:5" x14ac:dyDescent="0.3">
      <c r="C96" s="23" t="s">
        <v>1811</v>
      </c>
      <c r="D96" s="95">
        <f>SUM(D95)</f>
        <v>11355000</v>
      </c>
      <c r="E96" s="95">
        <f>SUM(E95)</f>
        <v>11355000</v>
      </c>
    </row>
    <row r="97" spans="1:12" x14ac:dyDescent="0.3">
      <c r="C97" s="23"/>
      <c r="D97" s="95"/>
      <c r="E97" s="95"/>
    </row>
    <row r="98" spans="1:12" x14ac:dyDescent="0.3">
      <c r="C98" s="23" t="s">
        <v>1810</v>
      </c>
      <c r="D98" s="95">
        <f>D88-D93+D96</f>
        <v>35355000</v>
      </c>
      <c r="E98" s="95">
        <f>E88-E93+E96</f>
        <v>50655000</v>
      </c>
    </row>
    <row r="99" spans="1:12" x14ac:dyDescent="0.3">
      <c r="C99" s="23" t="s">
        <v>1809</v>
      </c>
      <c r="D99" s="95">
        <f>-D98*0.23</f>
        <v>-8131650</v>
      </c>
      <c r="E99" s="95">
        <f>-E98*0.23</f>
        <v>-11650650</v>
      </c>
    </row>
    <row r="100" spans="1:12" x14ac:dyDescent="0.3">
      <c r="C100" s="23"/>
      <c r="D100" s="95"/>
      <c r="E100" s="95"/>
    </row>
    <row r="101" spans="1:12" x14ac:dyDescent="0.3">
      <c r="C101" s="23" t="s">
        <v>1774</v>
      </c>
      <c r="D101" s="95">
        <f>D98+D99</f>
        <v>27223350</v>
      </c>
      <c r="E101" s="95">
        <f>E98+E99</f>
        <v>39004350</v>
      </c>
    </row>
    <row r="104" spans="1:12" x14ac:dyDescent="0.3">
      <c r="C104" t="s">
        <v>1769</v>
      </c>
      <c r="D104" s="12">
        <v>216250000</v>
      </c>
      <c r="E104" s="12">
        <f>D104+75000000</f>
        <v>291250000</v>
      </c>
    </row>
    <row r="106" spans="1:12" x14ac:dyDescent="0.3">
      <c r="C106" t="s">
        <v>2033</v>
      </c>
      <c r="D106" s="157">
        <f>D101/D104</f>
        <v>0.12588832369942196</v>
      </c>
      <c r="E106" s="157">
        <f>E101/E104</f>
        <v>0.13392051502145924</v>
      </c>
    </row>
    <row r="108" spans="1:12" x14ac:dyDescent="0.3">
      <c r="C108" s="277" t="s">
        <v>2075</v>
      </c>
      <c r="D108" s="277"/>
      <c r="E108" s="277"/>
    </row>
    <row r="109" spans="1:12" x14ac:dyDescent="0.3">
      <c r="C109" s="23" t="s">
        <v>2074</v>
      </c>
      <c r="D109" s="157">
        <f>E106-D106</f>
        <v>8.0321913220372798E-3</v>
      </c>
      <c r="E109" s="95" t="s">
        <v>2064</v>
      </c>
    </row>
    <row r="112" spans="1:12" ht="15.6" x14ac:dyDescent="0.3">
      <c r="A112" s="309" t="s">
        <v>1836</v>
      </c>
      <c r="B112" s="124"/>
      <c r="C112" s="108"/>
      <c r="D112" s="108"/>
      <c r="E112" s="108"/>
      <c r="F112" s="108"/>
      <c r="G112" s="108"/>
      <c r="H112" s="108"/>
      <c r="I112" s="108"/>
      <c r="J112" s="108"/>
      <c r="K112" s="108"/>
      <c r="L112" s="108"/>
    </row>
    <row r="113" spans="1:12" ht="15.6" x14ac:dyDescent="0.3">
      <c r="A113" s="124" t="s">
        <v>1480</v>
      </c>
      <c r="B113" s="108"/>
      <c r="C113" s="108"/>
      <c r="D113" s="108"/>
      <c r="E113" s="108"/>
      <c r="F113" s="108"/>
      <c r="G113" s="108"/>
      <c r="H113" s="108"/>
      <c r="I113" s="108"/>
      <c r="J113" s="108"/>
      <c r="K113" s="108"/>
      <c r="L113" s="108"/>
    </row>
    <row r="115" spans="1:12" x14ac:dyDescent="0.3">
      <c r="C115" t="s">
        <v>2073</v>
      </c>
    </row>
    <row r="116" spans="1:12" x14ac:dyDescent="0.3">
      <c r="C116" t="s">
        <v>2072</v>
      </c>
    </row>
    <row r="117" spans="1:12" x14ac:dyDescent="0.3">
      <c r="C117" t="s">
        <v>2071</v>
      </c>
    </row>
    <row r="118" spans="1:12" x14ac:dyDescent="0.3">
      <c r="C118" t="s">
        <v>2070</v>
      </c>
    </row>
    <row r="121" spans="1:12" x14ac:dyDescent="0.3">
      <c r="D121" s="5" t="s">
        <v>2069</v>
      </c>
      <c r="E121" s="5" t="s">
        <v>2068</v>
      </c>
    </row>
    <row r="122" spans="1:12" x14ac:dyDescent="0.3">
      <c r="C122" s="414" t="s">
        <v>1818</v>
      </c>
      <c r="D122" s="413">
        <f>D87</f>
        <v>600000000</v>
      </c>
      <c r="E122" s="413">
        <f>E87</f>
        <v>600000000</v>
      </c>
    </row>
    <row r="123" spans="1:12" x14ac:dyDescent="0.3">
      <c r="C123" s="23" t="s">
        <v>1785</v>
      </c>
      <c r="D123" s="413">
        <f>D88</f>
        <v>600000000</v>
      </c>
      <c r="E123" s="413">
        <f>E88</f>
        <v>600000000</v>
      </c>
    </row>
    <row r="124" spans="1:12" x14ac:dyDescent="0.3">
      <c r="C124" s="23"/>
      <c r="D124" s="413"/>
      <c r="E124" s="413"/>
    </row>
    <row r="125" spans="1:12" x14ac:dyDescent="0.3">
      <c r="C125" s="23" t="s">
        <v>1817</v>
      </c>
      <c r="D125" s="413">
        <f t="shared" ref="D125:E128" si="0">D90</f>
        <v>330000000</v>
      </c>
      <c r="E125" s="413">
        <f t="shared" si="0"/>
        <v>320100000</v>
      </c>
    </row>
    <row r="126" spans="1:12" x14ac:dyDescent="0.3">
      <c r="C126" s="23" t="s">
        <v>1816</v>
      </c>
      <c r="D126" s="413">
        <f t="shared" si="0"/>
        <v>180000000</v>
      </c>
      <c r="E126" s="413">
        <f t="shared" si="0"/>
        <v>174600000</v>
      </c>
    </row>
    <row r="127" spans="1:12" x14ac:dyDescent="0.3">
      <c r="C127" s="414" t="s">
        <v>1815</v>
      </c>
      <c r="D127" s="413">
        <f t="shared" si="0"/>
        <v>66000000</v>
      </c>
      <c r="E127" s="413">
        <f t="shared" si="0"/>
        <v>66000000</v>
      </c>
    </row>
    <row r="128" spans="1:12" x14ac:dyDescent="0.3">
      <c r="C128" s="23" t="s">
        <v>1777</v>
      </c>
      <c r="D128" s="413">
        <f t="shared" si="0"/>
        <v>576000000</v>
      </c>
      <c r="E128" s="413">
        <f t="shared" si="0"/>
        <v>560700000</v>
      </c>
    </row>
    <row r="129" spans="3:5" x14ac:dyDescent="0.3">
      <c r="C129" s="23"/>
      <c r="D129" s="413"/>
      <c r="E129" s="413"/>
    </row>
    <row r="130" spans="3:5" x14ac:dyDescent="0.3">
      <c r="C130" s="414" t="s">
        <v>1812</v>
      </c>
      <c r="D130" s="413">
        <f>D95</f>
        <v>11355000</v>
      </c>
      <c r="E130" s="413">
        <f>E95</f>
        <v>11355000</v>
      </c>
    </row>
    <row r="131" spans="3:5" x14ac:dyDescent="0.3">
      <c r="C131" s="23" t="s">
        <v>1811</v>
      </c>
      <c r="D131" s="413">
        <f>D96</f>
        <v>11355000</v>
      </c>
      <c r="E131" s="413">
        <f>E96</f>
        <v>11355000</v>
      </c>
    </row>
    <row r="132" spans="3:5" x14ac:dyDescent="0.3">
      <c r="C132" s="23"/>
      <c r="D132" s="413"/>
      <c r="E132" s="413"/>
    </row>
    <row r="133" spans="3:5" x14ac:dyDescent="0.3">
      <c r="C133" s="23" t="s">
        <v>1810</v>
      </c>
      <c r="D133" s="413">
        <f>D98</f>
        <v>35355000</v>
      </c>
      <c r="E133" s="413">
        <f>E98</f>
        <v>50655000</v>
      </c>
    </row>
    <row r="134" spans="3:5" x14ac:dyDescent="0.3">
      <c r="C134" s="23" t="s">
        <v>1809</v>
      </c>
      <c r="D134" s="413">
        <f>D99</f>
        <v>-8131650</v>
      </c>
      <c r="E134" s="413">
        <f>E99</f>
        <v>-11650650</v>
      </c>
    </row>
    <row r="135" spans="3:5" x14ac:dyDescent="0.3">
      <c r="C135" s="23"/>
      <c r="D135" s="413"/>
      <c r="E135" s="413"/>
    </row>
    <row r="136" spans="3:5" x14ac:dyDescent="0.3">
      <c r="C136" s="23" t="s">
        <v>1774</v>
      </c>
      <c r="D136" s="413">
        <f>D101</f>
        <v>27223350</v>
      </c>
      <c r="E136" s="413">
        <f>E101</f>
        <v>39004350</v>
      </c>
    </row>
    <row r="139" spans="3:5" x14ac:dyDescent="0.3">
      <c r="C139" t="s">
        <v>2067</v>
      </c>
      <c r="D139" s="12">
        <v>150000000</v>
      </c>
      <c r="E139" s="12">
        <f>D139+75000000</f>
        <v>225000000</v>
      </c>
    </row>
    <row r="141" spans="3:5" x14ac:dyDescent="0.3">
      <c r="C141" t="s">
        <v>2031</v>
      </c>
      <c r="D141" s="157">
        <f>D136/D139</f>
        <v>0.18148900000000001</v>
      </c>
      <c r="E141" s="157">
        <f>E136/E139</f>
        <v>0.17335266666666665</v>
      </c>
    </row>
    <row r="143" spans="3:5" x14ac:dyDescent="0.3">
      <c r="C143" s="277" t="s">
        <v>2066</v>
      </c>
      <c r="D143" s="277"/>
      <c r="E143" s="277"/>
    </row>
    <row r="144" spans="3:5" x14ac:dyDescent="0.3">
      <c r="C144" s="23" t="s">
        <v>2065</v>
      </c>
      <c r="D144" s="157">
        <f>E141-D141</f>
        <v>-8.1363333333333565E-3</v>
      </c>
      <c r="E144" s="95" t="s">
        <v>2064</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10C1E-B334-4423-83A2-9EB0AE8167F8}">
  <sheetPr>
    <tabColor theme="5" tint="0.39997558519241921"/>
  </sheetPr>
  <dimension ref="A1:E110"/>
  <sheetViews>
    <sheetView showGridLines="0" zoomScaleNormal="100" zoomScaleSheetLayoutView="100" workbookViewId="0">
      <selection activeCell="AC68" sqref="AC68"/>
    </sheetView>
  </sheetViews>
  <sheetFormatPr defaultColWidth="9.109375" defaultRowHeight="15.6" x14ac:dyDescent="0.3"/>
  <cols>
    <col min="1" max="1" width="40.33203125" style="334" customWidth="1"/>
    <col min="2" max="2" width="40.6640625" style="334" customWidth="1"/>
    <col min="3" max="3" width="23.109375" style="334" customWidth="1"/>
    <col min="4" max="4" width="30" style="334" customWidth="1"/>
    <col min="5" max="5" width="24.33203125" style="334" customWidth="1"/>
    <col min="6" max="16384" width="9.109375" style="334"/>
  </cols>
  <sheetData>
    <row r="1" spans="1:5" x14ac:dyDescent="0.3">
      <c r="A1" t="s">
        <v>1888</v>
      </c>
    </row>
    <row r="2" spans="1:5" x14ac:dyDescent="0.3">
      <c r="A2" s="131" t="s">
        <v>1478</v>
      </c>
      <c r="B2" s="108"/>
      <c r="C2" s="108"/>
      <c r="D2" s="108"/>
      <c r="E2" s="108"/>
    </row>
    <row r="3" spans="1:5" x14ac:dyDescent="0.3">
      <c r="A3" s="131" t="s">
        <v>1477</v>
      </c>
      <c r="B3" s="108"/>
      <c r="C3" s="108"/>
      <c r="D3" s="108"/>
      <c r="E3" s="108"/>
    </row>
    <row r="4" spans="1:5" x14ac:dyDescent="0.3">
      <c r="A4" s="347" t="s">
        <v>1887</v>
      </c>
      <c r="B4" s="336"/>
      <c r="C4" s="336"/>
      <c r="D4" s="336"/>
      <c r="E4" s="336"/>
    </row>
    <row r="5" spans="1:5" x14ac:dyDescent="0.3">
      <c r="A5" s="336" t="s">
        <v>1886</v>
      </c>
      <c r="B5" s="336"/>
      <c r="C5" s="336"/>
      <c r="D5" s="336"/>
      <c r="E5" s="336"/>
    </row>
    <row r="6" spans="1:5" x14ac:dyDescent="0.3">
      <c r="A6" s="336" t="s">
        <v>1885</v>
      </c>
      <c r="B6" s="336"/>
      <c r="C6" s="336"/>
      <c r="D6" s="336"/>
      <c r="E6" s="336"/>
    </row>
    <row r="25" spans="1:5" x14ac:dyDescent="0.3">
      <c r="A25" s="336"/>
      <c r="B25" s="336" t="s">
        <v>1859</v>
      </c>
      <c r="C25" s="336"/>
      <c r="D25" s="336"/>
      <c r="E25" s="336"/>
    </row>
    <row r="26" spans="1:5" x14ac:dyDescent="0.3">
      <c r="A26" s="336"/>
      <c r="B26" s="336"/>
      <c r="C26" s="336"/>
      <c r="D26" s="336"/>
      <c r="E26" s="336"/>
    </row>
    <row r="27" spans="1:5" x14ac:dyDescent="0.3">
      <c r="A27" s="336" t="s">
        <v>1884</v>
      </c>
      <c r="B27" s="346" t="s">
        <v>1883</v>
      </c>
      <c r="C27" s="336"/>
      <c r="D27" s="336"/>
      <c r="E27" s="336"/>
    </row>
    <row r="28" spans="1:5" x14ac:dyDescent="0.3">
      <c r="A28" s="336"/>
      <c r="B28" s="336" t="s">
        <v>1882</v>
      </c>
      <c r="C28" s="336"/>
      <c r="D28" s="336"/>
      <c r="E28" s="336"/>
    </row>
    <row r="29" spans="1:5" x14ac:dyDescent="0.3">
      <c r="A29" s="336"/>
      <c r="B29" s="336" t="s">
        <v>1881</v>
      </c>
      <c r="C29" s="336"/>
      <c r="D29" s="336"/>
      <c r="E29" s="336"/>
    </row>
    <row r="30" spans="1:5" x14ac:dyDescent="0.3">
      <c r="A30" s="336"/>
      <c r="B30" s="336" t="s">
        <v>1880</v>
      </c>
      <c r="C30" s="336"/>
      <c r="D30" s="336"/>
      <c r="E30" s="336"/>
    </row>
    <row r="57" spans="1:5" x14ac:dyDescent="0.3">
      <c r="B57" s="345"/>
    </row>
    <row r="59" spans="1:5" x14ac:dyDescent="0.3">
      <c r="A59" s="336" t="s">
        <v>1879</v>
      </c>
      <c r="B59" s="336"/>
      <c r="C59" s="336"/>
      <c r="D59" s="336"/>
      <c r="E59" s="336"/>
    </row>
    <row r="61" spans="1:5" s="340" customFormat="1" ht="31.2" x14ac:dyDescent="0.3">
      <c r="A61" s="344" t="s">
        <v>1857</v>
      </c>
      <c r="B61" s="344" t="s">
        <v>1856</v>
      </c>
      <c r="C61" s="344" t="s">
        <v>1855</v>
      </c>
      <c r="D61" s="344" t="s">
        <v>1854</v>
      </c>
    </row>
    <row r="62" spans="1:5" x14ac:dyDescent="0.3">
      <c r="A62" s="339" t="s">
        <v>1853</v>
      </c>
      <c r="B62" s="342">
        <v>10000000</v>
      </c>
      <c r="C62" s="343">
        <v>0.12</v>
      </c>
      <c r="D62" s="342">
        <v>850000</v>
      </c>
    </row>
    <row r="63" spans="1:5" x14ac:dyDescent="0.3">
      <c r="A63" s="339" t="s">
        <v>1852</v>
      </c>
      <c r="B63" s="342">
        <v>3000000</v>
      </c>
      <c r="C63" s="343">
        <v>0.08</v>
      </c>
      <c r="D63" s="342">
        <v>75000</v>
      </c>
    </row>
    <row r="65" spans="1:5" x14ac:dyDescent="0.3">
      <c r="A65" s="336" t="s">
        <v>1878</v>
      </c>
      <c r="B65" s="336"/>
      <c r="C65" s="336"/>
      <c r="D65" s="336"/>
      <c r="E65" s="336"/>
    </row>
    <row r="67" spans="1:5" s="340" customFormat="1" ht="31.2" x14ac:dyDescent="0.3">
      <c r="C67" s="341" t="s">
        <v>1850</v>
      </c>
    </row>
    <row r="68" spans="1:5" x14ac:dyDescent="0.3">
      <c r="B68" s="339" t="s">
        <v>1849</v>
      </c>
      <c r="C68" s="338">
        <v>0.04</v>
      </c>
    </row>
    <row r="69" spans="1:5" x14ac:dyDescent="0.3">
      <c r="B69" s="339" t="s">
        <v>1848</v>
      </c>
      <c r="C69" s="338">
        <v>0.06</v>
      </c>
    </row>
    <row r="70" spans="1:5" x14ac:dyDescent="0.3">
      <c r="B70" s="339" t="s">
        <v>1847</v>
      </c>
      <c r="C70" s="338">
        <v>2.5000000000000001E-2</v>
      </c>
    </row>
    <row r="72" spans="1:5" x14ac:dyDescent="0.3">
      <c r="A72" s="337" t="s">
        <v>1877</v>
      </c>
      <c r="B72" s="336"/>
      <c r="C72" s="336"/>
      <c r="D72" s="336"/>
      <c r="E72" s="336"/>
    </row>
    <row r="83" s="335" customFormat="1" x14ac:dyDescent="0.3"/>
    <row r="84" s="335" customFormat="1" x14ac:dyDescent="0.3"/>
    <row r="85" s="335" customFormat="1" x14ac:dyDescent="0.3"/>
    <row r="86" s="335" customFormat="1" x14ac:dyDescent="0.3"/>
    <row r="87" s="335" customFormat="1" x14ac:dyDescent="0.3"/>
    <row r="88" s="335" customFormat="1" x14ac:dyDescent="0.3"/>
    <row r="89" s="335" customFormat="1" x14ac:dyDescent="0.3"/>
    <row r="90" s="335" customFormat="1" x14ac:dyDescent="0.3"/>
    <row r="91" s="335" customFormat="1" x14ac:dyDescent="0.3"/>
    <row r="92" s="335" customFormat="1" x14ac:dyDescent="0.3"/>
    <row r="93" s="335" customFormat="1" x14ac:dyDescent="0.3"/>
    <row r="94" s="335" customFormat="1" x14ac:dyDescent="0.3"/>
    <row r="95" s="335" customFormat="1" x14ac:dyDescent="0.3"/>
    <row r="96" s="335" customFormat="1" x14ac:dyDescent="0.3"/>
    <row r="97" s="335" customFormat="1" x14ac:dyDescent="0.3"/>
    <row r="98" s="335" customFormat="1" x14ac:dyDescent="0.3"/>
    <row r="99" s="335" customFormat="1" x14ac:dyDescent="0.3"/>
    <row r="100" s="335" customFormat="1" x14ac:dyDescent="0.3"/>
    <row r="101" s="335" customFormat="1" x14ac:dyDescent="0.3"/>
    <row r="102" s="335" customFormat="1" x14ac:dyDescent="0.3"/>
    <row r="103" s="335" customFormat="1" x14ac:dyDescent="0.3"/>
    <row r="104" s="335" customFormat="1" x14ac:dyDescent="0.3"/>
    <row r="105" s="335" customFormat="1" x14ac:dyDescent="0.3"/>
    <row r="106" s="335" customFormat="1" x14ac:dyDescent="0.3"/>
    <row r="107" s="335" customFormat="1" x14ac:dyDescent="0.3"/>
    <row r="108" s="335" customFormat="1" x14ac:dyDescent="0.3"/>
    <row r="109" s="335" customFormat="1" x14ac:dyDescent="0.3"/>
    <row r="110" s="335" customFormat="1" x14ac:dyDescent="0.3"/>
  </sheetData>
  <printOptions horizontalCentered="1"/>
  <pageMargins left="0.2" right="0.2" top="0.75" bottom="0.75" header="0.3" footer="0.3"/>
  <pageSetup scale="58" fitToHeight="2" orientation="portrait" r:id="rId1"/>
  <rowBreaks count="1" manualBreakCount="1">
    <brk id="71"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6D206-D2AD-4411-9494-9AECA5B255AF}">
  <sheetPr>
    <tabColor theme="5" tint="0.39997558519241921"/>
  </sheetPr>
  <dimension ref="A2:E39"/>
  <sheetViews>
    <sheetView workbookViewId="0">
      <selection activeCell="AC68" sqref="AC68"/>
    </sheetView>
  </sheetViews>
  <sheetFormatPr defaultRowHeight="14.4" x14ac:dyDescent="0.3"/>
  <cols>
    <col min="2" max="2" width="36.33203125" bestFit="1" customWidth="1"/>
    <col min="3" max="4" width="15.33203125" bestFit="1" customWidth="1"/>
    <col min="5" max="5" width="13.33203125" customWidth="1"/>
  </cols>
  <sheetData>
    <row r="2" spans="1:4" x14ac:dyDescent="0.3">
      <c r="A2" t="s">
        <v>1706</v>
      </c>
    </row>
    <row r="3" spans="1:4" ht="15.6" x14ac:dyDescent="0.3">
      <c r="B3" s="305"/>
      <c r="C3" s="333" t="s">
        <v>1876</v>
      </c>
      <c r="D3" s="332" t="s">
        <v>1875</v>
      </c>
    </row>
    <row r="4" spans="1:4" ht="15.6" x14ac:dyDescent="0.3">
      <c r="B4" s="323" t="s">
        <v>1874</v>
      </c>
      <c r="C4" s="331"/>
      <c r="D4" s="330"/>
    </row>
    <row r="5" spans="1:4" ht="15.6" x14ac:dyDescent="0.3">
      <c r="B5" s="320" t="s">
        <v>1873</v>
      </c>
      <c r="C5" s="329">
        <v>571.98</v>
      </c>
      <c r="D5" s="329">
        <v>586.63</v>
      </c>
    </row>
    <row r="6" spans="1:4" ht="15.6" x14ac:dyDescent="0.3">
      <c r="B6" s="319" t="s">
        <v>1872</v>
      </c>
      <c r="C6" s="328">
        <v>0.83599999999999997</v>
      </c>
      <c r="D6" s="328">
        <v>0.83699999999999997</v>
      </c>
    </row>
    <row r="7" spans="1:4" ht="15.6" x14ac:dyDescent="0.3">
      <c r="B7" s="319" t="s">
        <v>1871</v>
      </c>
      <c r="C7" s="328">
        <v>0.121</v>
      </c>
      <c r="D7" s="328">
        <v>0.11799999999999999</v>
      </c>
    </row>
    <row r="8" spans="1:4" ht="15.6" x14ac:dyDescent="0.3">
      <c r="B8" s="319" t="s">
        <v>1870</v>
      </c>
      <c r="C8" s="327">
        <v>0.72</v>
      </c>
      <c r="D8" s="327">
        <v>0.68</v>
      </c>
    </row>
    <row r="9" spans="1:4" ht="15.6" x14ac:dyDescent="0.3">
      <c r="B9" s="319" t="s">
        <v>1869</v>
      </c>
      <c r="C9" s="326">
        <v>139.22</v>
      </c>
      <c r="D9" s="326">
        <v>143.4</v>
      </c>
    </row>
    <row r="10" spans="1:4" ht="15.6" x14ac:dyDescent="0.3">
      <c r="B10" s="319" t="s">
        <v>1868</v>
      </c>
      <c r="C10" s="326">
        <v>133.51</v>
      </c>
      <c r="D10" s="326">
        <v>134.22999999999999</v>
      </c>
    </row>
    <row r="11" spans="1:4" ht="15.6" x14ac:dyDescent="0.3">
      <c r="B11" s="325" t="s">
        <v>1867</v>
      </c>
      <c r="C11" s="324">
        <v>1392684</v>
      </c>
      <c r="D11" s="324">
        <v>1406612</v>
      </c>
    </row>
    <row r="12" spans="1:4" ht="15.6" x14ac:dyDescent="0.3">
      <c r="B12" s="323" t="s">
        <v>1866</v>
      </c>
      <c r="C12" s="322"/>
      <c r="D12" s="321"/>
    </row>
    <row r="13" spans="1:4" ht="15.6" x14ac:dyDescent="0.3">
      <c r="B13" s="320" t="s">
        <v>1865</v>
      </c>
      <c r="C13" s="318">
        <v>206901363</v>
      </c>
      <c r="D13" s="318">
        <v>229062984</v>
      </c>
    </row>
    <row r="14" spans="1:4" ht="15.6" x14ac:dyDescent="0.3">
      <c r="B14" s="319" t="s">
        <v>1864</v>
      </c>
      <c r="C14" s="318">
        <v>19991341</v>
      </c>
      <c r="D14" s="318">
        <v>20291067</v>
      </c>
    </row>
    <row r="15" spans="1:4" ht="15.6" x14ac:dyDescent="0.3">
      <c r="B15" s="319" t="s">
        <v>1863</v>
      </c>
      <c r="C15" s="318">
        <v>14961382</v>
      </c>
      <c r="D15" s="318">
        <v>15087621</v>
      </c>
    </row>
    <row r="16" spans="1:4" ht="15.6" x14ac:dyDescent="0.3">
      <c r="B16" s="319" t="s">
        <v>1862</v>
      </c>
      <c r="C16" s="318">
        <v>104590268</v>
      </c>
      <c r="D16" s="318">
        <v>104217808</v>
      </c>
    </row>
    <row r="17" spans="1:5" ht="15.6" x14ac:dyDescent="0.3">
      <c r="B17" s="319" t="s">
        <v>1861</v>
      </c>
      <c r="C17" s="318">
        <v>1652423</v>
      </c>
      <c r="D17" s="318">
        <v>2587779</v>
      </c>
    </row>
    <row r="18" spans="1:5" ht="15.6" x14ac:dyDescent="0.3">
      <c r="B18" s="319" t="s">
        <v>1860</v>
      </c>
      <c r="C18" s="318">
        <v>7068937</v>
      </c>
      <c r="D18" s="318">
        <v>7693249</v>
      </c>
    </row>
    <row r="20" spans="1:5" ht="15.6" x14ac:dyDescent="0.3">
      <c r="B20" s="317" t="s">
        <v>1859</v>
      </c>
    </row>
    <row r="26" spans="1:5" x14ac:dyDescent="0.3">
      <c r="A26" t="s">
        <v>1337</v>
      </c>
    </row>
    <row r="27" spans="1:5" x14ac:dyDescent="0.3">
      <c r="B27" s="105" t="s">
        <v>1858</v>
      </c>
    </row>
    <row r="29" spans="1:5" ht="62.4" x14ac:dyDescent="0.3">
      <c r="B29" s="316" t="s">
        <v>1857</v>
      </c>
      <c r="C29" s="316" t="s">
        <v>1856</v>
      </c>
      <c r="D29" s="316" t="s">
        <v>1855</v>
      </c>
      <c r="E29" s="316" t="s">
        <v>1854</v>
      </c>
    </row>
    <row r="30" spans="1:5" ht="15.6" x14ac:dyDescent="0.3">
      <c r="B30" s="311" t="s">
        <v>1853</v>
      </c>
      <c r="C30" s="314">
        <v>10000000</v>
      </c>
      <c r="D30" s="315">
        <v>0.12</v>
      </c>
      <c r="E30" s="314">
        <v>850000</v>
      </c>
    </row>
    <row r="31" spans="1:5" ht="15.6" x14ac:dyDescent="0.3">
      <c r="B31" s="311" t="s">
        <v>1852</v>
      </c>
      <c r="C31" s="314">
        <v>3000000</v>
      </c>
      <c r="D31" s="315">
        <v>0.08</v>
      </c>
      <c r="E31" s="314">
        <v>75000</v>
      </c>
    </row>
    <row r="34" spans="2:3" x14ac:dyDescent="0.3">
      <c r="B34" s="105" t="s">
        <v>1851</v>
      </c>
    </row>
    <row r="36" spans="2:3" ht="46.8" x14ac:dyDescent="0.3">
      <c r="B36" s="313"/>
      <c r="C36" s="312" t="s">
        <v>1850</v>
      </c>
    </row>
    <row r="37" spans="2:3" ht="15.6" x14ac:dyDescent="0.3">
      <c r="B37" s="311" t="s">
        <v>1849</v>
      </c>
      <c r="C37" s="310">
        <v>0.04</v>
      </c>
    </row>
    <row r="38" spans="2:3" ht="15.6" x14ac:dyDescent="0.3">
      <c r="B38" s="311" t="s">
        <v>1848</v>
      </c>
      <c r="C38" s="310">
        <v>0.06</v>
      </c>
    </row>
    <row r="39" spans="2:3" ht="15.6" x14ac:dyDescent="0.3">
      <c r="B39" s="311" t="s">
        <v>1847</v>
      </c>
      <c r="C39" s="310">
        <v>2.5000000000000001E-2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82840-D592-4B3E-8F6F-C6B704695C78}">
  <sheetPr>
    <tabColor theme="5" tint="0.39997558519241921"/>
  </sheetPr>
  <dimension ref="A1:J35"/>
  <sheetViews>
    <sheetView workbookViewId="0">
      <selection activeCell="F57" sqref="F57"/>
    </sheetView>
  </sheetViews>
  <sheetFormatPr defaultRowHeight="14.4" x14ac:dyDescent="0.3"/>
  <cols>
    <col min="4" max="4" width="20.5546875" customWidth="1"/>
    <col min="5" max="5" width="13" customWidth="1"/>
    <col min="6" max="6" width="14.6640625" bestFit="1" customWidth="1"/>
    <col min="7" max="7" width="9.109375" bestFit="1" customWidth="1"/>
    <col min="8" max="8" width="11.6640625" customWidth="1"/>
    <col min="9" max="9" width="10.6640625" bestFit="1" customWidth="1"/>
    <col min="10" max="10" width="11.6640625" bestFit="1" customWidth="1"/>
    <col min="11" max="12" width="10.6640625" bestFit="1" customWidth="1"/>
    <col min="13" max="13" width="16.109375" customWidth="1"/>
    <col min="14" max="14" width="12.109375" bestFit="1" customWidth="1"/>
  </cols>
  <sheetData>
    <row r="1" spans="1:8" ht="15" thickBot="1" x14ac:dyDescent="0.35">
      <c r="A1" t="s">
        <v>54</v>
      </c>
    </row>
    <row r="2" spans="1:8" ht="15" thickBot="1" x14ac:dyDescent="0.35">
      <c r="G2" s="20" t="s">
        <v>42</v>
      </c>
      <c r="H2" s="19"/>
    </row>
    <row r="3" spans="1:8" x14ac:dyDescent="0.3">
      <c r="G3" s="18" t="s">
        <v>41</v>
      </c>
      <c r="H3" s="18"/>
    </row>
    <row r="4" spans="1:8" ht="15" thickBot="1" x14ac:dyDescent="0.35">
      <c r="G4" s="17" t="s">
        <v>40</v>
      </c>
      <c r="H4" s="17"/>
    </row>
    <row r="5" spans="1:8" ht="15.6" thickTop="1" thickBot="1" x14ac:dyDescent="0.35">
      <c r="G5" s="16" t="s">
        <v>39</v>
      </c>
      <c r="H5" s="16"/>
    </row>
    <row r="6" spans="1:8" ht="15" thickTop="1" x14ac:dyDescent="0.3">
      <c r="G6" s="15" t="s">
        <v>38</v>
      </c>
      <c r="H6" s="14"/>
    </row>
    <row r="7" spans="1:8" ht="15" thickBot="1" x14ac:dyDescent="0.35"/>
    <row r="8" spans="1:8" ht="15" thickBot="1" x14ac:dyDescent="0.35">
      <c r="D8" s="644" t="s">
        <v>37</v>
      </c>
      <c r="E8" s="646"/>
    </row>
    <row r="9" spans="1:8" s="6" customFormat="1" x14ac:dyDescent="0.3"/>
    <row r="10" spans="1:8" s="6" customFormat="1" x14ac:dyDescent="0.3">
      <c r="D10" s="6" t="s">
        <v>53</v>
      </c>
    </row>
    <row r="11" spans="1:8" s="6" customFormat="1" x14ac:dyDescent="0.3"/>
    <row r="12" spans="1:8" s="6" customFormat="1" x14ac:dyDescent="0.3">
      <c r="D12" s="6" t="s">
        <v>52</v>
      </c>
    </row>
    <row r="13" spans="1:8" s="6" customFormat="1" x14ac:dyDescent="0.3">
      <c r="D13" s="6">
        <v>0.04</v>
      </c>
      <c r="E13" s="6" t="s">
        <v>51</v>
      </c>
    </row>
    <row r="14" spans="1:8" s="6" customFormat="1" x14ac:dyDescent="0.3">
      <c r="D14" s="6">
        <v>0.03</v>
      </c>
      <c r="E14" s="6" t="s">
        <v>50</v>
      </c>
    </row>
    <row r="15" spans="1:8" s="6" customFormat="1" x14ac:dyDescent="0.3"/>
    <row r="16" spans="1:8" s="6" customFormat="1" ht="15" thickBot="1" x14ac:dyDescent="0.35"/>
    <row r="17" spans="4:10" ht="15" thickBot="1" x14ac:dyDescent="0.35">
      <c r="D17" s="644" t="s">
        <v>18</v>
      </c>
      <c r="E17" s="646"/>
    </row>
    <row r="18" spans="4:10" x14ac:dyDescent="0.3">
      <c r="D18" s="24"/>
      <c r="E18" s="24"/>
      <c r="F18" s="13"/>
      <c r="G18" s="13"/>
      <c r="H18" s="13"/>
      <c r="I18" s="13"/>
      <c r="J18" s="13"/>
    </row>
    <row r="20" spans="4:10" x14ac:dyDescent="0.3">
      <c r="D20" s="2" t="s">
        <v>49</v>
      </c>
      <c r="E20" s="2" t="s">
        <v>48</v>
      </c>
      <c r="F20" s="2"/>
      <c r="G20" s="2"/>
      <c r="H20" s="2"/>
      <c r="I20" s="2"/>
      <c r="J20" s="2" t="s">
        <v>12</v>
      </c>
    </row>
    <row r="21" spans="4:10" x14ac:dyDescent="0.3">
      <c r="D21" s="2"/>
      <c r="E21" s="2">
        <v>0</v>
      </c>
      <c r="F21" s="2">
        <v>1</v>
      </c>
      <c r="G21" s="2">
        <v>2</v>
      </c>
      <c r="H21" s="2">
        <v>3</v>
      </c>
      <c r="I21" s="2">
        <v>4</v>
      </c>
      <c r="J21" s="2"/>
    </row>
    <row r="22" spans="4:10" x14ac:dyDescent="0.3">
      <c r="D22" s="2"/>
      <c r="E22" s="2" t="s">
        <v>47</v>
      </c>
      <c r="F22" s="2"/>
      <c r="G22" s="2"/>
      <c r="H22" s="2"/>
      <c r="I22" s="2"/>
      <c r="J22" s="2"/>
    </row>
    <row r="23" spans="4:10" x14ac:dyDescent="0.3">
      <c r="D23" s="4">
        <v>2018</v>
      </c>
      <c r="E23" s="2">
        <v>792</v>
      </c>
      <c r="F23" s="2">
        <v>396</v>
      </c>
      <c r="G23" s="2">
        <v>264</v>
      </c>
      <c r="H23" s="2">
        <v>132</v>
      </c>
      <c r="I23" s="2">
        <v>72</v>
      </c>
      <c r="J23" s="21">
        <v>175000000</v>
      </c>
    </row>
    <row r="24" spans="4:10" x14ac:dyDescent="0.3">
      <c r="D24" s="4">
        <v>2019</v>
      </c>
      <c r="E24" s="2">
        <v>912</v>
      </c>
      <c r="F24" s="2">
        <v>455</v>
      </c>
      <c r="G24" s="2">
        <v>302</v>
      </c>
      <c r="H24" s="2">
        <v>154</v>
      </c>
      <c r="I24" s="2">
        <v>84</v>
      </c>
      <c r="J24" s="21">
        <v>210000000</v>
      </c>
    </row>
    <row r="25" spans="4:10" x14ac:dyDescent="0.3">
      <c r="D25" s="23"/>
    </row>
    <row r="26" spans="4:10" x14ac:dyDescent="0.3">
      <c r="D26" s="23"/>
    </row>
    <row r="27" spans="4:10" x14ac:dyDescent="0.3">
      <c r="D27" s="23"/>
    </row>
    <row r="28" spans="4:10" x14ac:dyDescent="0.3">
      <c r="D28" s="2" t="s">
        <v>46</v>
      </c>
      <c r="E28" s="2" t="s">
        <v>45</v>
      </c>
      <c r="F28" s="2"/>
      <c r="G28" s="2"/>
      <c r="H28" s="2" t="s">
        <v>44</v>
      </c>
    </row>
    <row r="29" spans="4:10" x14ac:dyDescent="0.3">
      <c r="D29" s="2"/>
      <c r="E29" s="22">
        <v>44105</v>
      </c>
      <c r="F29" s="22">
        <v>44136</v>
      </c>
      <c r="G29" s="22">
        <v>44166</v>
      </c>
      <c r="H29" s="2"/>
    </row>
    <row r="30" spans="4:10" x14ac:dyDescent="0.3">
      <c r="D30" s="22">
        <v>44105</v>
      </c>
      <c r="E30" s="2">
        <v>38</v>
      </c>
      <c r="F30" s="2">
        <v>23</v>
      </c>
      <c r="G30" s="2">
        <v>12</v>
      </c>
      <c r="H30" s="21">
        <v>8900000</v>
      </c>
    </row>
    <row r="31" spans="4:10" x14ac:dyDescent="0.3">
      <c r="D31" s="22">
        <v>44136</v>
      </c>
      <c r="E31" s="2"/>
      <c r="F31" s="2">
        <v>46</v>
      </c>
      <c r="G31" s="2">
        <v>23</v>
      </c>
      <c r="H31" s="21">
        <v>8400000</v>
      </c>
    </row>
    <row r="32" spans="4:10" x14ac:dyDescent="0.3">
      <c r="D32" s="22">
        <v>44166</v>
      </c>
      <c r="E32" s="2"/>
      <c r="F32" s="2"/>
      <c r="G32" s="2">
        <v>38</v>
      </c>
      <c r="H32" s="21">
        <v>4600000</v>
      </c>
    </row>
    <row r="34" spans="4:8" ht="15" thickBot="1" x14ac:dyDescent="0.35"/>
    <row r="35" spans="4:8" ht="15" thickBot="1" x14ac:dyDescent="0.35">
      <c r="D35" s="644" t="s">
        <v>17</v>
      </c>
      <c r="E35" s="645"/>
      <c r="F35" s="645"/>
      <c r="G35" s="645"/>
      <c r="H35" s="646"/>
    </row>
  </sheetData>
  <mergeCells count="3">
    <mergeCell ref="D8:E8"/>
    <mergeCell ref="D17:E17"/>
    <mergeCell ref="D35:H35"/>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CDC87-7E76-4601-B5C3-753E6C76625E}">
  <sheetPr>
    <tabColor theme="9" tint="0.59999389629810485"/>
  </sheetPr>
  <dimension ref="A1:E110"/>
  <sheetViews>
    <sheetView showGridLines="0" zoomScale="85" zoomScaleNormal="85" zoomScaleSheetLayoutView="100" workbookViewId="0">
      <selection activeCell="G51" sqref="G51"/>
    </sheetView>
  </sheetViews>
  <sheetFormatPr defaultColWidth="9.109375" defaultRowHeight="15.6" x14ac:dyDescent="0.3"/>
  <cols>
    <col min="1" max="1" width="40.33203125" style="334" customWidth="1"/>
    <col min="2" max="2" width="40.6640625" style="334" customWidth="1"/>
    <col min="3" max="3" width="23.109375" style="334" customWidth="1"/>
    <col min="4" max="4" width="30" style="334" customWidth="1"/>
    <col min="5" max="5" width="24.33203125" style="334" customWidth="1"/>
    <col min="6" max="16384" width="9.109375" style="334"/>
  </cols>
  <sheetData>
    <row r="1" spans="1:5" x14ac:dyDescent="0.3">
      <c r="A1" t="s">
        <v>1888</v>
      </c>
    </row>
    <row r="2" spans="1:5" x14ac:dyDescent="0.3">
      <c r="A2" s="131" t="s">
        <v>1478</v>
      </c>
      <c r="B2" s="108"/>
      <c r="C2" s="108"/>
      <c r="D2" s="108"/>
      <c r="E2" s="108"/>
    </row>
    <row r="3" spans="1:5" x14ac:dyDescent="0.3">
      <c r="A3" s="131" t="s">
        <v>1477</v>
      </c>
      <c r="B3" s="108"/>
      <c r="C3" s="108"/>
      <c r="D3" s="108"/>
      <c r="E3" s="108"/>
    </row>
    <row r="4" spans="1:5" x14ac:dyDescent="0.3">
      <c r="A4" s="347" t="s">
        <v>1887</v>
      </c>
      <c r="B4" s="336"/>
      <c r="C4" s="336"/>
      <c r="D4" s="336"/>
      <c r="E4" s="336"/>
    </row>
    <row r="5" spans="1:5" x14ac:dyDescent="0.3">
      <c r="A5" s="336" t="s">
        <v>1886</v>
      </c>
      <c r="B5" s="336"/>
      <c r="C5" s="336"/>
      <c r="D5" s="336"/>
      <c r="E5" s="336"/>
    </row>
    <row r="6" spans="1:5" x14ac:dyDescent="0.3">
      <c r="A6" s="336" t="s">
        <v>1885</v>
      </c>
      <c r="B6" s="336"/>
      <c r="C6" s="336"/>
      <c r="D6" s="336"/>
      <c r="E6" s="336"/>
    </row>
    <row r="8" spans="1:5" x14ac:dyDescent="0.3">
      <c r="C8" s="454" t="s">
        <v>1876</v>
      </c>
      <c r="D8" s="453" t="s">
        <v>1875</v>
      </c>
    </row>
    <row r="9" spans="1:5" x14ac:dyDescent="0.3">
      <c r="B9" s="461" t="s">
        <v>1874</v>
      </c>
      <c r="C9" s="469"/>
      <c r="D9" s="468"/>
    </row>
    <row r="10" spans="1:5" x14ac:dyDescent="0.3">
      <c r="A10" s="457" t="s">
        <v>2160</v>
      </c>
      <c r="B10" s="458" t="s">
        <v>1873</v>
      </c>
      <c r="C10" s="467">
        <v>571.98</v>
      </c>
      <c r="D10" s="467">
        <v>586.63</v>
      </c>
    </row>
    <row r="11" spans="1:5" x14ac:dyDescent="0.3">
      <c r="A11" s="457" t="s">
        <v>2159</v>
      </c>
      <c r="B11" s="456" t="s">
        <v>1872</v>
      </c>
      <c r="C11" s="466">
        <v>0.83599999999999997</v>
      </c>
      <c r="D11" s="466">
        <v>0.83699999999999997</v>
      </c>
    </row>
    <row r="12" spans="1:5" x14ac:dyDescent="0.3">
      <c r="A12" s="457" t="s">
        <v>2158</v>
      </c>
      <c r="B12" s="456" t="s">
        <v>1871</v>
      </c>
      <c r="C12" s="466">
        <v>0.121</v>
      </c>
      <c r="D12" s="466">
        <v>0.11799999999999999</v>
      </c>
    </row>
    <row r="13" spans="1:5" x14ac:dyDescent="0.3">
      <c r="A13" s="457" t="s">
        <v>2157</v>
      </c>
      <c r="B13" s="456" t="s">
        <v>1870</v>
      </c>
      <c r="C13" s="465">
        <v>0.72</v>
      </c>
      <c r="D13" s="465">
        <v>0.68</v>
      </c>
    </row>
    <row r="14" spans="1:5" x14ac:dyDescent="0.3">
      <c r="A14" s="457" t="s">
        <v>2156</v>
      </c>
      <c r="B14" s="456" t="s">
        <v>1869</v>
      </c>
      <c r="C14" s="464">
        <v>139.22</v>
      </c>
      <c r="D14" s="464">
        <v>143.4</v>
      </c>
    </row>
    <row r="15" spans="1:5" x14ac:dyDescent="0.3">
      <c r="A15" s="457" t="s">
        <v>2155</v>
      </c>
      <c r="B15" s="456" t="s">
        <v>1868</v>
      </c>
      <c r="C15" s="464">
        <v>133.51</v>
      </c>
      <c r="D15" s="464">
        <v>134.22999999999999</v>
      </c>
    </row>
    <row r="16" spans="1:5" x14ac:dyDescent="0.3">
      <c r="A16" s="457" t="s">
        <v>2154</v>
      </c>
      <c r="B16" s="463" t="s">
        <v>1867</v>
      </c>
      <c r="C16" s="462">
        <v>1392684</v>
      </c>
      <c r="D16" s="462">
        <v>1406612</v>
      </c>
    </row>
    <row r="17" spans="1:5" x14ac:dyDescent="0.3">
      <c r="A17" s="457"/>
      <c r="B17" s="461" t="s">
        <v>1866</v>
      </c>
      <c r="C17" s="460"/>
      <c r="D17" s="459"/>
    </row>
    <row r="18" spans="1:5" x14ac:dyDescent="0.3">
      <c r="A18" s="457" t="s">
        <v>2153</v>
      </c>
      <c r="B18" s="458" t="s">
        <v>1865</v>
      </c>
      <c r="C18" s="455">
        <v>206901363</v>
      </c>
      <c r="D18" s="455">
        <v>229062984</v>
      </c>
    </row>
    <row r="19" spans="1:5" x14ac:dyDescent="0.3">
      <c r="A19" s="457" t="s">
        <v>2152</v>
      </c>
      <c r="B19" s="456" t="s">
        <v>1864</v>
      </c>
      <c r="C19" s="455">
        <v>19991341</v>
      </c>
      <c r="D19" s="455">
        <v>20291067</v>
      </c>
    </row>
    <row r="20" spans="1:5" x14ac:dyDescent="0.3">
      <c r="A20" s="457" t="s">
        <v>2151</v>
      </c>
      <c r="B20" s="456" t="s">
        <v>1863</v>
      </c>
      <c r="C20" s="455">
        <v>14961382</v>
      </c>
      <c r="D20" s="455">
        <v>15087621</v>
      </c>
    </row>
    <row r="21" spans="1:5" x14ac:dyDescent="0.3">
      <c r="A21" s="457" t="s">
        <v>2150</v>
      </c>
      <c r="B21" s="456" t="s">
        <v>1862</v>
      </c>
      <c r="C21" s="455">
        <v>104590268</v>
      </c>
      <c r="D21" s="455">
        <v>104217808</v>
      </c>
    </row>
    <row r="22" spans="1:5" x14ac:dyDescent="0.3">
      <c r="A22" s="457" t="s">
        <v>2149</v>
      </c>
      <c r="B22" s="456" t="s">
        <v>1861</v>
      </c>
      <c r="C22" s="455">
        <v>1652423</v>
      </c>
      <c r="D22" s="455">
        <v>2587779</v>
      </c>
    </row>
    <row r="23" spans="1:5" x14ac:dyDescent="0.3">
      <c r="A23" s="457" t="s">
        <v>2148</v>
      </c>
      <c r="B23" s="456" t="s">
        <v>1860</v>
      </c>
      <c r="C23" s="455">
        <v>7068937</v>
      </c>
      <c r="D23" s="455">
        <v>7693249</v>
      </c>
    </row>
    <row r="25" spans="1:5" x14ac:dyDescent="0.3">
      <c r="A25" s="336"/>
      <c r="B25" s="336" t="s">
        <v>1859</v>
      </c>
      <c r="C25" s="336"/>
      <c r="D25" s="336"/>
      <c r="E25" s="336"/>
    </row>
    <row r="26" spans="1:5" x14ac:dyDescent="0.3">
      <c r="A26" s="336"/>
      <c r="B26" s="336"/>
      <c r="C26" s="336"/>
      <c r="D26" s="336"/>
      <c r="E26" s="336"/>
    </row>
    <row r="27" spans="1:5" x14ac:dyDescent="0.3">
      <c r="A27" s="336" t="s">
        <v>1884</v>
      </c>
      <c r="B27" s="346" t="s">
        <v>1883</v>
      </c>
      <c r="C27" s="336"/>
      <c r="D27" s="336"/>
      <c r="E27" s="336"/>
    </row>
    <row r="28" spans="1:5" x14ac:dyDescent="0.3">
      <c r="A28" s="336"/>
      <c r="B28" s="336" t="s">
        <v>1882</v>
      </c>
      <c r="C28" s="336"/>
      <c r="D28" s="336"/>
      <c r="E28" s="336"/>
    </row>
    <row r="29" spans="1:5" x14ac:dyDescent="0.3">
      <c r="A29" s="336"/>
      <c r="B29" s="336" t="s">
        <v>1881</v>
      </c>
      <c r="C29" s="336"/>
      <c r="D29" s="336"/>
      <c r="E29" s="336"/>
    </row>
    <row r="30" spans="1:5" x14ac:dyDescent="0.3">
      <c r="A30" s="336"/>
      <c r="B30" s="336" t="s">
        <v>1880</v>
      </c>
      <c r="C30" s="336"/>
      <c r="D30" s="336"/>
      <c r="E30" s="336"/>
    </row>
    <row r="32" spans="1:5" x14ac:dyDescent="0.3">
      <c r="C32" s="454" t="s">
        <v>1876</v>
      </c>
      <c r="D32" s="453" t="s">
        <v>1875</v>
      </c>
    </row>
    <row r="34" spans="1:4" x14ac:dyDescent="0.3">
      <c r="A34" s="445" t="s">
        <v>2147</v>
      </c>
      <c r="B34" s="440" t="s">
        <v>2146</v>
      </c>
      <c r="C34" s="444">
        <f>C10*C13*C16</f>
        <v>573542923.91040003</v>
      </c>
      <c r="D34" s="444">
        <f>D10*D13*D16</f>
        <v>561109342.34080005</v>
      </c>
    </row>
    <row r="35" spans="1:4" x14ac:dyDescent="0.3">
      <c r="A35" s="452" t="s">
        <v>2145</v>
      </c>
      <c r="B35" s="451" t="s">
        <v>2144</v>
      </c>
      <c r="C35" s="446">
        <f>C14*(1-C13)*C16</f>
        <v>54289050.614399999</v>
      </c>
      <c r="D35" s="446">
        <f>D14*(1-D13)*D16</f>
        <v>64546611.456</v>
      </c>
    </row>
    <row r="36" spans="1:4" x14ac:dyDescent="0.3">
      <c r="A36" s="440" t="s">
        <v>2103</v>
      </c>
      <c r="B36" s="440" t="s">
        <v>2143</v>
      </c>
      <c r="C36" s="444">
        <f>C35+C34</f>
        <v>627831974.52480006</v>
      </c>
      <c r="D36" s="444">
        <f>D35+D34</f>
        <v>625655953.79680002</v>
      </c>
    </row>
    <row r="37" spans="1:4" x14ac:dyDescent="0.3">
      <c r="A37" s="450"/>
    </row>
    <row r="38" spans="1:4" x14ac:dyDescent="0.3">
      <c r="A38" s="334" t="s">
        <v>2142</v>
      </c>
      <c r="B38" s="449" t="s">
        <v>2141</v>
      </c>
      <c r="C38" s="444">
        <f>C11*C34</f>
        <v>479481884.38909441</v>
      </c>
      <c r="D38" s="444">
        <f>D11*D34</f>
        <v>469648519.5392496</v>
      </c>
    </row>
    <row r="39" spans="1:4" x14ac:dyDescent="0.3">
      <c r="A39" s="334" t="s">
        <v>2140</v>
      </c>
      <c r="B39" s="449" t="s">
        <v>2139</v>
      </c>
      <c r="C39" s="444">
        <f>C12*C34</f>
        <v>69398693.793158397</v>
      </c>
      <c r="D39" s="444">
        <f>D12*D34</f>
        <v>66210902.396214403</v>
      </c>
    </row>
    <row r="40" spans="1:4" x14ac:dyDescent="0.3">
      <c r="A40" s="448" t="s">
        <v>2138</v>
      </c>
      <c r="B40" s="447" t="s">
        <v>2137</v>
      </c>
      <c r="C40" s="446">
        <f>C15*(1-C13)*C16</f>
        <v>52062427.435200006</v>
      </c>
      <c r="D40" s="446">
        <f>D15*(1-D13)*D16</f>
        <v>60419049.203199983</v>
      </c>
    </row>
    <row r="41" spans="1:4" x14ac:dyDescent="0.3">
      <c r="A41" s="334" t="s">
        <v>2136</v>
      </c>
      <c r="B41" s="445" t="s">
        <v>2135</v>
      </c>
      <c r="C41" s="444">
        <f>SUM(C38:C40)</f>
        <v>600943005.61745274</v>
      </c>
      <c r="D41" s="444">
        <f>SUM(D38:D40)</f>
        <v>596278471.13866401</v>
      </c>
    </row>
    <row r="42" spans="1:4" x14ac:dyDescent="0.3">
      <c r="B42" s="443"/>
      <c r="C42" s="442"/>
    </row>
    <row r="43" spans="1:4" x14ac:dyDescent="0.3">
      <c r="A43" s="334" t="s">
        <v>2134</v>
      </c>
      <c r="B43" s="442" t="s">
        <v>2133</v>
      </c>
      <c r="C43" s="442">
        <f>C36-C41</f>
        <v>26888968.907347322</v>
      </c>
      <c r="D43" s="442">
        <f>D36-D41</f>
        <v>29377482.65813601</v>
      </c>
    </row>
    <row r="44" spans="1:4" x14ac:dyDescent="0.3">
      <c r="B44" s="442"/>
      <c r="C44" s="442"/>
    </row>
    <row r="45" spans="1:4" x14ac:dyDescent="0.3">
      <c r="A45" s="334" t="s">
        <v>2132</v>
      </c>
      <c r="B45" s="443" t="s">
        <v>2131</v>
      </c>
      <c r="C45" s="442">
        <f>0.18*C43</f>
        <v>4840014.4033225179</v>
      </c>
      <c r="D45" s="442">
        <f>0.18*D43</f>
        <v>5287946.8784644818</v>
      </c>
    </row>
    <row r="46" spans="1:4" x14ac:dyDescent="0.3">
      <c r="B46" s="442"/>
      <c r="C46" s="442"/>
    </row>
    <row r="47" spans="1:4" x14ac:dyDescent="0.3">
      <c r="A47" s="334" t="s">
        <v>1774</v>
      </c>
      <c r="B47" s="442" t="s">
        <v>2130</v>
      </c>
      <c r="C47" s="442">
        <f>C43-C45</f>
        <v>22048954.504024804</v>
      </c>
      <c r="D47" s="442">
        <f>D43-D45</f>
        <v>24089535.779671527</v>
      </c>
    </row>
    <row r="49" spans="1:5" x14ac:dyDescent="0.3">
      <c r="A49" s="441" t="s">
        <v>2024</v>
      </c>
      <c r="B49" s="334" t="s">
        <v>2129</v>
      </c>
      <c r="C49" s="439">
        <f>C47/C36</f>
        <v>3.511919653457192E-2</v>
      </c>
      <c r="D49" s="439">
        <f>D47/D36</f>
        <v>3.850284750506075E-2</v>
      </c>
    </row>
    <row r="51" spans="1:5" x14ac:dyDescent="0.3">
      <c r="A51" s="334" t="s">
        <v>1769</v>
      </c>
      <c r="B51" s="440" t="s">
        <v>2128</v>
      </c>
      <c r="C51" s="442">
        <f>SUM(C18:C20)</f>
        <v>241854086</v>
      </c>
      <c r="D51" s="442">
        <f>SUM(D18:D20)</f>
        <v>264441672</v>
      </c>
    </row>
    <row r="52" spans="1:5" x14ac:dyDescent="0.3">
      <c r="A52" s="441" t="s">
        <v>2127</v>
      </c>
      <c r="B52" s="440" t="s">
        <v>2126</v>
      </c>
      <c r="C52" s="439">
        <f>C47/C51</f>
        <v>9.1166351037066218E-2</v>
      </c>
      <c r="D52" s="439">
        <f>D47/D51</f>
        <v>9.1095838252268829E-2</v>
      </c>
    </row>
    <row r="54" spans="1:5" x14ac:dyDescent="0.3">
      <c r="A54" s="334" t="s">
        <v>2125</v>
      </c>
      <c r="B54" s="440" t="s">
        <v>2124</v>
      </c>
      <c r="C54" s="442">
        <f>SUM(C18:C20)-SUM(C21:C23)</f>
        <v>128542458</v>
      </c>
      <c r="D54" s="442">
        <f>SUM(D18:D20)-SUM(D21:D23)</f>
        <v>149942836</v>
      </c>
    </row>
    <row r="55" spans="1:5" x14ac:dyDescent="0.3">
      <c r="A55" s="441" t="s">
        <v>2123</v>
      </c>
      <c r="B55" s="440" t="s">
        <v>2122</v>
      </c>
      <c r="C55" s="439">
        <f>C47/C54</f>
        <v>0.17153051876466222</v>
      </c>
      <c r="D55" s="439">
        <f>D47/D54</f>
        <v>0.16065813094045739</v>
      </c>
    </row>
    <row r="57" spans="1:5" x14ac:dyDescent="0.3">
      <c r="B57" s="345"/>
    </row>
    <row r="59" spans="1:5" x14ac:dyDescent="0.3">
      <c r="A59" s="336" t="s">
        <v>1879</v>
      </c>
      <c r="B59" s="336"/>
      <c r="C59" s="336"/>
      <c r="D59" s="336"/>
      <c r="E59" s="336"/>
    </row>
    <row r="61" spans="1:5" s="340" customFormat="1" ht="31.2" x14ac:dyDescent="0.3">
      <c r="A61" s="344" t="s">
        <v>1857</v>
      </c>
      <c r="B61" s="344" t="s">
        <v>1856</v>
      </c>
      <c r="C61" s="344" t="s">
        <v>1855</v>
      </c>
      <c r="D61" s="344" t="s">
        <v>1854</v>
      </c>
    </row>
    <row r="62" spans="1:5" x14ac:dyDescent="0.3">
      <c r="A62" s="339" t="s">
        <v>1853</v>
      </c>
      <c r="B62" s="342">
        <v>10000000</v>
      </c>
      <c r="C62" s="343">
        <v>0.12</v>
      </c>
      <c r="D62" s="342">
        <v>850000</v>
      </c>
    </row>
    <row r="63" spans="1:5" x14ac:dyDescent="0.3">
      <c r="A63" s="339" t="s">
        <v>1852</v>
      </c>
      <c r="B63" s="342">
        <v>3000000</v>
      </c>
      <c r="C63" s="343">
        <v>0.08</v>
      </c>
      <c r="D63" s="342">
        <v>75000</v>
      </c>
    </row>
    <row r="65" spans="1:5" x14ac:dyDescent="0.3">
      <c r="A65" s="336" t="s">
        <v>1878</v>
      </c>
      <c r="B65" s="336"/>
      <c r="C65" s="336"/>
      <c r="D65" s="336"/>
      <c r="E65" s="336"/>
    </row>
    <row r="67" spans="1:5" s="340" customFormat="1" ht="31.2" x14ac:dyDescent="0.3">
      <c r="C67" s="341" t="s">
        <v>1850</v>
      </c>
    </row>
    <row r="68" spans="1:5" x14ac:dyDescent="0.3">
      <c r="B68" s="339" t="s">
        <v>1849</v>
      </c>
      <c r="C68" s="338">
        <v>0.04</v>
      </c>
    </row>
    <row r="69" spans="1:5" x14ac:dyDescent="0.3">
      <c r="B69" s="339" t="s">
        <v>1848</v>
      </c>
      <c r="C69" s="338">
        <v>0.06</v>
      </c>
    </row>
    <row r="70" spans="1:5" x14ac:dyDescent="0.3">
      <c r="B70" s="339" t="s">
        <v>1847</v>
      </c>
      <c r="C70" s="338">
        <v>2.5000000000000001E-2</v>
      </c>
    </row>
    <row r="72" spans="1:5" x14ac:dyDescent="0.3">
      <c r="A72" s="337" t="s">
        <v>1877</v>
      </c>
      <c r="B72" s="336"/>
      <c r="C72" s="336"/>
      <c r="D72" s="336"/>
      <c r="E72" s="336"/>
    </row>
    <row r="74" spans="1:5" x14ac:dyDescent="0.3">
      <c r="B74" s="335"/>
      <c r="C74" s="335"/>
      <c r="D74" s="438" t="s">
        <v>2121</v>
      </c>
    </row>
    <row r="75" spans="1:5" x14ac:dyDescent="0.3">
      <c r="A75" s="437" t="s">
        <v>2120</v>
      </c>
      <c r="B75" s="436" t="s">
        <v>2119</v>
      </c>
      <c r="C75" s="428" t="s">
        <v>2118</v>
      </c>
      <c r="D75" s="436" t="s">
        <v>2117</v>
      </c>
    </row>
    <row r="76" spans="1:5" x14ac:dyDescent="0.3">
      <c r="A76" s="335" t="s">
        <v>1849</v>
      </c>
      <c r="B76" s="424">
        <f>D36</f>
        <v>625655953.79680002</v>
      </c>
      <c r="C76" s="435" t="s">
        <v>2116</v>
      </c>
      <c r="D76" s="424">
        <f>B76*(1+C68)^2</f>
        <v>676709479.62661898</v>
      </c>
    </row>
    <row r="77" spans="1:5" x14ac:dyDescent="0.3">
      <c r="A77" s="335" t="s">
        <v>1848</v>
      </c>
      <c r="B77" s="424">
        <f>D47</f>
        <v>24089535.779671527</v>
      </c>
      <c r="C77" s="435" t="s">
        <v>2115</v>
      </c>
      <c r="D77" s="424">
        <f>B77*(1+C69)^2</f>
        <v>27067002.402038932</v>
      </c>
    </row>
    <row r="78" spans="1:5" x14ac:dyDescent="0.3">
      <c r="A78" s="335" t="s">
        <v>2114</v>
      </c>
      <c r="B78" s="424">
        <f>D51</f>
        <v>264441672</v>
      </c>
      <c r="C78" s="435" t="s">
        <v>2113</v>
      </c>
      <c r="D78" s="424">
        <f>B78*(1+C70)^2</f>
        <v>277829031.64499998</v>
      </c>
    </row>
    <row r="79" spans="1:5" x14ac:dyDescent="0.3">
      <c r="A79" s="335"/>
      <c r="B79" s="424"/>
      <c r="C79" s="434"/>
      <c r="D79" s="424"/>
    </row>
    <row r="80" spans="1:5" x14ac:dyDescent="0.3">
      <c r="A80" s="432" t="s">
        <v>2112</v>
      </c>
      <c r="B80" s="424"/>
      <c r="C80" s="434"/>
      <c r="D80" s="433">
        <f>D77/D76</f>
        <v>3.9997965474007267E-2</v>
      </c>
    </row>
    <row r="81" spans="1:4" x14ac:dyDescent="0.3">
      <c r="A81" s="432" t="s">
        <v>2111</v>
      </c>
      <c r="B81" s="431"/>
      <c r="D81" s="430">
        <f>D77/D78</f>
        <v>9.7423232704579921E-2</v>
      </c>
    </row>
    <row r="82" spans="1:4" x14ac:dyDescent="0.3">
      <c r="A82" s="335"/>
      <c r="B82" s="431"/>
      <c r="D82" s="430"/>
    </row>
    <row r="83" spans="1:4" s="335" customFormat="1" x14ac:dyDescent="0.3">
      <c r="A83" s="429" t="s">
        <v>2110</v>
      </c>
      <c r="C83" s="428" t="s">
        <v>2109</v>
      </c>
      <c r="D83" s="428" t="s">
        <v>2108</v>
      </c>
    </row>
    <row r="84" spans="1:4" s="335" customFormat="1" x14ac:dyDescent="0.3">
      <c r="A84" s="422" t="s">
        <v>2103</v>
      </c>
      <c r="C84" s="424">
        <f>B62</f>
        <v>10000000</v>
      </c>
      <c r="D84" s="423">
        <f>C84+D76</f>
        <v>686709479.62661898</v>
      </c>
    </row>
    <row r="85" spans="1:4" s="335" customFormat="1" x14ac:dyDescent="0.3">
      <c r="A85" s="422" t="s">
        <v>2107</v>
      </c>
      <c r="C85" s="424">
        <f>0.12*C84</f>
        <v>1200000</v>
      </c>
    </row>
    <row r="86" spans="1:4" s="335" customFormat="1" x14ac:dyDescent="0.3">
      <c r="A86" s="422" t="s">
        <v>2101</v>
      </c>
      <c r="C86" s="424">
        <f>0.18*C85</f>
        <v>216000</v>
      </c>
    </row>
    <row r="87" spans="1:4" s="335" customFormat="1" x14ac:dyDescent="0.3">
      <c r="A87" s="422" t="s">
        <v>2100</v>
      </c>
      <c r="C87" s="424">
        <f>C85-C86</f>
        <v>984000</v>
      </c>
      <c r="D87" s="423">
        <f>C87+D77</f>
        <v>28051002.402038932</v>
      </c>
    </row>
    <row r="88" spans="1:4" s="335" customFormat="1" x14ac:dyDescent="0.3">
      <c r="A88" s="419"/>
      <c r="C88" s="424"/>
    </row>
    <row r="89" spans="1:4" s="335" customFormat="1" x14ac:dyDescent="0.3">
      <c r="A89" s="419"/>
      <c r="C89" s="418"/>
    </row>
    <row r="90" spans="1:4" s="335" customFormat="1" x14ac:dyDescent="0.3">
      <c r="A90" s="419" t="s">
        <v>2099</v>
      </c>
      <c r="C90" s="427"/>
      <c r="D90" s="426">
        <f>D87/D84</f>
        <v>4.0848427514486856E-2</v>
      </c>
    </row>
    <row r="91" spans="1:4" s="335" customFormat="1" x14ac:dyDescent="0.3">
      <c r="A91" s="421" t="s">
        <v>2098</v>
      </c>
      <c r="D91" s="425">
        <f>D90-D80</f>
        <v>8.5046204047958818E-4</v>
      </c>
    </row>
    <row r="92" spans="1:4" s="335" customFormat="1" x14ac:dyDescent="0.3">
      <c r="A92" s="419"/>
      <c r="C92" s="418"/>
    </row>
    <row r="93" spans="1:4" s="335" customFormat="1" x14ac:dyDescent="0.3">
      <c r="A93" s="419" t="s">
        <v>2097</v>
      </c>
      <c r="C93" s="424">
        <f>D62</f>
        <v>850000</v>
      </c>
      <c r="D93" s="423">
        <f>C93+D78</f>
        <v>278679031.64499998</v>
      </c>
    </row>
    <row r="94" spans="1:4" s="335" customFormat="1" x14ac:dyDescent="0.3">
      <c r="A94" s="422" t="s">
        <v>2096</v>
      </c>
      <c r="C94" s="418"/>
      <c r="D94" s="417">
        <f>D87/D93</f>
        <v>0.10065702552667176</v>
      </c>
    </row>
    <row r="95" spans="1:4" s="335" customFormat="1" x14ac:dyDescent="0.3">
      <c r="A95" s="421" t="s">
        <v>2095</v>
      </c>
      <c r="C95" s="418"/>
      <c r="D95" s="420">
        <f>D94-D81</f>
        <v>3.2337928220918383E-3</v>
      </c>
    </row>
    <row r="96" spans="1:4" s="335" customFormat="1" x14ac:dyDescent="0.3">
      <c r="A96" s="419"/>
      <c r="C96" s="418"/>
      <c r="D96" s="417"/>
    </row>
    <row r="97" spans="1:5" s="335" customFormat="1" x14ac:dyDescent="0.3">
      <c r="A97" s="429" t="s">
        <v>2106</v>
      </c>
      <c r="C97" s="428" t="s">
        <v>2105</v>
      </c>
      <c r="D97" s="428" t="s">
        <v>2104</v>
      </c>
    </row>
    <row r="98" spans="1:5" s="335" customFormat="1" x14ac:dyDescent="0.3">
      <c r="A98" s="419" t="s">
        <v>2103</v>
      </c>
      <c r="C98" s="424">
        <f>B63</f>
        <v>3000000</v>
      </c>
      <c r="D98" s="423">
        <f>C98+D76</f>
        <v>679709479.62661898</v>
      </c>
    </row>
    <row r="99" spans="1:5" s="335" customFormat="1" x14ac:dyDescent="0.3">
      <c r="A99" s="422" t="s">
        <v>2102</v>
      </c>
      <c r="C99" s="424">
        <f>0.08*C98</f>
        <v>240000</v>
      </c>
    </row>
    <row r="100" spans="1:5" s="335" customFormat="1" x14ac:dyDescent="0.3">
      <c r="A100" s="422" t="s">
        <v>2101</v>
      </c>
      <c r="C100" s="424">
        <f>0.18*C99</f>
        <v>43200</v>
      </c>
    </row>
    <row r="101" spans="1:5" s="335" customFormat="1" x14ac:dyDescent="0.3">
      <c r="A101" s="422" t="s">
        <v>2100</v>
      </c>
      <c r="C101" s="424">
        <f>C99-C100</f>
        <v>196800</v>
      </c>
      <c r="D101" s="423">
        <f>C101+D77</f>
        <v>27263802.402038932</v>
      </c>
    </row>
    <row r="102" spans="1:5" s="335" customFormat="1" x14ac:dyDescent="0.3">
      <c r="A102" s="419"/>
      <c r="C102" s="424"/>
    </row>
    <row r="103" spans="1:5" s="335" customFormat="1" x14ac:dyDescent="0.3">
      <c r="A103" s="419"/>
      <c r="C103" s="418"/>
    </row>
    <row r="104" spans="1:5" s="335" customFormat="1" x14ac:dyDescent="0.3">
      <c r="A104" s="419" t="s">
        <v>2099</v>
      </c>
      <c r="C104" s="427"/>
      <c r="D104" s="426">
        <f>D101/D98</f>
        <v>4.0110963903307047E-2</v>
      </c>
    </row>
    <row r="105" spans="1:5" s="335" customFormat="1" x14ac:dyDescent="0.3">
      <c r="A105" s="421" t="s">
        <v>2098</v>
      </c>
      <c r="D105" s="425">
        <f>D104-D80</f>
        <v>1.1299842929977932E-4</v>
      </c>
    </row>
    <row r="106" spans="1:5" s="335" customFormat="1" x14ac:dyDescent="0.3">
      <c r="A106" s="419"/>
      <c r="C106" s="418"/>
    </row>
    <row r="107" spans="1:5" s="335" customFormat="1" x14ac:dyDescent="0.3">
      <c r="A107" s="419" t="s">
        <v>2097</v>
      </c>
      <c r="C107" s="424">
        <f>D63</f>
        <v>75000</v>
      </c>
      <c r="D107" s="423">
        <f>C107+D78</f>
        <v>277904031.64499998</v>
      </c>
    </row>
    <row r="108" spans="1:5" s="335" customFormat="1" x14ac:dyDescent="0.3">
      <c r="A108" s="422" t="s">
        <v>2096</v>
      </c>
      <c r="C108" s="418"/>
      <c r="D108" s="417">
        <f>D101/D107</f>
        <v>9.8105098514246258E-2</v>
      </c>
    </row>
    <row r="109" spans="1:5" s="335" customFormat="1" x14ac:dyDescent="0.3">
      <c r="A109" s="421" t="s">
        <v>2095</v>
      </c>
      <c r="C109" s="418"/>
      <c r="D109" s="420">
        <f>D108-D81</f>
        <v>6.818658096663377E-4</v>
      </c>
    </row>
    <row r="110" spans="1:5" s="335" customFormat="1" x14ac:dyDescent="0.3">
      <c r="B110" s="419"/>
      <c r="D110" s="418"/>
      <c r="E110" s="417"/>
    </row>
  </sheetData>
  <printOptions horizontalCentered="1"/>
  <pageMargins left="0.2" right="0.2" top="0.75" bottom="0.75" header="0.3" footer="0.3"/>
  <pageSetup scale="58" fitToHeight="2" orientation="portrait" r:id="rId1"/>
  <rowBreaks count="1" manualBreakCount="1">
    <brk id="71"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C3AE3-6CB7-456B-B7FE-71429E255A88}">
  <sheetPr>
    <tabColor theme="5" tint="0.39997558519241921"/>
  </sheetPr>
  <dimension ref="B1:M17"/>
  <sheetViews>
    <sheetView workbookViewId="0">
      <selection activeCell="AC68" sqref="AC68"/>
    </sheetView>
  </sheetViews>
  <sheetFormatPr defaultColWidth="8.88671875" defaultRowHeight="13.2" x14ac:dyDescent="0.25"/>
  <cols>
    <col min="1" max="1" width="2.88671875" style="348" customWidth="1"/>
    <col min="2" max="2" width="22.33203125" style="349" customWidth="1"/>
    <col min="3" max="16384" width="8.88671875" style="348"/>
  </cols>
  <sheetData>
    <row r="1" spans="2:13" ht="13.8" thickBot="1" x14ac:dyDescent="0.3"/>
    <row r="2" spans="2:13" x14ac:dyDescent="0.25">
      <c r="B2" s="357" t="s">
        <v>1916</v>
      </c>
      <c r="C2" s="356"/>
      <c r="D2" s="356"/>
      <c r="E2" s="356"/>
      <c r="F2" s="356"/>
      <c r="G2" s="356"/>
      <c r="H2" s="356"/>
      <c r="I2" s="356"/>
      <c r="J2" s="356"/>
      <c r="K2" s="356"/>
      <c r="L2" s="356"/>
      <c r="M2" s="355"/>
    </row>
    <row r="3" spans="2:13" x14ac:dyDescent="0.25">
      <c r="B3" s="354" t="s">
        <v>1915</v>
      </c>
      <c r="C3" s="348" t="s">
        <v>1914</v>
      </c>
      <c r="M3" s="353"/>
    </row>
    <row r="4" spans="2:13" x14ac:dyDescent="0.25">
      <c r="B4" s="354" t="s">
        <v>1913</v>
      </c>
      <c r="C4" s="348" t="s">
        <v>1912</v>
      </c>
      <c r="M4" s="353"/>
    </row>
    <row r="5" spans="2:13" x14ac:dyDescent="0.25">
      <c r="B5" s="354" t="s">
        <v>1911</v>
      </c>
      <c r="C5" s="348" t="s">
        <v>1910</v>
      </c>
      <c r="M5" s="353"/>
    </row>
    <row r="6" spans="2:13" x14ac:dyDescent="0.25">
      <c r="B6" s="354" t="s">
        <v>1909</v>
      </c>
      <c r="C6" s="348" t="s">
        <v>1908</v>
      </c>
      <c r="M6" s="353"/>
    </row>
    <row r="7" spans="2:13" x14ac:dyDescent="0.25">
      <c r="B7" s="354" t="s">
        <v>1907</v>
      </c>
      <c r="C7" s="348" t="s">
        <v>1906</v>
      </c>
      <c r="M7" s="353"/>
    </row>
    <row r="8" spans="2:13" x14ac:dyDescent="0.25">
      <c r="B8" s="354" t="s">
        <v>1905</v>
      </c>
      <c r="C8" s="348" t="s">
        <v>1904</v>
      </c>
      <c r="M8" s="353"/>
    </row>
    <row r="9" spans="2:13" x14ac:dyDescent="0.25">
      <c r="B9" s="354" t="s">
        <v>1903</v>
      </c>
      <c r="C9" s="348" t="s">
        <v>1902</v>
      </c>
      <c r="M9" s="353"/>
    </row>
    <row r="10" spans="2:13" x14ac:dyDescent="0.25">
      <c r="B10" s="354" t="s">
        <v>1901</v>
      </c>
      <c r="C10" s="348" t="s">
        <v>1900</v>
      </c>
      <c r="M10" s="353"/>
    </row>
    <row r="11" spans="2:13" x14ac:dyDescent="0.25">
      <c r="B11" s="354" t="s">
        <v>1899</v>
      </c>
      <c r="C11" s="348" t="s">
        <v>1898</v>
      </c>
      <c r="M11" s="353"/>
    </row>
    <row r="12" spans="2:13" ht="13.8" thickBot="1" x14ac:dyDescent="0.3">
      <c r="B12" s="358" t="s">
        <v>1897</v>
      </c>
      <c r="C12" s="351" t="s">
        <v>1896</v>
      </c>
      <c r="D12" s="351"/>
      <c r="E12" s="351"/>
      <c r="F12" s="351"/>
      <c r="G12" s="351"/>
      <c r="H12" s="351"/>
      <c r="I12" s="351"/>
      <c r="J12" s="351"/>
      <c r="K12" s="351"/>
      <c r="L12" s="351"/>
      <c r="M12" s="350"/>
    </row>
    <row r="13" spans="2:13" ht="13.8" thickBot="1" x14ac:dyDescent="0.3"/>
    <row r="14" spans="2:13" x14ac:dyDescent="0.25">
      <c r="B14" s="357" t="s">
        <v>1895</v>
      </c>
      <c r="C14" s="356"/>
      <c r="D14" s="356"/>
      <c r="E14" s="356"/>
      <c r="F14" s="356"/>
      <c r="G14" s="356"/>
      <c r="H14" s="356"/>
      <c r="I14" s="356"/>
      <c r="J14" s="356"/>
      <c r="K14" s="356"/>
      <c r="L14" s="356"/>
      <c r="M14" s="355"/>
    </row>
    <row r="15" spans="2:13" x14ac:dyDescent="0.25">
      <c r="B15" s="354" t="s">
        <v>1894</v>
      </c>
      <c r="C15" s="348" t="s">
        <v>1893</v>
      </c>
      <c r="M15" s="353"/>
    </row>
    <row r="16" spans="2:13" x14ac:dyDescent="0.25">
      <c r="B16" s="354" t="s">
        <v>1892</v>
      </c>
      <c r="C16" s="348" t="s">
        <v>1891</v>
      </c>
      <c r="M16" s="353"/>
    </row>
    <row r="17" spans="2:13" ht="13.8" thickBot="1" x14ac:dyDescent="0.3">
      <c r="B17" s="352" t="s">
        <v>1890</v>
      </c>
      <c r="C17" s="351" t="s">
        <v>1889</v>
      </c>
      <c r="D17" s="351"/>
      <c r="E17" s="351"/>
      <c r="F17" s="351"/>
      <c r="G17" s="351"/>
      <c r="H17" s="351"/>
      <c r="I17" s="351"/>
      <c r="J17" s="351"/>
      <c r="K17" s="351"/>
      <c r="L17" s="351"/>
      <c r="M17" s="350"/>
    </row>
  </sheetData>
  <pageMargins left="0.7" right="0.7" top="0.75" bottom="0.75" header="0.3" footer="0.3"/>
  <pageSetup orientation="portrait" horizontalDpi="90" verticalDpi="9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69697-1874-4DA8-BCAC-4F94CC14F49E}">
  <sheetPr>
    <tabColor theme="5" tint="0.39997558519241921"/>
  </sheetPr>
  <dimension ref="A1:G5842"/>
  <sheetViews>
    <sheetView zoomScale="83" workbookViewId="0">
      <selection activeCell="AC68" sqref="AC68"/>
    </sheetView>
  </sheetViews>
  <sheetFormatPr defaultColWidth="20.44140625" defaultRowHeight="13.2" x14ac:dyDescent="0.3"/>
  <cols>
    <col min="1" max="16384" width="20.44140625" style="359"/>
  </cols>
  <sheetData>
    <row r="1" spans="1:7" ht="13.8" thickBot="1" x14ac:dyDescent="0.35"/>
    <row r="2" spans="1:7" s="375" customFormat="1" ht="13.8" thickBot="1" x14ac:dyDescent="0.35">
      <c r="A2" s="378" t="s">
        <v>1941</v>
      </c>
      <c r="B2" s="377" t="s">
        <v>1940</v>
      </c>
      <c r="C2" s="377" t="s">
        <v>1939</v>
      </c>
      <c r="D2" s="377" t="s">
        <v>1938</v>
      </c>
      <c r="E2" s="377" t="s">
        <v>1937</v>
      </c>
      <c r="F2" s="377" t="s">
        <v>1936</v>
      </c>
      <c r="G2" s="376" t="s">
        <v>1935</v>
      </c>
    </row>
    <row r="3" spans="1:7" x14ac:dyDescent="0.25">
      <c r="A3" s="374">
        <v>1004210</v>
      </c>
      <c r="B3" s="373" t="s">
        <v>1932</v>
      </c>
      <c r="C3" s="372" t="s">
        <v>1933</v>
      </c>
      <c r="D3" s="371">
        <v>44228</v>
      </c>
      <c r="E3" s="371">
        <v>44228</v>
      </c>
      <c r="F3" s="371">
        <v>44256</v>
      </c>
      <c r="G3" s="370">
        <v>38</v>
      </c>
    </row>
    <row r="4" spans="1:7" x14ac:dyDescent="0.25">
      <c r="A4" s="369">
        <v>1005110</v>
      </c>
      <c r="B4" s="368" t="s">
        <v>1918</v>
      </c>
      <c r="C4" s="367" t="s">
        <v>1933</v>
      </c>
      <c r="D4" s="366">
        <v>44470</v>
      </c>
      <c r="E4" s="366">
        <v>44470</v>
      </c>
      <c r="F4" s="366">
        <v>44501</v>
      </c>
      <c r="G4" s="365">
        <v>60</v>
      </c>
    </row>
    <row r="5" spans="1:7" x14ac:dyDescent="0.25">
      <c r="A5" s="369">
        <v>1006310</v>
      </c>
      <c r="B5" s="368" t="s">
        <v>1926</v>
      </c>
      <c r="C5" s="367" t="s">
        <v>1917</v>
      </c>
      <c r="D5" s="366">
        <v>44136</v>
      </c>
      <c r="E5" s="366">
        <v>44136</v>
      </c>
      <c r="F5" s="366">
        <v>44166</v>
      </c>
      <c r="G5" s="365">
        <v>27</v>
      </c>
    </row>
    <row r="6" spans="1:7" x14ac:dyDescent="0.25">
      <c r="A6" s="369">
        <v>1007544</v>
      </c>
      <c r="B6" s="368" t="s">
        <v>1924</v>
      </c>
      <c r="C6" s="367" t="s">
        <v>1931</v>
      </c>
      <c r="D6" s="366">
        <v>44501</v>
      </c>
      <c r="E6" s="366">
        <v>44501</v>
      </c>
      <c r="F6" s="366">
        <v>44501</v>
      </c>
      <c r="G6" s="365">
        <v>28</v>
      </c>
    </row>
    <row r="7" spans="1:7" x14ac:dyDescent="0.25">
      <c r="A7" s="369">
        <v>1008195</v>
      </c>
      <c r="B7" s="368" t="s">
        <v>1932</v>
      </c>
      <c r="C7" s="367" t="s">
        <v>1923</v>
      </c>
      <c r="D7" s="366">
        <v>43891</v>
      </c>
      <c r="E7" s="366">
        <v>43922</v>
      </c>
      <c r="F7" s="366">
        <v>43922</v>
      </c>
      <c r="G7" s="365">
        <v>4</v>
      </c>
    </row>
    <row r="8" spans="1:7" x14ac:dyDescent="0.25">
      <c r="A8" s="369">
        <v>1009307</v>
      </c>
      <c r="B8" s="368" t="s">
        <v>1932</v>
      </c>
      <c r="C8" s="367" t="s">
        <v>1927</v>
      </c>
      <c r="D8" s="366">
        <v>44440</v>
      </c>
      <c r="E8" s="366">
        <v>44440</v>
      </c>
      <c r="F8" s="366">
        <v>44440</v>
      </c>
      <c r="G8" s="365">
        <v>14</v>
      </c>
    </row>
    <row r="9" spans="1:7" x14ac:dyDescent="0.25">
      <c r="A9" s="369">
        <v>1010497</v>
      </c>
      <c r="B9" s="368" t="s">
        <v>1922</v>
      </c>
      <c r="C9" s="367" t="s">
        <v>1923</v>
      </c>
      <c r="D9" s="366">
        <v>44317</v>
      </c>
      <c r="E9" s="366">
        <v>44317</v>
      </c>
      <c r="F9" s="366">
        <v>44348</v>
      </c>
      <c r="G9" s="365">
        <v>15</v>
      </c>
    </row>
    <row r="10" spans="1:7" x14ac:dyDescent="0.25">
      <c r="A10" s="369">
        <v>1013171</v>
      </c>
      <c r="B10" s="368" t="s">
        <v>1929</v>
      </c>
      <c r="C10" s="367" t="s">
        <v>1919</v>
      </c>
      <c r="D10" s="366">
        <v>44044</v>
      </c>
      <c r="E10" s="366">
        <v>44044</v>
      </c>
      <c r="F10" s="366">
        <v>44075</v>
      </c>
      <c r="G10" s="365">
        <v>8</v>
      </c>
    </row>
    <row r="11" spans="1:7" x14ac:dyDescent="0.25">
      <c r="A11" s="369">
        <v>1016591</v>
      </c>
      <c r="B11" s="368" t="s">
        <v>1922</v>
      </c>
      <c r="C11" s="367" t="s">
        <v>1925</v>
      </c>
      <c r="D11" s="366">
        <v>44075</v>
      </c>
      <c r="E11" s="366">
        <v>44075</v>
      </c>
      <c r="F11" s="366">
        <v>44075</v>
      </c>
      <c r="G11" s="365">
        <v>54</v>
      </c>
    </row>
    <row r="12" spans="1:7" x14ac:dyDescent="0.25">
      <c r="A12" s="369">
        <v>1017047</v>
      </c>
      <c r="B12" s="368" t="s">
        <v>1926</v>
      </c>
      <c r="C12" s="367" t="s">
        <v>1917</v>
      </c>
      <c r="D12" s="366">
        <v>44197</v>
      </c>
      <c r="E12" s="366">
        <v>44197</v>
      </c>
      <c r="F12" s="366">
        <v>44197</v>
      </c>
      <c r="G12" s="365">
        <v>17</v>
      </c>
    </row>
    <row r="13" spans="1:7" x14ac:dyDescent="0.25">
      <c r="A13" s="369">
        <v>1019434</v>
      </c>
      <c r="B13" s="368" t="s">
        <v>1932</v>
      </c>
      <c r="C13" s="367" t="s">
        <v>1925</v>
      </c>
      <c r="D13" s="366">
        <v>44470</v>
      </c>
      <c r="E13" s="366">
        <v>44501</v>
      </c>
      <c r="F13" s="366">
        <v>44501</v>
      </c>
      <c r="G13" s="365">
        <v>9</v>
      </c>
    </row>
    <row r="14" spans="1:7" x14ac:dyDescent="0.25">
      <c r="A14" s="369">
        <v>1020492</v>
      </c>
      <c r="B14" s="368" t="s">
        <v>1920</v>
      </c>
      <c r="C14" s="367" t="s">
        <v>1930</v>
      </c>
      <c r="D14" s="366">
        <v>43891</v>
      </c>
      <c r="E14" s="366">
        <v>43891</v>
      </c>
      <c r="F14" s="366">
        <v>43922</v>
      </c>
      <c r="G14" s="365">
        <v>77</v>
      </c>
    </row>
    <row r="15" spans="1:7" x14ac:dyDescent="0.25">
      <c r="A15" s="369">
        <v>1021038</v>
      </c>
      <c r="B15" s="368" t="s">
        <v>1928</v>
      </c>
      <c r="C15" s="367" t="s">
        <v>1925</v>
      </c>
      <c r="D15" s="366">
        <v>44075</v>
      </c>
      <c r="E15" s="366">
        <v>44075</v>
      </c>
      <c r="F15" s="366">
        <v>44105</v>
      </c>
      <c r="G15" s="365">
        <v>36</v>
      </c>
    </row>
    <row r="16" spans="1:7" x14ac:dyDescent="0.25">
      <c r="A16" s="369">
        <v>1021352</v>
      </c>
      <c r="B16" s="368" t="s">
        <v>1918</v>
      </c>
      <c r="C16" s="367" t="s">
        <v>1927</v>
      </c>
      <c r="D16" s="366">
        <v>44348</v>
      </c>
      <c r="E16" s="366">
        <v>44348</v>
      </c>
      <c r="F16" s="366">
        <v>44348</v>
      </c>
      <c r="G16" s="365">
        <v>63</v>
      </c>
    </row>
    <row r="17" spans="1:7" x14ac:dyDescent="0.25">
      <c r="A17" s="369">
        <v>1024238</v>
      </c>
      <c r="B17" s="368" t="s">
        <v>1929</v>
      </c>
      <c r="C17" s="367" t="s">
        <v>1921</v>
      </c>
      <c r="D17" s="366">
        <v>44409</v>
      </c>
      <c r="E17" s="366">
        <v>44440</v>
      </c>
      <c r="F17" s="366">
        <v>44440</v>
      </c>
      <c r="G17" s="365">
        <v>24</v>
      </c>
    </row>
    <row r="18" spans="1:7" x14ac:dyDescent="0.25">
      <c r="A18" s="369">
        <v>1024918</v>
      </c>
      <c r="B18" s="368" t="s">
        <v>1918</v>
      </c>
      <c r="C18" s="367" t="s">
        <v>1923</v>
      </c>
      <c r="D18" s="366">
        <v>43952</v>
      </c>
      <c r="E18" s="366">
        <v>43983</v>
      </c>
      <c r="F18" s="366">
        <v>43983</v>
      </c>
      <c r="G18" s="365">
        <v>9</v>
      </c>
    </row>
    <row r="19" spans="1:7" x14ac:dyDescent="0.25">
      <c r="A19" s="369">
        <v>1025084</v>
      </c>
      <c r="B19" s="368" t="s">
        <v>1918</v>
      </c>
      <c r="C19" s="367" t="s">
        <v>1934</v>
      </c>
      <c r="D19" s="366">
        <v>44197</v>
      </c>
      <c r="E19" s="366">
        <v>44197</v>
      </c>
      <c r="F19" s="366">
        <v>44197</v>
      </c>
      <c r="G19" s="365">
        <v>16</v>
      </c>
    </row>
    <row r="20" spans="1:7" x14ac:dyDescent="0.25">
      <c r="A20" s="369">
        <v>1025235</v>
      </c>
      <c r="B20" s="368" t="s">
        <v>1929</v>
      </c>
      <c r="C20" s="367" t="s">
        <v>1921</v>
      </c>
      <c r="D20" s="366">
        <v>44105</v>
      </c>
      <c r="E20" s="366">
        <v>44136</v>
      </c>
      <c r="F20" s="366">
        <v>44136</v>
      </c>
      <c r="G20" s="365">
        <v>1</v>
      </c>
    </row>
    <row r="21" spans="1:7" x14ac:dyDescent="0.25">
      <c r="A21" s="369">
        <v>1025354</v>
      </c>
      <c r="B21" s="368" t="s">
        <v>1918</v>
      </c>
      <c r="C21" s="367" t="s">
        <v>1934</v>
      </c>
      <c r="D21" s="366">
        <v>44378</v>
      </c>
      <c r="E21" s="366">
        <v>44378</v>
      </c>
      <c r="F21" s="366">
        <v>44378</v>
      </c>
      <c r="G21" s="365">
        <v>11</v>
      </c>
    </row>
    <row r="22" spans="1:7" x14ac:dyDescent="0.25">
      <c r="A22" s="369">
        <v>1026532</v>
      </c>
      <c r="B22" s="368" t="s">
        <v>1920</v>
      </c>
      <c r="C22" s="367" t="s">
        <v>1925</v>
      </c>
      <c r="D22" s="366">
        <v>44105</v>
      </c>
      <c r="E22" s="366">
        <v>44105</v>
      </c>
      <c r="F22" s="366">
        <v>44105</v>
      </c>
      <c r="G22" s="365">
        <v>23</v>
      </c>
    </row>
    <row r="23" spans="1:7" x14ac:dyDescent="0.25">
      <c r="A23" s="369">
        <v>1027612</v>
      </c>
      <c r="B23" s="368" t="s">
        <v>1924</v>
      </c>
      <c r="C23" s="367" t="s">
        <v>1925</v>
      </c>
      <c r="D23" s="366">
        <v>44136</v>
      </c>
      <c r="E23" s="366">
        <v>44136</v>
      </c>
      <c r="F23" s="366">
        <v>44166</v>
      </c>
      <c r="G23" s="365">
        <v>64</v>
      </c>
    </row>
    <row r="24" spans="1:7" x14ac:dyDescent="0.25">
      <c r="A24" s="369">
        <v>1028756</v>
      </c>
      <c r="B24" s="368" t="s">
        <v>1928</v>
      </c>
      <c r="C24" s="367" t="s">
        <v>1930</v>
      </c>
      <c r="D24" s="366">
        <v>44317</v>
      </c>
      <c r="E24" s="366">
        <v>44317</v>
      </c>
      <c r="F24" s="366">
        <v>44317</v>
      </c>
      <c r="G24" s="365">
        <v>23</v>
      </c>
    </row>
    <row r="25" spans="1:7" x14ac:dyDescent="0.25">
      <c r="A25" s="369">
        <v>1028792</v>
      </c>
      <c r="B25" s="368" t="s">
        <v>1928</v>
      </c>
      <c r="C25" s="367" t="s">
        <v>1927</v>
      </c>
      <c r="D25" s="366">
        <v>44256</v>
      </c>
      <c r="E25" s="366">
        <v>44287</v>
      </c>
      <c r="F25" s="366">
        <v>44287</v>
      </c>
      <c r="G25" s="365">
        <v>15</v>
      </c>
    </row>
    <row r="26" spans="1:7" x14ac:dyDescent="0.25">
      <c r="A26" s="369">
        <v>1031948</v>
      </c>
      <c r="B26" s="368" t="s">
        <v>1926</v>
      </c>
      <c r="C26" s="367" t="s">
        <v>1921</v>
      </c>
      <c r="D26" s="366">
        <v>44531</v>
      </c>
      <c r="E26" s="366">
        <v>44531</v>
      </c>
      <c r="F26" s="366">
        <v>44531</v>
      </c>
      <c r="G26" s="365">
        <v>50</v>
      </c>
    </row>
    <row r="27" spans="1:7" x14ac:dyDescent="0.25">
      <c r="A27" s="369">
        <v>1035887</v>
      </c>
      <c r="B27" s="368" t="s">
        <v>1920</v>
      </c>
      <c r="C27" s="367" t="s">
        <v>1925</v>
      </c>
      <c r="D27" s="366">
        <v>44197</v>
      </c>
      <c r="E27" s="366">
        <v>44197</v>
      </c>
      <c r="F27" s="366">
        <v>44228</v>
      </c>
      <c r="G27" s="365">
        <v>99</v>
      </c>
    </row>
    <row r="28" spans="1:7" x14ac:dyDescent="0.25">
      <c r="A28" s="369">
        <v>1037524</v>
      </c>
      <c r="B28" s="368" t="s">
        <v>1924</v>
      </c>
      <c r="C28" s="367" t="s">
        <v>1933</v>
      </c>
      <c r="D28" s="366">
        <v>44409</v>
      </c>
      <c r="E28" s="366">
        <v>44409</v>
      </c>
      <c r="F28" s="366">
        <v>44440</v>
      </c>
      <c r="G28" s="365">
        <v>35</v>
      </c>
    </row>
    <row r="29" spans="1:7" x14ac:dyDescent="0.25">
      <c r="A29" s="369">
        <v>1038809</v>
      </c>
      <c r="B29" s="368" t="s">
        <v>1929</v>
      </c>
      <c r="C29" s="367" t="s">
        <v>1931</v>
      </c>
      <c r="D29" s="366">
        <v>44044</v>
      </c>
      <c r="E29" s="366">
        <v>44044</v>
      </c>
      <c r="F29" s="366">
        <v>44075</v>
      </c>
      <c r="G29" s="365">
        <v>51</v>
      </c>
    </row>
    <row r="30" spans="1:7" x14ac:dyDescent="0.25">
      <c r="A30" s="369">
        <v>1040225</v>
      </c>
      <c r="B30" s="368" t="s">
        <v>1929</v>
      </c>
      <c r="C30" s="367" t="s">
        <v>1927</v>
      </c>
      <c r="D30" s="366">
        <v>44105</v>
      </c>
      <c r="E30" s="366">
        <v>44105</v>
      </c>
      <c r="F30" s="366">
        <v>44136</v>
      </c>
      <c r="G30" s="365">
        <v>60</v>
      </c>
    </row>
    <row r="31" spans="1:7" x14ac:dyDescent="0.25">
      <c r="A31" s="369">
        <v>1042163</v>
      </c>
      <c r="B31" s="368" t="s">
        <v>1926</v>
      </c>
      <c r="C31" s="367" t="s">
        <v>1933</v>
      </c>
      <c r="D31" s="366">
        <v>44348</v>
      </c>
      <c r="E31" s="366">
        <v>44348</v>
      </c>
      <c r="F31" s="366">
        <v>44378</v>
      </c>
      <c r="G31" s="365">
        <v>26</v>
      </c>
    </row>
    <row r="32" spans="1:7" x14ac:dyDescent="0.25">
      <c r="A32" s="369">
        <v>1043112</v>
      </c>
      <c r="B32" s="368" t="s">
        <v>1932</v>
      </c>
      <c r="C32" s="367" t="s">
        <v>1934</v>
      </c>
      <c r="D32" s="366">
        <v>43891</v>
      </c>
      <c r="E32" s="366">
        <v>43891</v>
      </c>
      <c r="F32" s="366">
        <v>43891</v>
      </c>
      <c r="G32" s="365">
        <v>94</v>
      </c>
    </row>
    <row r="33" spans="1:7" x14ac:dyDescent="0.25">
      <c r="A33" s="369">
        <v>1043560</v>
      </c>
      <c r="B33" s="368" t="s">
        <v>1929</v>
      </c>
      <c r="C33" s="367" t="s">
        <v>1934</v>
      </c>
      <c r="D33" s="366">
        <v>44501</v>
      </c>
      <c r="E33" s="366">
        <v>44501</v>
      </c>
      <c r="F33" s="366">
        <v>44531</v>
      </c>
      <c r="G33" s="365">
        <v>33</v>
      </c>
    </row>
    <row r="34" spans="1:7" x14ac:dyDescent="0.25">
      <c r="A34" s="369">
        <v>1047054</v>
      </c>
      <c r="B34" s="368" t="s">
        <v>1922</v>
      </c>
      <c r="C34" s="367" t="s">
        <v>1930</v>
      </c>
      <c r="D34" s="366">
        <v>44228</v>
      </c>
      <c r="E34" s="366">
        <v>44228</v>
      </c>
      <c r="F34" s="366">
        <v>44228</v>
      </c>
      <c r="G34" s="365">
        <v>32</v>
      </c>
    </row>
    <row r="35" spans="1:7" x14ac:dyDescent="0.25">
      <c r="A35" s="369">
        <v>1047412</v>
      </c>
      <c r="B35" s="368" t="s">
        <v>1924</v>
      </c>
      <c r="C35" s="367" t="s">
        <v>1931</v>
      </c>
      <c r="D35" s="366">
        <v>44348</v>
      </c>
      <c r="E35" s="366">
        <v>44348</v>
      </c>
      <c r="F35" s="366">
        <v>44378</v>
      </c>
      <c r="G35" s="365">
        <v>41</v>
      </c>
    </row>
    <row r="36" spans="1:7" x14ac:dyDescent="0.25">
      <c r="A36" s="369">
        <v>1049005</v>
      </c>
      <c r="B36" s="368" t="s">
        <v>1918</v>
      </c>
      <c r="C36" s="367" t="s">
        <v>1917</v>
      </c>
      <c r="D36" s="366">
        <v>44440</v>
      </c>
      <c r="E36" s="366">
        <v>44440</v>
      </c>
      <c r="F36" s="366">
        <v>44470</v>
      </c>
      <c r="G36" s="365">
        <v>82</v>
      </c>
    </row>
    <row r="37" spans="1:7" x14ac:dyDescent="0.25">
      <c r="A37" s="369">
        <v>1049497</v>
      </c>
      <c r="B37" s="368" t="s">
        <v>1926</v>
      </c>
      <c r="C37" s="367" t="s">
        <v>1919</v>
      </c>
      <c r="D37" s="366">
        <v>43952</v>
      </c>
      <c r="E37" s="366">
        <v>43983</v>
      </c>
      <c r="F37" s="366">
        <v>43983</v>
      </c>
      <c r="G37" s="365">
        <v>3</v>
      </c>
    </row>
    <row r="38" spans="1:7" x14ac:dyDescent="0.25">
      <c r="A38" s="369">
        <v>1051798</v>
      </c>
      <c r="B38" s="368" t="s">
        <v>1922</v>
      </c>
      <c r="C38" s="367" t="s">
        <v>1917</v>
      </c>
      <c r="D38" s="366">
        <v>44317</v>
      </c>
      <c r="E38" s="366">
        <v>44348</v>
      </c>
      <c r="F38" s="366">
        <v>44348</v>
      </c>
      <c r="G38" s="365">
        <v>21</v>
      </c>
    </row>
    <row r="39" spans="1:7" x14ac:dyDescent="0.25">
      <c r="A39" s="369">
        <v>1052110</v>
      </c>
      <c r="B39" s="368" t="s">
        <v>1922</v>
      </c>
      <c r="C39" s="367" t="s">
        <v>1917</v>
      </c>
      <c r="D39" s="366">
        <v>44348</v>
      </c>
      <c r="E39" s="366">
        <v>44378</v>
      </c>
      <c r="F39" s="366">
        <v>44378</v>
      </c>
      <c r="G39" s="365">
        <v>13</v>
      </c>
    </row>
    <row r="40" spans="1:7" x14ac:dyDescent="0.25">
      <c r="A40" s="369">
        <v>1053862</v>
      </c>
      <c r="B40" s="368" t="s">
        <v>1924</v>
      </c>
      <c r="C40" s="367" t="s">
        <v>1927</v>
      </c>
      <c r="D40" s="366">
        <v>43983</v>
      </c>
      <c r="E40" s="366">
        <v>44013</v>
      </c>
      <c r="F40" s="366">
        <v>44013</v>
      </c>
      <c r="G40" s="365">
        <v>7</v>
      </c>
    </row>
    <row r="41" spans="1:7" x14ac:dyDescent="0.25">
      <c r="A41" s="369">
        <v>1057624</v>
      </c>
      <c r="B41" s="368" t="s">
        <v>1928</v>
      </c>
      <c r="C41" s="367" t="s">
        <v>1931</v>
      </c>
      <c r="D41" s="366">
        <v>44044</v>
      </c>
      <c r="E41" s="366">
        <v>44044</v>
      </c>
      <c r="F41" s="366">
        <v>44075</v>
      </c>
      <c r="G41" s="365">
        <v>7</v>
      </c>
    </row>
    <row r="42" spans="1:7" x14ac:dyDescent="0.25">
      <c r="A42" s="369">
        <v>1058354</v>
      </c>
      <c r="B42" s="368" t="s">
        <v>1920</v>
      </c>
      <c r="C42" s="367" t="s">
        <v>1917</v>
      </c>
      <c r="D42" s="366">
        <v>44501</v>
      </c>
      <c r="E42" s="366">
        <v>44501</v>
      </c>
      <c r="F42" s="366">
        <v>44501</v>
      </c>
      <c r="G42" s="365">
        <v>29</v>
      </c>
    </row>
    <row r="43" spans="1:7" x14ac:dyDescent="0.25">
      <c r="A43" s="369">
        <v>1059011</v>
      </c>
      <c r="B43" s="368" t="s">
        <v>1926</v>
      </c>
      <c r="C43" s="367" t="s">
        <v>1927</v>
      </c>
      <c r="D43" s="366">
        <v>44378</v>
      </c>
      <c r="E43" s="366">
        <v>44409</v>
      </c>
      <c r="F43" s="366">
        <v>44409</v>
      </c>
      <c r="G43" s="365">
        <v>13</v>
      </c>
    </row>
    <row r="44" spans="1:7" x14ac:dyDescent="0.25">
      <c r="A44" s="369">
        <v>1059255</v>
      </c>
      <c r="B44" s="368" t="s">
        <v>1924</v>
      </c>
      <c r="C44" s="367" t="s">
        <v>1933</v>
      </c>
      <c r="D44" s="366">
        <v>44531</v>
      </c>
      <c r="E44" s="366">
        <v>44531</v>
      </c>
      <c r="F44" s="366">
        <v>44531</v>
      </c>
      <c r="G44" s="365">
        <v>86</v>
      </c>
    </row>
    <row r="45" spans="1:7" x14ac:dyDescent="0.25">
      <c r="A45" s="369">
        <v>1059802</v>
      </c>
      <c r="B45" s="368" t="s">
        <v>1932</v>
      </c>
      <c r="C45" s="367" t="s">
        <v>1925</v>
      </c>
      <c r="D45" s="366">
        <v>44317</v>
      </c>
      <c r="E45" s="366">
        <v>44317</v>
      </c>
      <c r="F45" s="366">
        <v>44317</v>
      </c>
      <c r="G45" s="365">
        <v>68</v>
      </c>
    </row>
    <row r="46" spans="1:7" x14ac:dyDescent="0.25">
      <c r="A46" s="369">
        <v>1060077</v>
      </c>
      <c r="B46" s="368" t="s">
        <v>1928</v>
      </c>
      <c r="C46" s="367" t="s">
        <v>1927</v>
      </c>
      <c r="D46" s="366">
        <v>44013</v>
      </c>
      <c r="E46" s="366">
        <v>44044</v>
      </c>
      <c r="F46" s="366">
        <v>44044</v>
      </c>
      <c r="G46" s="365">
        <v>2</v>
      </c>
    </row>
    <row r="47" spans="1:7" x14ac:dyDescent="0.25">
      <c r="A47" s="369">
        <v>1066268</v>
      </c>
      <c r="B47" s="368" t="s">
        <v>1924</v>
      </c>
      <c r="C47" s="367" t="s">
        <v>1927</v>
      </c>
      <c r="D47" s="366">
        <v>44317</v>
      </c>
      <c r="E47" s="366">
        <v>44348</v>
      </c>
      <c r="F47" s="366">
        <v>44348</v>
      </c>
      <c r="G47" s="365">
        <v>8</v>
      </c>
    </row>
    <row r="48" spans="1:7" x14ac:dyDescent="0.25">
      <c r="A48" s="369">
        <v>1067437</v>
      </c>
      <c r="B48" s="368" t="s">
        <v>1929</v>
      </c>
      <c r="C48" s="367" t="s">
        <v>1927</v>
      </c>
      <c r="D48" s="366">
        <v>44501</v>
      </c>
      <c r="E48" s="366">
        <v>44501</v>
      </c>
      <c r="F48" s="366">
        <v>44501</v>
      </c>
      <c r="G48" s="365">
        <v>54</v>
      </c>
    </row>
    <row r="49" spans="1:7" x14ac:dyDescent="0.25">
      <c r="A49" s="369">
        <v>1069366</v>
      </c>
      <c r="B49" s="368" t="s">
        <v>1926</v>
      </c>
      <c r="C49" s="367" t="s">
        <v>1933</v>
      </c>
      <c r="D49" s="366">
        <v>44105</v>
      </c>
      <c r="E49" s="366">
        <v>44136</v>
      </c>
      <c r="F49" s="366">
        <v>44136</v>
      </c>
      <c r="G49" s="365">
        <v>8</v>
      </c>
    </row>
    <row r="50" spans="1:7" x14ac:dyDescent="0.25">
      <c r="A50" s="369">
        <v>1069768</v>
      </c>
      <c r="B50" s="368" t="s">
        <v>1929</v>
      </c>
      <c r="C50" s="367" t="s">
        <v>1919</v>
      </c>
      <c r="D50" s="366">
        <v>44256</v>
      </c>
      <c r="E50" s="366">
        <v>44256</v>
      </c>
      <c r="F50" s="366">
        <v>44256</v>
      </c>
      <c r="G50" s="365">
        <v>72</v>
      </c>
    </row>
    <row r="51" spans="1:7" x14ac:dyDescent="0.25">
      <c r="A51" s="369">
        <v>1069940</v>
      </c>
      <c r="B51" s="368" t="s">
        <v>1924</v>
      </c>
      <c r="C51" s="367" t="s">
        <v>1930</v>
      </c>
      <c r="D51" s="366">
        <v>44409</v>
      </c>
      <c r="E51" s="366">
        <v>44409</v>
      </c>
      <c r="F51" s="366">
        <v>44409</v>
      </c>
      <c r="G51" s="365">
        <v>45</v>
      </c>
    </row>
    <row r="52" spans="1:7" x14ac:dyDescent="0.25">
      <c r="A52" s="369">
        <v>1070719</v>
      </c>
      <c r="B52" s="368" t="s">
        <v>1924</v>
      </c>
      <c r="C52" s="367" t="s">
        <v>1919</v>
      </c>
      <c r="D52" s="366">
        <v>43952</v>
      </c>
      <c r="E52" s="366">
        <v>43952</v>
      </c>
      <c r="F52" s="366">
        <v>43983</v>
      </c>
      <c r="G52" s="365">
        <v>58</v>
      </c>
    </row>
    <row r="53" spans="1:7" x14ac:dyDescent="0.25">
      <c r="A53" s="369">
        <v>1073240</v>
      </c>
      <c r="B53" s="368" t="s">
        <v>1932</v>
      </c>
      <c r="C53" s="367" t="s">
        <v>1934</v>
      </c>
      <c r="D53" s="366">
        <v>44044</v>
      </c>
      <c r="E53" s="366">
        <v>44044</v>
      </c>
      <c r="F53" s="366">
        <v>44044</v>
      </c>
      <c r="G53" s="365">
        <v>82</v>
      </c>
    </row>
    <row r="54" spans="1:7" x14ac:dyDescent="0.25">
      <c r="A54" s="369">
        <v>1077487</v>
      </c>
      <c r="B54" s="368" t="s">
        <v>1918</v>
      </c>
      <c r="C54" s="367" t="s">
        <v>1923</v>
      </c>
      <c r="D54" s="366">
        <v>44105</v>
      </c>
      <c r="E54" s="366">
        <v>44105</v>
      </c>
      <c r="F54" s="366">
        <v>44105</v>
      </c>
      <c r="G54" s="365">
        <v>21</v>
      </c>
    </row>
    <row r="55" spans="1:7" x14ac:dyDescent="0.25">
      <c r="A55" s="369">
        <v>1079702</v>
      </c>
      <c r="B55" s="368" t="s">
        <v>1932</v>
      </c>
      <c r="C55" s="367" t="s">
        <v>1934</v>
      </c>
      <c r="D55" s="366">
        <v>43831</v>
      </c>
      <c r="E55" s="366">
        <v>43831</v>
      </c>
      <c r="F55" s="366">
        <v>43862</v>
      </c>
      <c r="G55" s="365">
        <v>23</v>
      </c>
    </row>
    <row r="56" spans="1:7" x14ac:dyDescent="0.25">
      <c r="A56" s="369">
        <v>1081182</v>
      </c>
      <c r="B56" s="368" t="s">
        <v>1918</v>
      </c>
      <c r="C56" s="367" t="s">
        <v>1917</v>
      </c>
      <c r="D56" s="366">
        <v>43952</v>
      </c>
      <c r="E56" s="366">
        <v>43952</v>
      </c>
      <c r="F56" s="366">
        <v>43952</v>
      </c>
      <c r="G56" s="365">
        <v>97</v>
      </c>
    </row>
    <row r="57" spans="1:7" x14ac:dyDescent="0.25">
      <c r="A57" s="369">
        <v>1082477</v>
      </c>
      <c r="B57" s="368" t="s">
        <v>1920</v>
      </c>
      <c r="C57" s="367" t="s">
        <v>1933</v>
      </c>
      <c r="D57" s="366">
        <v>43862</v>
      </c>
      <c r="E57" s="366">
        <v>43891</v>
      </c>
      <c r="F57" s="366">
        <v>43891</v>
      </c>
      <c r="G57" s="365">
        <v>4</v>
      </c>
    </row>
    <row r="58" spans="1:7" x14ac:dyDescent="0.25">
      <c r="A58" s="369">
        <v>1084888</v>
      </c>
      <c r="B58" s="368" t="s">
        <v>1929</v>
      </c>
      <c r="C58" s="367" t="s">
        <v>1934</v>
      </c>
      <c r="D58" s="366">
        <v>44378</v>
      </c>
      <c r="E58" s="366">
        <v>44378</v>
      </c>
      <c r="F58" s="366">
        <v>44378</v>
      </c>
      <c r="G58" s="365">
        <v>29</v>
      </c>
    </row>
    <row r="59" spans="1:7" x14ac:dyDescent="0.25">
      <c r="A59" s="369">
        <v>1087689</v>
      </c>
      <c r="B59" s="368" t="s">
        <v>1926</v>
      </c>
      <c r="C59" s="367" t="s">
        <v>1917</v>
      </c>
      <c r="D59" s="366">
        <v>44136</v>
      </c>
      <c r="E59" s="366">
        <v>44136</v>
      </c>
      <c r="F59" s="366">
        <v>44136</v>
      </c>
      <c r="G59" s="365">
        <v>43</v>
      </c>
    </row>
    <row r="60" spans="1:7" x14ac:dyDescent="0.25">
      <c r="A60" s="369">
        <v>1092304</v>
      </c>
      <c r="B60" s="368" t="s">
        <v>1926</v>
      </c>
      <c r="C60" s="367" t="s">
        <v>1919</v>
      </c>
      <c r="D60" s="366">
        <v>44501</v>
      </c>
      <c r="E60" s="366">
        <v>44501</v>
      </c>
      <c r="F60" s="366">
        <v>44531</v>
      </c>
      <c r="G60" s="365">
        <v>13</v>
      </c>
    </row>
    <row r="61" spans="1:7" x14ac:dyDescent="0.25">
      <c r="A61" s="369">
        <v>1093984</v>
      </c>
      <c r="B61" s="368" t="s">
        <v>1918</v>
      </c>
      <c r="C61" s="367" t="s">
        <v>1917</v>
      </c>
      <c r="D61" s="366">
        <v>44013</v>
      </c>
      <c r="E61" s="366">
        <v>44013</v>
      </c>
      <c r="F61" s="366">
        <v>44013</v>
      </c>
      <c r="G61" s="365">
        <v>73</v>
      </c>
    </row>
    <row r="62" spans="1:7" x14ac:dyDescent="0.25">
      <c r="A62" s="369">
        <v>1098395</v>
      </c>
      <c r="B62" s="368" t="s">
        <v>1924</v>
      </c>
      <c r="C62" s="367" t="s">
        <v>1927</v>
      </c>
      <c r="D62" s="366">
        <v>43891</v>
      </c>
      <c r="E62" s="366">
        <v>43922</v>
      </c>
      <c r="F62" s="366">
        <v>43922</v>
      </c>
      <c r="G62" s="365">
        <v>8</v>
      </c>
    </row>
    <row r="63" spans="1:7" x14ac:dyDescent="0.25">
      <c r="A63" s="369">
        <v>1098838</v>
      </c>
      <c r="B63" s="368" t="s">
        <v>1928</v>
      </c>
      <c r="C63" s="367" t="s">
        <v>1934</v>
      </c>
      <c r="D63" s="366">
        <v>43891</v>
      </c>
      <c r="E63" s="366">
        <v>43891</v>
      </c>
      <c r="F63" s="366">
        <v>43922</v>
      </c>
      <c r="G63" s="365">
        <v>92</v>
      </c>
    </row>
    <row r="64" spans="1:7" x14ac:dyDescent="0.25">
      <c r="A64" s="369">
        <v>1100246</v>
      </c>
      <c r="B64" s="368" t="s">
        <v>1929</v>
      </c>
      <c r="C64" s="367" t="s">
        <v>1919</v>
      </c>
      <c r="D64" s="366">
        <v>44440</v>
      </c>
      <c r="E64" s="366">
        <v>44440</v>
      </c>
      <c r="F64" s="366">
        <v>44470</v>
      </c>
      <c r="G64" s="365">
        <v>93</v>
      </c>
    </row>
    <row r="65" spans="1:7" x14ac:dyDescent="0.25">
      <c r="A65" s="369">
        <v>1103008</v>
      </c>
      <c r="B65" s="368" t="s">
        <v>1929</v>
      </c>
      <c r="C65" s="367" t="s">
        <v>1927</v>
      </c>
      <c r="D65" s="366">
        <v>44348</v>
      </c>
      <c r="E65" s="366">
        <v>44348</v>
      </c>
      <c r="F65" s="366">
        <v>44348</v>
      </c>
      <c r="G65" s="365">
        <v>89</v>
      </c>
    </row>
    <row r="66" spans="1:7" x14ac:dyDescent="0.25">
      <c r="A66" s="369">
        <v>1103974</v>
      </c>
      <c r="B66" s="368" t="s">
        <v>1932</v>
      </c>
      <c r="C66" s="367" t="s">
        <v>1923</v>
      </c>
      <c r="D66" s="366">
        <v>44228</v>
      </c>
      <c r="E66" s="366">
        <v>44228</v>
      </c>
      <c r="F66" s="366">
        <v>44256</v>
      </c>
      <c r="G66" s="365">
        <v>11</v>
      </c>
    </row>
    <row r="67" spans="1:7" x14ac:dyDescent="0.25">
      <c r="A67" s="369">
        <v>1104852</v>
      </c>
      <c r="B67" s="368" t="s">
        <v>1928</v>
      </c>
      <c r="C67" s="367" t="s">
        <v>1925</v>
      </c>
      <c r="D67" s="366">
        <v>44256</v>
      </c>
      <c r="E67" s="366">
        <v>44256</v>
      </c>
      <c r="F67" s="366">
        <v>44287</v>
      </c>
      <c r="G67" s="365">
        <v>45</v>
      </c>
    </row>
    <row r="68" spans="1:7" x14ac:dyDescent="0.25">
      <c r="A68" s="369">
        <v>1108971</v>
      </c>
      <c r="B68" s="368" t="s">
        <v>1928</v>
      </c>
      <c r="C68" s="367" t="s">
        <v>1921</v>
      </c>
      <c r="D68" s="366">
        <v>44287</v>
      </c>
      <c r="E68" s="366">
        <v>44317</v>
      </c>
      <c r="F68" s="366">
        <v>44317</v>
      </c>
      <c r="G68" s="365">
        <v>17</v>
      </c>
    </row>
    <row r="69" spans="1:7" x14ac:dyDescent="0.25">
      <c r="A69" s="369">
        <v>1109030</v>
      </c>
      <c r="B69" s="368" t="s">
        <v>1924</v>
      </c>
      <c r="C69" s="367" t="s">
        <v>1930</v>
      </c>
      <c r="D69" s="366">
        <v>44044</v>
      </c>
      <c r="E69" s="366">
        <v>44044</v>
      </c>
      <c r="F69" s="366">
        <v>44075</v>
      </c>
      <c r="G69" s="365">
        <v>60</v>
      </c>
    </row>
    <row r="70" spans="1:7" x14ac:dyDescent="0.25">
      <c r="A70" s="369">
        <v>1109342</v>
      </c>
      <c r="B70" s="368" t="s">
        <v>1920</v>
      </c>
      <c r="C70" s="367" t="s">
        <v>1931</v>
      </c>
      <c r="D70" s="366">
        <v>43983</v>
      </c>
      <c r="E70" s="366">
        <v>44013</v>
      </c>
      <c r="F70" s="366">
        <v>44013</v>
      </c>
      <c r="G70" s="365">
        <v>1</v>
      </c>
    </row>
    <row r="71" spans="1:7" x14ac:dyDescent="0.25">
      <c r="A71" s="369">
        <v>1110639</v>
      </c>
      <c r="B71" s="368" t="s">
        <v>1918</v>
      </c>
      <c r="C71" s="367" t="s">
        <v>1927</v>
      </c>
      <c r="D71" s="366">
        <v>44348</v>
      </c>
      <c r="E71" s="366">
        <v>44348</v>
      </c>
      <c r="F71" s="366">
        <v>44378</v>
      </c>
      <c r="G71" s="365">
        <v>60</v>
      </c>
    </row>
    <row r="72" spans="1:7" x14ac:dyDescent="0.25">
      <c r="A72" s="369">
        <v>1113689</v>
      </c>
      <c r="B72" s="368" t="s">
        <v>1920</v>
      </c>
      <c r="C72" s="367" t="s">
        <v>1917</v>
      </c>
      <c r="D72" s="366">
        <v>43891</v>
      </c>
      <c r="E72" s="366">
        <v>43922</v>
      </c>
      <c r="F72" s="366">
        <v>43922</v>
      </c>
      <c r="G72" s="365">
        <v>9</v>
      </c>
    </row>
    <row r="73" spans="1:7" x14ac:dyDescent="0.25">
      <c r="A73" s="369">
        <v>1113808</v>
      </c>
      <c r="B73" s="368" t="s">
        <v>1924</v>
      </c>
      <c r="C73" s="367" t="s">
        <v>1934</v>
      </c>
      <c r="D73" s="366">
        <v>44470</v>
      </c>
      <c r="E73" s="366">
        <v>44470</v>
      </c>
      <c r="F73" s="366">
        <v>44470</v>
      </c>
      <c r="G73" s="365">
        <v>94</v>
      </c>
    </row>
    <row r="74" spans="1:7" x14ac:dyDescent="0.25">
      <c r="A74" s="369">
        <v>1114136</v>
      </c>
      <c r="B74" s="368" t="s">
        <v>1920</v>
      </c>
      <c r="C74" s="367" t="s">
        <v>1919</v>
      </c>
      <c r="D74" s="366">
        <v>44105</v>
      </c>
      <c r="E74" s="366">
        <v>44105</v>
      </c>
      <c r="F74" s="366">
        <v>44105</v>
      </c>
      <c r="G74" s="365">
        <v>36</v>
      </c>
    </row>
    <row r="75" spans="1:7" x14ac:dyDescent="0.25">
      <c r="A75" s="369">
        <v>1117862</v>
      </c>
      <c r="B75" s="368" t="s">
        <v>1924</v>
      </c>
      <c r="C75" s="367" t="s">
        <v>1925</v>
      </c>
      <c r="D75" s="366">
        <v>44197</v>
      </c>
      <c r="E75" s="366">
        <v>44197</v>
      </c>
      <c r="F75" s="366">
        <v>44197</v>
      </c>
      <c r="G75" s="365">
        <v>39</v>
      </c>
    </row>
    <row r="76" spans="1:7" x14ac:dyDescent="0.25">
      <c r="A76" s="369">
        <v>1118557</v>
      </c>
      <c r="B76" s="368" t="s">
        <v>1920</v>
      </c>
      <c r="C76" s="367" t="s">
        <v>1933</v>
      </c>
      <c r="D76" s="366">
        <v>44166</v>
      </c>
      <c r="E76" s="366">
        <v>44197</v>
      </c>
      <c r="F76" s="366">
        <v>44197</v>
      </c>
      <c r="G76" s="365">
        <v>6</v>
      </c>
    </row>
    <row r="77" spans="1:7" x14ac:dyDescent="0.25">
      <c r="A77" s="369">
        <v>1118633</v>
      </c>
      <c r="B77" s="368" t="s">
        <v>1922</v>
      </c>
      <c r="C77" s="367" t="s">
        <v>1931</v>
      </c>
      <c r="D77" s="366">
        <v>44531</v>
      </c>
      <c r="E77" s="366">
        <v>44562</v>
      </c>
      <c r="F77" s="366">
        <v>44562</v>
      </c>
      <c r="G77" s="365">
        <v>15</v>
      </c>
    </row>
    <row r="78" spans="1:7" x14ac:dyDescent="0.25">
      <c r="A78" s="369">
        <v>1118720</v>
      </c>
      <c r="B78" s="368" t="s">
        <v>1926</v>
      </c>
      <c r="C78" s="367" t="s">
        <v>1934</v>
      </c>
      <c r="D78" s="366">
        <v>44440</v>
      </c>
      <c r="E78" s="366">
        <v>44440</v>
      </c>
      <c r="F78" s="366">
        <v>44440</v>
      </c>
      <c r="G78" s="365">
        <v>61</v>
      </c>
    </row>
    <row r="79" spans="1:7" x14ac:dyDescent="0.25">
      <c r="A79" s="369">
        <v>1123992</v>
      </c>
      <c r="B79" s="368" t="s">
        <v>1922</v>
      </c>
      <c r="C79" s="367" t="s">
        <v>1933</v>
      </c>
      <c r="D79" s="366">
        <v>44409</v>
      </c>
      <c r="E79" s="366">
        <v>44409</v>
      </c>
      <c r="F79" s="366">
        <v>44409</v>
      </c>
      <c r="G79" s="365">
        <v>79</v>
      </c>
    </row>
    <row r="80" spans="1:7" x14ac:dyDescent="0.25">
      <c r="A80" s="369">
        <v>1124414</v>
      </c>
      <c r="B80" s="368" t="s">
        <v>1928</v>
      </c>
      <c r="C80" s="367" t="s">
        <v>1930</v>
      </c>
      <c r="D80" s="366">
        <v>43952</v>
      </c>
      <c r="E80" s="366">
        <v>43952</v>
      </c>
      <c r="F80" s="366">
        <v>43952</v>
      </c>
      <c r="G80" s="365">
        <v>49</v>
      </c>
    </row>
    <row r="81" spans="1:7" x14ac:dyDescent="0.25">
      <c r="A81" s="369">
        <v>1126132</v>
      </c>
      <c r="B81" s="368" t="s">
        <v>1922</v>
      </c>
      <c r="C81" s="367" t="s">
        <v>1919</v>
      </c>
      <c r="D81" s="366">
        <v>43922</v>
      </c>
      <c r="E81" s="366">
        <v>43952</v>
      </c>
      <c r="F81" s="366">
        <v>43952</v>
      </c>
      <c r="G81" s="365">
        <v>9</v>
      </c>
    </row>
    <row r="82" spans="1:7" x14ac:dyDescent="0.25">
      <c r="A82" s="369">
        <v>1127627</v>
      </c>
      <c r="B82" s="368" t="s">
        <v>1932</v>
      </c>
      <c r="C82" s="367" t="s">
        <v>1925</v>
      </c>
      <c r="D82" s="366">
        <v>44501</v>
      </c>
      <c r="E82" s="366">
        <v>44531</v>
      </c>
      <c r="F82" s="366">
        <v>44531</v>
      </c>
      <c r="G82" s="365">
        <v>24</v>
      </c>
    </row>
    <row r="83" spans="1:7" x14ac:dyDescent="0.25">
      <c r="A83" s="369">
        <v>1127697</v>
      </c>
      <c r="B83" s="368" t="s">
        <v>1926</v>
      </c>
      <c r="C83" s="367" t="s">
        <v>1923</v>
      </c>
      <c r="D83" s="366">
        <v>44378</v>
      </c>
      <c r="E83" s="366">
        <v>44378</v>
      </c>
      <c r="F83" s="366">
        <v>44378</v>
      </c>
      <c r="G83" s="365">
        <v>57</v>
      </c>
    </row>
    <row r="84" spans="1:7" x14ac:dyDescent="0.25">
      <c r="A84" s="369">
        <v>1130401</v>
      </c>
      <c r="B84" s="368" t="s">
        <v>1918</v>
      </c>
      <c r="C84" s="367" t="s">
        <v>1917</v>
      </c>
      <c r="D84" s="366">
        <v>44105</v>
      </c>
      <c r="E84" s="366">
        <v>44105</v>
      </c>
      <c r="F84" s="366">
        <v>44136</v>
      </c>
      <c r="G84" s="365">
        <v>19</v>
      </c>
    </row>
    <row r="85" spans="1:7" x14ac:dyDescent="0.25">
      <c r="A85" s="369">
        <v>1130962</v>
      </c>
      <c r="B85" s="368" t="s">
        <v>1920</v>
      </c>
      <c r="C85" s="367" t="s">
        <v>1917</v>
      </c>
      <c r="D85" s="366">
        <v>43891</v>
      </c>
      <c r="E85" s="366">
        <v>43891</v>
      </c>
      <c r="F85" s="366">
        <v>43891</v>
      </c>
      <c r="G85" s="365">
        <v>18</v>
      </c>
    </row>
    <row r="86" spans="1:7" x14ac:dyDescent="0.25">
      <c r="A86" s="369">
        <v>1131241</v>
      </c>
      <c r="B86" s="368" t="s">
        <v>1932</v>
      </c>
      <c r="C86" s="367" t="s">
        <v>1921</v>
      </c>
      <c r="D86" s="366">
        <v>43862</v>
      </c>
      <c r="E86" s="366">
        <v>43862</v>
      </c>
      <c r="F86" s="366">
        <v>43891</v>
      </c>
      <c r="G86" s="365">
        <v>31</v>
      </c>
    </row>
    <row r="87" spans="1:7" x14ac:dyDescent="0.25">
      <c r="A87" s="369">
        <v>1131616</v>
      </c>
      <c r="B87" s="368" t="s">
        <v>1920</v>
      </c>
      <c r="C87" s="367" t="s">
        <v>1919</v>
      </c>
      <c r="D87" s="366">
        <v>43952</v>
      </c>
      <c r="E87" s="366">
        <v>43983</v>
      </c>
      <c r="F87" s="366">
        <v>43983</v>
      </c>
      <c r="G87" s="365">
        <v>3</v>
      </c>
    </row>
    <row r="88" spans="1:7" x14ac:dyDescent="0.25">
      <c r="A88" s="369">
        <v>1131654</v>
      </c>
      <c r="B88" s="368" t="s">
        <v>1932</v>
      </c>
      <c r="C88" s="367" t="s">
        <v>1930</v>
      </c>
      <c r="D88" s="366">
        <v>44075</v>
      </c>
      <c r="E88" s="366">
        <v>44075</v>
      </c>
      <c r="F88" s="366">
        <v>44105</v>
      </c>
      <c r="G88" s="365">
        <v>53</v>
      </c>
    </row>
    <row r="89" spans="1:7" x14ac:dyDescent="0.25">
      <c r="A89" s="369">
        <v>1133539</v>
      </c>
      <c r="B89" s="368" t="s">
        <v>1918</v>
      </c>
      <c r="C89" s="367" t="s">
        <v>1919</v>
      </c>
      <c r="D89" s="366">
        <v>44348</v>
      </c>
      <c r="E89" s="366">
        <v>44378</v>
      </c>
      <c r="F89" s="366">
        <v>44378</v>
      </c>
      <c r="G89" s="365">
        <v>5</v>
      </c>
    </row>
    <row r="90" spans="1:7" x14ac:dyDescent="0.25">
      <c r="A90" s="369">
        <v>1134892</v>
      </c>
      <c r="B90" s="368" t="s">
        <v>1928</v>
      </c>
      <c r="C90" s="367" t="s">
        <v>1925</v>
      </c>
      <c r="D90" s="366">
        <v>44105</v>
      </c>
      <c r="E90" s="366">
        <v>44105</v>
      </c>
      <c r="F90" s="366">
        <v>44105</v>
      </c>
      <c r="G90" s="365">
        <v>8</v>
      </c>
    </row>
    <row r="91" spans="1:7" x14ac:dyDescent="0.25">
      <c r="A91" s="369">
        <v>1135809</v>
      </c>
      <c r="B91" s="368" t="s">
        <v>1926</v>
      </c>
      <c r="C91" s="367" t="s">
        <v>1927</v>
      </c>
      <c r="D91" s="366">
        <v>44197</v>
      </c>
      <c r="E91" s="366">
        <v>44228</v>
      </c>
      <c r="F91" s="366">
        <v>44228</v>
      </c>
      <c r="G91" s="365">
        <v>4</v>
      </c>
    </row>
    <row r="92" spans="1:7" x14ac:dyDescent="0.25">
      <c r="A92" s="369">
        <v>1135830</v>
      </c>
      <c r="B92" s="368" t="s">
        <v>1928</v>
      </c>
      <c r="C92" s="367" t="s">
        <v>1930</v>
      </c>
      <c r="D92" s="366">
        <v>44531</v>
      </c>
      <c r="E92" s="366">
        <v>44562</v>
      </c>
      <c r="F92" s="366">
        <v>44562</v>
      </c>
      <c r="G92" s="365">
        <v>23</v>
      </c>
    </row>
    <row r="93" spans="1:7" x14ac:dyDescent="0.25">
      <c r="A93" s="369">
        <v>1136031</v>
      </c>
      <c r="B93" s="368" t="s">
        <v>1926</v>
      </c>
      <c r="C93" s="367" t="s">
        <v>1931</v>
      </c>
      <c r="D93" s="366">
        <v>44317</v>
      </c>
      <c r="E93" s="366">
        <v>44348</v>
      </c>
      <c r="F93" s="366">
        <v>44348</v>
      </c>
      <c r="G93" s="365">
        <v>11</v>
      </c>
    </row>
    <row r="94" spans="1:7" x14ac:dyDescent="0.25">
      <c r="A94" s="369">
        <v>1136515</v>
      </c>
      <c r="B94" s="368" t="s">
        <v>1924</v>
      </c>
      <c r="C94" s="367" t="s">
        <v>1919</v>
      </c>
      <c r="D94" s="366">
        <v>43922</v>
      </c>
      <c r="E94" s="366">
        <v>43952</v>
      </c>
      <c r="F94" s="366">
        <v>43952</v>
      </c>
      <c r="G94" s="365">
        <v>9</v>
      </c>
    </row>
    <row r="95" spans="1:7" x14ac:dyDescent="0.25">
      <c r="A95" s="369">
        <v>1136911</v>
      </c>
      <c r="B95" s="368" t="s">
        <v>1924</v>
      </c>
      <c r="C95" s="367" t="s">
        <v>1917</v>
      </c>
      <c r="D95" s="366">
        <v>44166</v>
      </c>
      <c r="E95" s="366">
        <v>44166</v>
      </c>
      <c r="F95" s="366">
        <v>44166</v>
      </c>
      <c r="G95" s="365">
        <v>49</v>
      </c>
    </row>
    <row r="96" spans="1:7" x14ac:dyDescent="0.25">
      <c r="A96" s="369">
        <v>1137177</v>
      </c>
      <c r="B96" s="368" t="s">
        <v>1926</v>
      </c>
      <c r="C96" s="367" t="s">
        <v>1933</v>
      </c>
      <c r="D96" s="366">
        <v>44440</v>
      </c>
      <c r="E96" s="366">
        <v>44440</v>
      </c>
      <c r="F96" s="366">
        <v>44470</v>
      </c>
      <c r="G96" s="365">
        <v>14</v>
      </c>
    </row>
    <row r="97" spans="1:7" x14ac:dyDescent="0.25">
      <c r="A97" s="369">
        <v>1137266</v>
      </c>
      <c r="B97" s="368" t="s">
        <v>1928</v>
      </c>
      <c r="C97" s="367" t="s">
        <v>1919</v>
      </c>
      <c r="D97" s="366">
        <v>44378</v>
      </c>
      <c r="E97" s="366">
        <v>44378</v>
      </c>
      <c r="F97" s="366">
        <v>44378</v>
      </c>
      <c r="G97" s="365">
        <v>77</v>
      </c>
    </row>
    <row r="98" spans="1:7" x14ac:dyDescent="0.25">
      <c r="A98" s="369">
        <v>1137729</v>
      </c>
      <c r="B98" s="368" t="s">
        <v>1920</v>
      </c>
      <c r="C98" s="367" t="s">
        <v>1933</v>
      </c>
      <c r="D98" s="366">
        <v>44378</v>
      </c>
      <c r="E98" s="366">
        <v>44409</v>
      </c>
      <c r="F98" s="366">
        <v>44409</v>
      </c>
      <c r="G98" s="365">
        <v>1</v>
      </c>
    </row>
    <row r="99" spans="1:7" x14ac:dyDescent="0.25">
      <c r="A99" s="369">
        <v>1143492</v>
      </c>
      <c r="B99" s="368" t="s">
        <v>1922</v>
      </c>
      <c r="C99" s="367" t="s">
        <v>1927</v>
      </c>
      <c r="D99" s="366">
        <v>44013</v>
      </c>
      <c r="E99" s="366">
        <v>44013</v>
      </c>
      <c r="F99" s="366">
        <v>44013</v>
      </c>
      <c r="G99" s="365">
        <v>9</v>
      </c>
    </row>
    <row r="100" spans="1:7" x14ac:dyDescent="0.25">
      <c r="A100" s="369">
        <v>1146951</v>
      </c>
      <c r="B100" s="368" t="s">
        <v>1929</v>
      </c>
      <c r="C100" s="367" t="s">
        <v>1921</v>
      </c>
      <c r="D100" s="366">
        <v>44013</v>
      </c>
      <c r="E100" s="366">
        <v>44013</v>
      </c>
      <c r="F100" s="366">
        <v>44013</v>
      </c>
      <c r="G100" s="365">
        <v>81</v>
      </c>
    </row>
    <row r="101" spans="1:7" x14ac:dyDescent="0.25">
      <c r="A101" s="369">
        <v>1148984</v>
      </c>
      <c r="B101" s="368" t="s">
        <v>1929</v>
      </c>
      <c r="C101" s="367" t="s">
        <v>1917</v>
      </c>
      <c r="D101" s="366">
        <v>44501</v>
      </c>
      <c r="E101" s="366">
        <v>44501</v>
      </c>
      <c r="F101" s="366">
        <v>44501</v>
      </c>
      <c r="G101" s="365">
        <v>38</v>
      </c>
    </row>
    <row r="102" spans="1:7" x14ac:dyDescent="0.25">
      <c r="A102" s="369">
        <v>1149268</v>
      </c>
      <c r="B102" s="368" t="s">
        <v>1918</v>
      </c>
      <c r="C102" s="367" t="s">
        <v>1934</v>
      </c>
      <c r="D102" s="366">
        <v>44440</v>
      </c>
      <c r="E102" s="366">
        <v>44440</v>
      </c>
      <c r="F102" s="366">
        <v>44470</v>
      </c>
      <c r="G102" s="365">
        <v>84</v>
      </c>
    </row>
    <row r="103" spans="1:7" x14ac:dyDescent="0.25">
      <c r="A103" s="369">
        <v>1149970</v>
      </c>
      <c r="B103" s="368" t="s">
        <v>1928</v>
      </c>
      <c r="C103" s="367" t="s">
        <v>1927</v>
      </c>
      <c r="D103" s="366">
        <v>44166</v>
      </c>
      <c r="E103" s="366">
        <v>44197</v>
      </c>
      <c r="F103" s="366">
        <v>44197</v>
      </c>
      <c r="G103" s="365">
        <v>1</v>
      </c>
    </row>
    <row r="104" spans="1:7" x14ac:dyDescent="0.25">
      <c r="A104" s="369">
        <v>1151089</v>
      </c>
      <c r="B104" s="368" t="s">
        <v>1920</v>
      </c>
      <c r="C104" s="367" t="s">
        <v>1917</v>
      </c>
      <c r="D104" s="366">
        <v>44470</v>
      </c>
      <c r="E104" s="366">
        <v>44501</v>
      </c>
      <c r="F104" s="366">
        <v>44501</v>
      </c>
      <c r="G104" s="365">
        <v>3</v>
      </c>
    </row>
    <row r="105" spans="1:7" x14ac:dyDescent="0.25">
      <c r="A105" s="369">
        <v>1151889</v>
      </c>
      <c r="B105" s="368" t="s">
        <v>1928</v>
      </c>
      <c r="C105" s="367" t="s">
        <v>1931</v>
      </c>
      <c r="D105" s="366">
        <v>44105</v>
      </c>
      <c r="E105" s="366">
        <v>44136</v>
      </c>
      <c r="F105" s="366">
        <v>44136</v>
      </c>
      <c r="G105" s="365">
        <v>8</v>
      </c>
    </row>
    <row r="106" spans="1:7" x14ac:dyDescent="0.25">
      <c r="A106" s="369">
        <v>1152423</v>
      </c>
      <c r="B106" s="368" t="s">
        <v>1926</v>
      </c>
      <c r="C106" s="367" t="s">
        <v>1919</v>
      </c>
      <c r="D106" s="366">
        <v>44228</v>
      </c>
      <c r="E106" s="366">
        <v>44228</v>
      </c>
      <c r="F106" s="366">
        <v>44256</v>
      </c>
      <c r="G106" s="365">
        <v>34</v>
      </c>
    </row>
    <row r="107" spans="1:7" x14ac:dyDescent="0.25">
      <c r="A107" s="369">
        <v>1153304</v>
      </c>
      <c r="B107" s="368" t="s">
        <v>1926</v>
      </c>
      <c r="C107" s="367" t="s">
        <v>1934</v>
      </c>
      <c r="D107" s="366">
        <v>43983</v>
      </c>
      <c r="E107" s="366">
        <v>43983</v>
      </c>
      <c r="F107" s="366">
        <v>43983</v>
      </c>
      <c r="G107" s="365">
        <v>99</v>
      </c>
    </row>
    <row r="108" spans="1:7" x14ac:dyDescent="0.25">
      <c r="A108" s="369">
        <v>1156493</v>
      </c>
      <c r="B108" s="368" t="s">
        <v>1926</v>
      </c>
      <c r="C108" s="367" t="s">
        <v>1931</v>
      </c>
      <c r="D108" s="366">
        <v>44378</v>
      </c>
      <c r="E108" s="366">
        <v>44409</v>
      </c>
      <c r="F108" s="366">
        <v>44409</v>
      </c>
      <c r="G108" s="365">
        <v>7</v>
      </c>
    </row>
    <row r="109" spans="1:7" x14ac:dyDescent="0.25">
      <c r="A109" s="369">
        <v>1159964</v>
      </c>
      <c r="B109" s="368" t="s">
        <v>1928</v>
      </c>
      <c r="C109" s="367" t="s">
        <v>1927</v>
      </c>
      <c r="D109" s="366">
        <v>44197</v>
      </c>
      <c r="E109" s="366">
        <v>44197</v>
      </c>
      <c r="F109" s="366">
        <v>44197</v>
      </c>
      <c r="G109" s="365">
        <v>18</v>
      </c>
    </row>
    <row r="110" spans="1:7" x14ac:dyDescent="0.25">
      <c r="A110" s="369">
        <v>1160312</v>
      </c>
      <c r="B110" s="368" t="s">
        <v>1922</v>
      </c>
      <c r="C110" s="367" t="s">
        <v>1923</v>
      </c>
      <c r="D110" s="366">
        <v>44378</v>
      </c>
      <c r="E110" s="366">
        <v>44378</v>
      </c>
      <c r="F110" s="366">
        <v>44378</v>
      </c>
      <c r="G110" s="365">
        <v>94</v>
      </c>
    </row>
    <row r="111" spans="1:7" x14ac:dyDescent="0.25">
      <c r="A111" s="369">
        <v>1160445</v>
      </c>
      <c r="B111" s="368" t="s">
        <v>1932</v>
      </c>
      <c r="C111" s="367" t="s">
        <v>1917</v>
      </c>
      <c r="D111" s="366">
        <v>44409</v>
      </c>
      <c r="E111" s="366">
        <v>44409</v>
      </c>
      <c r="F111" s="366">
        <v>44440</v>
      </c>
      <c r="G111" s="365">
        <v>66</v>
      </c>
    </row>
    <row r="112" spans="1:7" x14ac:dyDescent="0.25">
      <c r="A112" s="369">
        <v>1160536</v>
      </c>
      <c r="B112" s="368" t="s">
        <v>1918</v>
      </c>
      <c r="C112" s="367" t="s">
        <v>1931</v>
      </c>
      <c r="D112" s="366">
        <v>44317</v>
      </c>
      <c r="E112" s="366">
        <v>44348</v>
      </c>
      <c r="F112" s="366">
        <v>44348</v>
      </c>
      <c r="G112" s="365">
        <v>13</v>
      </c>
    </row>
    <row r="113" spans="1:7" x14ac:dyDescent="0.25">
      <c r="A113" s="369">
        <v>1160901</v>
      </c>
      <c r="B113" s="368" t="s">
        <v>1928</v>
      </c>
      <c r="C113" s="367" t="s">
        <v>1927</v>
      </c>
      <c r="D113" s="366">
        <v>44378</v>
      </c>
      <c r="E113" s="366">
        <v>44409</v>
      </c>
      <c r="F113" s="366">
        <v>44409</v>
      </c>
      <c r="G113" s="365">
        <v>6</v>
      </c>
    </row>
    <row r="114" spans="1:7" x14ac:dyDescent="0.25">
      <c r="A114" s="369">
        <v>1161505</v>
      </c>
      <c r="B114" s="368" t="s">
        <v>1920</v>
      </c>
      <c r="C114" s="367" t="s">
        <v>1925</v>
      </c>
      <c r="D114" s="366">
        <v>44136</v>
      </c>
      <c r="E114" s="366">
        <v>44166</v>
      </c>
      <c r="F114" s="366">
        <v>44166</v>
      </c>
      <c r="G114" s="365">
        <v>5</v>
      </c>
    </row>
    <row r="115" spans="1:7" x14ac:dyDescent="0.25">
      <c r="A115" s="369">
        <v>1161823</v>
      </c>
      <c r="B115" s="368" t="s">
        <v>1918</v>
      </c>
      <c r="C115" s="367" t="s">
        <v>1927</v>
      </c>
      <c r="D115" s="366">
        <v>44440</v>
      </c>
      <c r="E115" s="366">
        <v>44440</v>
      </c>
      <c r="F115" s="366">
        <v>44440</v>
      </c>
      <c r="G115" s="365">
        <v>62</v>
      </c>
    </row>
    <row r="116" spans="1:7" x14ac:dyDescent="0.25">
      <c r="A116" s="369">
        <v>1162565</v>
      </c>
      <c r="B116" s="368" t="s">
        <v>1926</v>
      </c>
      <c r="C116" s="367" t="s">
        <v>1934</v>
      </c>
      <c r="D116" s="366">
        <v>44256</v>
      </c>
      <c r="E116" s="366">
        <v>44256</v>
      </c>
      <c r="F116" s="366">
        <v>44256</v>
      </c>
      <c r="G116" s="365">
        <v>69</v>
      </c>
    </row>
    <row r="117" spans="1:7" x14ac:dyDescent="0.25">
      <c r="A117" s="369">
        <v>1167973</v>
      </c>
      <c r="B117" s="368" t="s">
        <v>1922</v>
      </c>
      <c r="C117" s="367" t="s">
        <v>1921</v>
      </c>
      <c r="D117" s="366">
        <v>43952</v>
      </c>
      <c r="E117" s="366">
        <v>43952</v>
      </c>
      <c r="F117" s="366">
        <v>43983</v>
      </c>
      <c r="G117" s="365">
        <v>88</v>
      </c>
    </row>
    <row r="118" spans="1:7" x14ac:dyDescent="0.25">
      <c r="A118" s="369">
        <v>1169784</v>
      </c>
      <c r="B118" s="368" t="s">
        <v>1928</v>
      </c>
      <c r="C118" s="367" t="s">
        <v>1919</v>
      </c>
      <c r="D118" s="366">
        <v>44136</v>
      </c>
      <c r="E118" s="366">
        <v>44136</v>
      </c>
      <c r="F118" s="366">
        <v>44136</v>
      </c>
      <c r="G118" s="365">
        <v>61</v>
      </c>
    </row>
    <row r="119" spans="1:7" x14ac:dyDescent="0.25">
      <c r="A119" s="369">
        <v>1174256</v>
      </c>
      <c r="B119" s="368" t="s">
        <v>1926</v>
      </c>
      <c r="C119" s="367" t="s">
        <v>1919</v>
      </c>
      <c r="D119" s="366">
        <v>44531</v>
      </c>
      <c r="E119" s="366">
        <v>44562</v>
      </c>
      <c r="F119" s="366">
        <v>44562</v>
      </c>
      <c r="G119" s="365">
        <v>9</v>
      </c>
    </row>
    <row r="120" spans="1:7" x14ac:dyDescent="0.25">
      <c r="A120" s="369">
        <v>1174333</v>
      </c>
      <c r="B120" s="368" t="s">
        <v>1918</v>
      </c>
      <c r="C120" s="367" t="s">
        <v>1934</v>
      </c>
      <c r="D120" s="366">
        <v>44228</v>
      </c>
      <c r="E120" s="366">
        <v>44256</v>
      </c>
      <c r="F120" s="366">
        <v>44256</v>
      </c>
      <c r="G120" s="365">
        <v>24</v>
      </c>
    </row>
    <row r="121" spans="1:7" x14ac:dyDescent="0.25">
      <c r="A121" s="369">
        <v>1174440</v>
      </c>
      <c r="B121" s="368" t="s">
        <v>1932</v>
      </c>
      <c r="C121" s="367" t="s">
        <v>1919</v>
      </c>
      <c r="D121" s="366">
        <v>44136</v>
      </c>
      <c r="E121" s="366">
        <v>44166</v>
      </c>
      <c r="F121" s="366">
        <v>44166</v>
      </c>
      <c r="G121" s="365">
        <v>7</v>
      </c>
    </row>
    <row r="122" spans="1:7" x14ac:dyDescent="0.25">
      <c r="A122" s="369">
        <v>1174754</v>
      </c>
      <c r="B122" s="368" t="s">
        <v>1920</v>
      </c>
      <c r="C122" s="367" t="s">
        <v>1923</v>
      </c>
      <c r="D122" s="366">
        <v>44378</v>
      </c>
      <c r="E122" s="366">
        <v>44378</v>
      </c>
      <c r="F122" s="366">
        <v>44409</v>
      </c>
      <c r="G122" s="365">
        <v>61</v>
      </c>
    </row>
    <row r="123" spans="1:7" x14ac:dyDescent="0.25">
      <c r="A123" s="369">
        <v>1175386</v>
      </c>
      <c r="B123" s="368" t="s">
        <v>1920</v>
      </c>
      <c r="C123" s="367" t="s">
        <v>1934</v>
      </c>
      <c r="D123" s="366">
        <v>44197</v>
      </c>
      <c r="E123" s="366">
        <v>44228</v>
      </c>
      <c r="F123" s="366">
        <v>44228</v>
      </c>
      <c r="G123" s="365">
        <v>14</v>
      </c>
    </row>
    <row r="124" spans="1:7" x14ac:dyDescent="0.25">
      <c r="A124" s="369">
        <v>1176121</v>
      </c>
      <c r="B124" s="368" t="s">
        <v>1924</v>
      </c>
      <c r="C124" s="367" t="s">
        <v>1921</v>
      </c>
      <c r="D124" s="366">
        <v>44317</v>
      </c>
      <c r="E124" s="366">
        <v>44317</v>
      </c>
      <c r="F124" s="366">
        <v>44317</v>
      </c>
      <c r="G124" s="365">
        <v>18</v>
      </c>
    </row>
    <row r="125" spans="1:7" x14ac:dyDescent="0.25">
      <c r="A125" s="369">
        <v>1176351</v>
      </c>
      <c r="B125" s="368" t="s">
        <v>1920</v>
      </c>
      <c r="C125" s="367" t="s">
        <v>1917</v>
      </c>
      <c r="D125" s="366">
        <v>44531</v>
      </c>
      <c r="E125" s="366">
        <v>44531</v>
      </c>
      <c r="F125" s="366">
        <v>44562</v>
      </c>
      <c r="G125" s="365">
        <v>25</v>
      </c>
    </row>
    <row r="126" spans="1:7" x14ac:dyDescent="0.25">
      <c r="A126" s="369">
        <v>1178421</v>
      </c>
      <c r="B126" s="368" t="s">
        <v>1928</v>
      </c>
      <c r="C126" s="367" t="s">
        <v>1923</v>
      </c>
      <c r="D126" s="366">
        <v>44440</v>
      </c>
      <c r="E126" s="366">
        <v>44440</v>
      </c>
      <c r="F126" s="366">
        <v>44440</v>
      </c>
      <c r="G126" s="365">
        <v>70</v>
      </c>
    </row>
    <row r="127" spans="1:7" x14ac:dyDescent="0.25">
      <c r="A127" s="369">
        <v>1178777</v>
      </c>
      <c r="B127" s="368" t="s">
        <v>1924</v>
      </c>
      <c r="C127" s="367" t="s">
        <v>1921</v>
      </c>
      <c r="D127" s="366">
        <v>44287</v>
      </c>
      <c r="E127" s="366">
        <v>44287</v>
      </c>
      <c r="F127" s="366">
        <v>44317</v>
      </c>
      <c r="G127" s="365">
        <v>15</v>
      </c>
    </row>
    <row r="128" spans="1:7" x14ac:dyDescent="0.25">
      <c r="A128" s="369">
        <v>1178880</v>
      </c>
      <c r="B128" s="368" t="s">
        <v>1932</v>
      </c>
      <c r="C128" s="367" t="s">
        <v>1923</v>
      </c>
      <c r="D128" s="366">
        <v>44256</v>
      </c>
      <c r="E128" s="366">
        <v>44256</v>
      </c>
      <c r="F128" s="366">
        <v>44256</v>
      </c>
      <c r="G128" s="365">
        <v>42</v>
      </c>
    </row>
    <row r="129" spans="1:7" x14ac:dyDescent="0.25">
      <c r="A129" s="369">
        <v>1179829</v>
      </c>
      <c r="B129" s="368" t="s">
        <v>1928</v>
      </c>
      <c r="C129" s="367" t="s">
        <v>1921</v>
      </c>
      <c r="D129" s="366">
        <v>43831</v>
      </c>
      <c r="E129" s="366">
        <v>43831</v>
      </c>
      <c r="F129" s="366">
        <v>43862</v>
      </c>
      <c r="G129" s="365">
        <v>77</v>
      </c>
    </row>
    <row r="130" spans="1:7" x14ac:dyDescent="0.25">
      <c r="A130" s="369">
        <v>1181274</v>
      </c>
      <c r="B130" s="368" t="s">
        <v>1928</v>
      </c>
      <c r="C130" s="367" t="s">
        <v>1921</v>
      </c>
      <c r="D130" s="366">
        <v>44378</v>
      </c>
      <c r="E130" s="366">
        <v>44409</v>
      </c>
      <c r="F130" s="366">
        <v>44409</v>
      </c>
      <c r="G130" s="365">
        <v>1</v>
      </c>
    </row>
    <row r="131" spans="1:7" x14ac:dyDescent="0.25">
      <c r="A131" s="369">
        <v>1182385</v>
      </c>
      <c r="B131" s="368" t="s">
        <v>1926</v>
      </c>
      <c r="C131" s="367" t="s">
        <v>1923</v>
      </c>
      <c r="D131" s="366">
        <v>44166</v>
      </c>
      <c r="E131" s="366">
        <v>44166</v>
      </c>
      <c r="F131" s="366">
        <v>44197</v>
      </c>
      <c r="G131" s="365">
        <v>28</v>
      </c>
    </row>
    <row r="132" spans="1:7" x14ac:dyDescent="0.25">
      <c r="A132" s="369">
        <v>1186140</v>
      </c>
      <c r="B132" s="368" t="s">
        <v>1929</v>
      </c>
      <c r="C132" s="367" t="s">
        <v>1925</v>
      </c>
      <c r="D132" s="366">
        <v>44228</v>
      </c>
      <c r="E132" s="366">
        <v>44228</v>
      </c>
      <c r="F132" s="366">
        <v>44256</v>
      </c>
      <c r="G132" s="365">
        <v>66</v>
      </c>
    </row>
    <row r="133" spans="1:7" x14ac:dyDescent="0.25">
      <c r="A133" s="369">
        <v>1188312</v>
      </c>
      <c r="B133" s="368" t="s">
        <v>1932</v>
      </c>
      <c r="C133" s="367" t="s">
        <v>1917</v>
      </c>
      <c r="D133" s="366">
        <v>43922</v>
      </c>
      <c r="E133" s="366">
        <v>43952</v>
      </c>
      <c r="F133" s="366">
        <v>43952</v>
      </c>
      <c r="G133" s="365">
        <v>8</v>
      </c>
    </row>
    <row r="134" spans="1:7" x14ac:dyDescent="0.25">
      <c r="A134" s="369">
        <v>1188534</v>
      </c>
      <c r="B134" s="368" t="s">
        <v>1926</v>
      </c>
      <c r="C134" s="367" t="s">
        <v>1925</v>
      </c>
      <c r="D134" s="366">
        <v>44348</v>
      </c>
      <c r="E134" s="366">
        <v>44378</v>
      </c>
      <c r="F134" s="366">
        <v>44378</v>
      </c>
      <c r="G134" s="365">
        <v>10</v>
      </c>
    </row>
    <row r="135" spans="1:7" x14ac:dyDescent="0.25">
      <c r="A135" s="369">
        <v>1188546</v>
      </c>
      <c r="B135" s="368" t="s">
        <v>1926</v>
      </c>
      <c r="C135" s="367" t="s">
        <v>1931</v>
      </c>
      <c r="D135" s="366">
        <v>44348</v>
      </c>
      <c r="E135" s="366">
        <v>44348</v>
      </c>
      <c r="F135" s="366">
        <v>44348</v>
      </c>
      <c r="G135" s="365">
        <v>21</v>
      </c>
    </row>
    <row r="136" spans="1:7" x14ac:dyDescent="0.25">
      <c r="A136" s="369">
        <v>1189800</v>
      </c>
      <c r="B136" s="368" t="s">
        <v>1922</v>
      </c>
      <c r="C136" s="367" t="s">
        <v>1927</v>
      </c>
      <c r="D136" s="366">
        <v>44287</v>
      </c>
      <c r="E136" s="366">
        <v>44317</v>
      </c>
      <c r="F136" s="366">
        <v>44317</v>
      </c>
      <c r="G136" s="365">
        <v>22</v>
      </c>
    </row>
    <row r="137" spans="1:7" x14ac:dyDescent="0.25">
      <c r="A137" s="369">
        <v>1196964</v>
      </c>
      <c r="B137" s="368" t="s">
        <v>1924</v>
      </c>
      <c r="C137" s="367" t="s">
        <v>1919</v>
      </c>
      <c r="D137" s="366">
        <v>44197</v>
      </c>
      <c r="E137" s="366">
        <v>44197</v>
      </c>
      <c r="F137" s="366">
        <v>44228</v>
      </c>
      <c r="G137" s="365">
        <v>32</v>
      </c>
    </row>
    <row r="138" spans="1:7" x14ac:dyDescent="0.25">
      <c r="A138" s="369">
        <v>1197511</v>
      </c>
      <c r="B138" s="368" t="s">
        <v>1918</v>
      </c>
      <c r="C138" s="367" t="s">
        <v>1933</v>
      </c>
      <c r="D138" s="366">
        <v>44409</v>
      </c>
      <c r="E138" s="366">
        <v>44409</v>
      </c>
      <c r="F138" s="366">
        <v>44409</v>
      </c>
      <c r="G138" s="365">
        <v>22</v>
      </c>
    </row>
    <row r="139" spans="1:7" x14ac:dyDescent="0.25">
      <c r="A139" s="369">
        <v>1197810</v>
      </c>
      <c r="B139" s="368" t="s">
        <v>1918</v>
      </c>
      <c r="C139" s="367" t="s">
        <v>1931</v>
      </c>
      <c r="D139" s="366">
        <v>44136</v>
      </c>
      <c r="E139" s="366">
        <v>44136</v>
      </c>
      <c r="F139" s="366">
        <v>44166</v>
      </c>
      <c r="G139" s="365">
        <v>14</v>
      </c>
    </row>
    <row r="140" spans="1:7" x14ac:dyDescent="0.25">
      <c r="A140" s="369">
        <v>1198411</v>
      </c>
      <c r="B140" s="368" t="s">
        <v>1926</v>
      </c>
      <c r="C140" s="367" t="s">
        <v>1921</v>
      </c>
      <c r="D140" s="366">
        <v>43831</v>
      </c>
      <c r="E140" s="366">
        <v>43831</v>
      </c>
      <c r="F140" s="366">
        <v>43862</v>
      </c>
      <c r="G140" s="365">
        <v>57</v>
      </c>
    </row>
    <row r="141" spans="1:7" x14ac:dyDescent="0.25">
      <c r="A141" s="369">
        <v>1202319</v>
      </c>
      <c r="B141" s="368" t="s">
        <v>1928</v>
      </c>
      <c r="C141" s="367" t="s">
        <v>1923</v>
      </c>
      <c r="D141" s="366">
        <v>44044</v>
      </c>
      <c r="E141" s="366">
        <v>44044</v>
      </c>
      <c r="F141" s="366">
        <v>44044</v>
      </c>
      <c r="G141" s="365">
        <v>8</v>
      </c>
    </row>
    <row r="142" spans="1:7" x14ac:dyDescent="0.25">
      <c r="A142" s="369">
        <v>1203541</v>
      </c>
      <c r="B142" s="368" t="s">
        <v>1926</v>
      </c>
      <c r="C142" s="367" t="s">
        <v>1933</v>
      </c>
      <c r="D142" s="366">
        <v>43983</v>
      </c>
      <c r="E142" s="366">
        <v>44013</v>
      </c>
      <c r="F142" s="366">
        <v>44013</v>
      </c>
      <c r="G142" s="365">
        <v>4</v>
      </c>
    </row>
    <row r="143" spans="1:7" x14ac:dyDescent="0.25">
      <c r="A143" s="369">
        <v>1203858</v>
      </c>
      <c r="B143" s="368" t="s">
        <v>1928</v>
      </c>
      <c r="C143" s="367" t="s">
        <v>1921</v>
      </c>
      <c r="D143" s="366">
        <v>44197</v>
      </c>
      <c r="E143" s="366">
        <v>44197</v>
      </c>
      <c r="F143" s="366">
        <v>44228</v>
      </c>
      <c r="G143" s="365">
        <v>85</v>
      </c>
    </row>
    <row r="144" spans="1:7" x14ac:dyDescent="0.25">
      <c r="A144" s="369">
        <v>1208286</v>
      </c>
      <c r="B144" s="368" t="s">
        <v>1920</v>
      </c>
      <c r="C144" s="367" t="s">
        <v>1917</v>
      </c>
      <c r="D144" s="366">
        <v>44013</v>
      </c>
      <c r="E144" s="366">
        <v>44044</v>
      </c>
      <c r="F144" s="366">
        <v>44044</v>
      </c>
      <c r="G144" s="365">
        <v>3</v>
      </c>
    </row>
    <row r="145" spans="1:7" x14ac:dyDescent="0.25">
      <c r="A145" s="369">
        <v>1208751</v>
      </c>
      <c r="B145" s="368" t="s">
        <v>1918</v>
      </c>
      <c r="C145" s="367" t="s">
        <v>1925</v>
      </c>
      <c r="D145" s="366">
        <v>44256</v>
      </c>
      <c r="E145" s="366">
        <v>44287</v>
      </c>
      <c r="F145" s="366">
        <v>44287</v>
      </c>
      <c r="G145" s="365">
        <v>14</v>
      </c>
    </row>
    <row r="146" spans="1:7" x14ac:dyDescent="0.25">
      <c r="A146" s="369">
        <v>1209011</v>
      </c>
      <c r="B146" s="368" t="s">
        <v>1926</v>
      </c>
      <c r="C146" s="367" t="s">
        <v>1917</v>
      </c>
      <c r="D146" s="366">
        <v>43862</v>
      </c>
      <c r="E146" s="366">
        <v>43862</v>
      </c>
      <c r="F146" s="366">
        <v>43891</v>
      </c>
      <c r="G146" s="365">
        <v>20</v>
      </c>
    </row>
    <row r="147" spans="1:7" x14ac:dyDescent="0.25">
      <c r="A147" s="369">
        <v>1210314</v>
      </c>
      <c r="B147" s="368" t="s">
        <v>1932</v>
      </c>
      <c r="C147" s="367" t="s">
        <v>1927</v>
      </c>
      <c r="D147" s="366">
        <v>44013</v>
      </c>
      <c r="E147" s="366">
        <v>44013</v>
      </c>
      <c r="F147" s="366">
        <v>44044</v>
      </c>
      <c r="G147" s="365">
        <v>26</v>
      </c>
    </row>
    <row r="148" spans="1:7" x14ac:dyDescent="0.25">
      <c r="A148" s="369">
        <v>1214575</v>
      </c>
      <c r="B148" s="368" t="s">
        <v>1928</v>
      </c>
      <c r="C148" s="367" t="s">
        <v>1934</v>
      </c>
      <c r="D148" s="366">
        <v>43983</v>
      </c>
      <c r="E148" s="366">
        <v>43983</v>
      </c>
      <c r="F148" s="366">
        <v>44013</v>
      </c>
      <c r="G148" s="365">
        <v>90</v>
      </c>
    </row>
    <row r="149" spans="1:7" x14ac:dyDescent="0.25">
      <c r="A149" s="369">
        <v>1217917</v>
      </c>
      <c r="B149" s="368" t="s">
        <v>1928</v>
      </c>
      <c r="C149" s="367" t="s">
        <v>1917</v>
      </c>
      <c r="D149" s="366">
        <v>44440</v>
      </c>
      <c r="E149" s="366">
        <v>44470</v>
      </c>
      <c r="F149" s="366">
        <v>44470</v>
      </c>
      <c r="G149" s="365">
        <v>2</v>
      </c>
    </row>
    <row r="150" spans="1:7" x14ac:dyDescent="0.25">
      <c r="A150" s="369">
        <v>1220160</v>
      </c>
      <c r="B150" s="368" t="s">
        <v>1918</v>
      </c>
      <c r="C150" s="367" t="s">
        <v>1930</v>
      </c>
      <c r="D150" s="366">
        <v>44105</v>
      </c>
      <c r="E150" s="366">
        <v>44136</v>
      </c>
      <c r="F150" s="366">
        <v>44136</v>
      </c>
      <c r="G150" s="365">
        <v>1</v>
      </c>
    </row>
    <row r="151" spans="1:7" x14ac:dyDescent="0.25">
      <c r="A151" s="369">
        <v>1224520</v>
      </c>
      <c r="B151" s="368" t="s">
        <v>1920</v>
      </c>
      <c r="C151" s="367" t="s">
        <v>1917</v>
      </c>
      <c r="D151" s="366">
        <v>44440</v>
      </c>
      <c r="E151" s="366">
        <v>44470</v>
      </c>
      <c r="F151" s="366">
        <v>44470</v>
      </c>
      <c r="G151" s="365">
        <v>17</v>
      </c>
    </row>
    <row r="152" spans="1:7" x14ac:dyDescent="0.25">
      <c r="A152" s="369">
        <v>1228792</v>
      </c>
      <c r="B152" s="368" t="s">
        <v>1920</v>
      </c>
      <c r="C152" s="367" t="s">
        <v>1931</v>
      </c>
      <c r="D152" s="366">
        <v>44470</v>
      </c>
      <c r="E152" s="366">
        <v>44470</v>
      </c>
      <c r="F152" s="366">
        <v>44470</v>
      </c>
      <c r="G152" s="365">
        <v>22</v>
      </c>
    </row>
    <row r="153" spans="1:7" x14ac:dyDescent="0.25">
      <c r="A153" s="369">
        <v>1229197</v>
      </c>
      <c r="B153" s="368" t="s">
        <v>1928</v>
      </c>
      <c r="C153" s="367" t="s">
        <v>1925</v>
      </c>
      <c r="D153" s="366">
        <v>44317</v>
      </c>
      <c r="E153" s="366">
        <v>44317</v>
      </c>
      <c r="F153" s="366">
        <v>44348</v>
      </c>
      <c r="G153" s="365">
        <v>95</v>
      </c>
    </row>
    <row r="154" spans="1:7" x14ac:dyDescent="0.25">
      <c r="A154" s="369">
        <v>1229352</v>
      </c>
      <c r="B154" s="368" t="s">
        <v>1928</v>
      </c>
      <c r="C154" s="367" t="s">
        <v>1934</v>
      </c>
      <c r="D154" s="366">
        <v>44409</v>
      </c>
      <c r="E154" s="366">
        <v>44440</v>
      </c>
      <c r="F154" s="366">
        <v>44440</v>
      </c>
      <c r="G154" s="365">
        <v>5</v>
      </c>
    </row>
    <row r="155" spans="1:7" x14ac:dyDescent="0.25">
      <c r="A155" s="369">
        <v>1229635</v>
      </c>
      <c r="B155" s="368" t="s">
        <v>1920</v>
      </c>
      <c r="C155" s="367" t="s">
        <v>1927</v>
      </c>
      <c r="D155" s="366">
        <v>44409</v>
      </c>
      <c r="E155" s="366">
        <v>44440</v>
      </c>
      <c r="F155" s="366">
        <v>44440</v>
      </c>
      <c r="G155" s="365">
        <v>13</v>
      </c>
    </row>
    <row r="156" spans="1:7" x14ac:dyDescent="0.25">
      <c r="A156" s="369">
        <v>1230979</v>
      </c>
      <c r="B156" s="368" t="s">
        <v>1920</v>
      </c>
      <c r="C156" s="367" t="s">
        <v>1925</v>
      </c>
      <c r="D156" s="366">
        <v>44440</v>
      </c>
      <c r="E156" s="366">
        <v>44440</v>
      </c>
      <c r="F156" s="366">
        <v>44470</v>
      </c>
      <c r="G156" s="365">
        <v>45</v>
      </c>
    </row>
    <row r="157" spans="1:7" x14ac:dyDescent="0.25">
      <c r="A157" s="369">
        <v>1231302</v>
      </c>
      <c r="B157" s="368" t="s">
        <v>1928</v>
      </c>
      <c r="C157" s="367" t="s">
        <v>1930</v>
      </c>
      <c r="D157" s="366">
        <v>44075</v>
      </c>
      <c r="E157" s="366">
        <v>44075</v>
      </c>
      <c r="F157" s="366">
        <v>44105</v>
      </c>
      <c r="G157" s="365">
        <v>42</v>
      </c>
    </row>
    <row r="158" spans="1:7" x14ac:dyDescent="0.25">
      <c r="A158" s="369">
        <v>1231322</v>
      </c>
      <c r="B158" s="368" t="s">
        <v>1926</v>
      </c>
      <c r="C158" s="367" t="s">
        <v>1927</v>
      </c>
      <c r="D158" s="366">
        <v>44531</v>
      </c>
      <c r="E158" s="366">
        <v>44531</v>
      </c>
      <c r="F158" s="366">
        <v>44562</v>
      </c>
      <c r="G158" s="365">
        <v>24</v>
      </c>
    </row>
    <row r="159" spans="1:7" x14ac:dyDescent="0.25">
      <c r="A159" s="369">
        <v>1239291</v>
      </c>
      <c r="B159" s="368" t="s">
        <v>1922</v>
      </c>
      <c r="C159" s="367" t="s">
        <v>1925</v>
      </c>
      <c r="D159" s="366">
        <v>43922</v>
      </c>
      <c r="E159" s="366">
        <v>43952</v>
      </c>
      <c r="F159" s="366">
        <v>43952</v>
      </c>
      <c r="G159" s="365">
        <v>2</v>
      </c>
    </row>
    <row r="160" spans="1:7" x14ac:dyDescent="0.25">
      <c r="A160" s="369">
        <v>1240322</v>
      </c>
      <c r="B160" s="368" t="s">
        <v>1924</v>
      </c>
      <c r="C160" s="367" t="s">
        <v>1934</v>
      </c>
      <c r="D160" s="366">
        <v>44013</v>
      </c>
      <c r="E160" s="366">
        <v>44013</v>
      </c>
      <c r="F160" s="366">
        <v>44013</v>
      </c>
      <c r="G160" s="365">
        <v>34</v>
      </c>
    </row>
    <row r="161" spans="1:7" x14ac:dyDescent="0.25">
      <c r="A161" s="369">
        <v>1240992</v>
      </c>
      <c r="B161" s="368" t="s">
        <v>1932</v>
      </c>
      <c r="C161" s="367" t="s">
        <v>1925</v>
      </c>
      <c r="D161" s="366">
        <v>44075</v>
      </c>
      <c r="E161" s="366">
        <v>44105</v>
      </c>
      <c r="F161" s="366">
        <v>44105</v>
      </c>
      <c r="G161" s="365">
        <v>10</v>
      </c>
    </row>
    <row r="162" spans="1:7" x14ac:dyDescent="0.25">
      <c r="A162" s="369">
        <v>1241127</v>
      </c>
      <c r="B162" s="368" t="s">
        <v>1918</v>
      </c>
      <c r="C162" s="367" t="s">
        <v>1921</v>
      </c>
      <c r="D162" s="366">
        <v>43983</v>
      </c>
      <c r="E162" s="366">
        <v>43983</v>
      </c>
      <c r="F162" s="366">
        <v>43983</v>
      </c>
      <c r="G162" s="365">
        <v>27</v>
      </c>
    </row>
    <row r="163" spans="1:7" x14ac:dyDescent="0.25">
      <c r="A163" s="369">
        <v>1241799</v>
      </c>
      <c r="B163" s="368" t="s">
        <v>1928</v>
      </c>
      <c r="C163" s="367" t="s">
        <v>1927</v>
      </c>
      <c r="D163" s="366">
        <v>44440</v>
      </c>
      <c r="E163" s="366">
        <v>44440</v>
      </c>
      <c r="F163" s="366">
        <v>44470</v>
      </c>
      <c r="G163" s="365">
        <v>94</v>
      </c>
    </row>
    <row r="164" spans="1:7" x14ac:dyDescent="0.25">
      <c r="A164" s="369">
        <v>1246145</v>
      </c>
      <c r="B164" s="368" t="s">
        <v>1918</v>
      </c>
      <c r="C164" s="367" t="s">
        <v>1933</v>
      </c>
      <c r="D164" s="366">
        <v>44348</v>
      </c>
      <c r="E164" s="366">
        <v>44378</v>
      </c>
      <c r="F164" s="366">
        <v>44378</v>
      </c>
      <c r="G164" s="365">
        <v>6</v>
      </c>
    </row>
    <row r="165" spans="1:7" x14ac:dyDescent="0.25">
      <c r="A165" s="369">
        <v>1246685</v>
      </c>
      <c r="B165" s="368" t="s">
        <v>1926</v>
      </c>
      <c r="C165" s="367" t="s">
        <v>1931</v>
      </c>
      <c r="D165" s="366">
        <v>44166</v>
      </c>
      <c r="E165" s="366">
        <v>44166</v>
      </c>
      <c r="F165" s="366">
        <v>44166</v>
      </c>
      <c r="G165" s="365">
        <v>76</v>
      </c>
    </row>
    <row r="166" spans="1:7" x14ac:dyDescent="0.25">
      <c r="A166" s="369">
        <v>1246714</v>
      </c>
      <c r="B166" s="368" t="s">
        <v>1928</v>
      </c>
      <c r="C166" s="367" t="s">
        <v>1927</v>
      </c>
      <c r="D166" s="366">
        <v>43862</v>
      </c>
      <c r="E166" s="366">
        <v>43862</v>
      </c>
      <c r="F166" s="366">
        <v>43862</v>
      </c>
      <c r="G166" s="365">
        <v>50</v>
      </c>
    </row>
    <row r="167" spans="1:7" x14ac:dyDescent="0.25">
      <c r="A167" s="369">
        <v>1247103</v>
      </c>
      <c r="B167" s="368" t="s">
        <v>1918</v>
      </c>
      <c r="C167" s="367" t="s">
        <v>1933</v>
      </c>
      <c r="D167" s="366">
        <v>44075</v>
      </c>
      <c r="E167" s="366">
        <v>44075</v>
      </c>
      <c r="F167" s="366">
        <v>44105</v>
      </c>
      <c r="G167" s="365">
        <v>51</v>
      </c>
    </row>
    <row r="168" spans="1:7" x14ac:dyDescent="0.25">
      <c r="A168" s="369">
        <v>1250939</v>
      </c>
      <c r="B168" s="368" t="s">
        <v>1926</v>
      </c>
      <c r="C168" s="367" t="s">
        <v>1933</v>
      </c>
      <c r="D168" s="366">
        <v>44287</v>
      </c>
      <c r="E168" s="366">
        <v>44317</v>
      </c>
      <c r="F168" s="366">
        <v>44317</v>
      </c>
      <c r="G168" s="365">
        <v>3</v>
      </c>
    </row>
    <row r="169" spans="1:7" x14ac:dyDescent="0.25">
      <c r="A169" s="369">
        <v>1252491</v>
      </c>
      <c r="B169" s="368" t="s">
        <v>1932</v>
      </c>
      <c r="C169" s="367" t="s">
        <v>1923</v>
      </c>
      <c r="D169" s="366">
        <v>43922</v>
      </c>
      <c r="E169" s="366">
        <v>43922</v>
      </c>
      <c r="F169" s="366">
        <v>43922</v>
      </c>
      <c r="G169" s="365">
        <v>56</v>
      </c>
    </row>
    <row r="170" spans="1:7" x14ac:dyDescent="0.25">
      <c r="A170" s="369">
        <v>1257024</v>
      </c>
      <c r="B170" s="368" t="s">
        <v>1932</v>
      </c>
      <c r="C170" s="367" t="s">
        <v>1927</v>
      </c>
      <c r="D170" s="366">
        <v>44075</v>
      </c>
      <c r="E170" s="366">
        <v>44105</v>
      </c>
      <c r="F170" s="366">
        <v>44105</v>
      </c>
      <c r="G170" s="365">
        <v>5</v>
      </c>
    </row>
    <row r="171" spans="1:7" x14ac:dyDescent="0.25">
      <c r="A171" s="369">
        <v>1259992</v>
      </c>
      <c r="B171" s="368" t="s">
        <v>1924</v>
      </c>
      <c r="C171" s="367" t="s">
        <v>1927</v>
      </c>
      <c r="D171" s="366">
        <v>43922</v>
      </c>
      <c r="E171" s="366">
        <v>43952</v>
      </c>
      <c r="F171" s="366">
        <v>43952</v>
      </c>
      <c r="G171" s="365">
        <v>10</v>
      </c>
    </row>
    <row r="172" spans="1:7" x14ac:dyDescent="0.25">
      <c r="A172" s="369">
        <v>1260836</v>
      </c>
      <c r="B172" s="368" t="s">
        <v>1928</v>
      </c>
      <c r="C172" s="367" t="s">
        <v>1919</v>
      </c>
      <c r="D172" s="366">
        <v>44531</v>
      </c>
      <c r="E172" s="366">
        <v>44531</v>
      </c>
      <c r="F172" s="366">
        <v>44562</v>
      </c>
      <c r="G172" s="365">
        <v>16</v>
      </c>
    </row>
    <row r="173" spans="1:7" x14ac:dyDescent="0.25">
      <c r="A173" s="369">
        <v>1261353</v>
      </c>
      <c r="B173" s="368" t="s">
        <v>1924</v>
      </c>
      <c r="C173" s="367" t="s">
        <v>1917</v>
      </c>
      <c r="D173" s="366">
        <v>44197</v>
      </c>
      <c r="E173" s="366">
        <v>44228</v>
      </c>
      <c r="F173" s="366">
        <v>44228</v>
      </c>
      <c r="G173" s="365">
        <v>24</v>
      </c>
    </row>
    <row r="174" spans="1:7" x14ac:dyDescent="0.25">
      <c r="A174" s="369">
        <v>1267678</v>
      </c>
      <c r="B174" s="368" t="s">
        <v>1932</v>
      </c>
      <c r="C174" s="367" t="s">
        <v>1933</v>
      </c>
      <c r="D174" s="366">
        <v>44136</v>
      </c>
      <c r="E174" s="366">
        <v>44136</v>
      </c>
      <c r="F174" s="366">
        <v>44136</v>
      </c>
      <c r="G174" s="365">
        <v>18</v>
      </c>
    </row>
    <row r="175" spans="1:7" x14ac:dyDescent="0.25">
      <c r="A175" s="369">
        <v>1267790</v>
      </c>
      <c r="B175" s="368" t="s">
        <v>1918</v>
      </c>
      <c r="C175" s="367" t="s">
        <v>1934</v>
      </c>
      <c r="D175" s="366">
        <v>44075</v>
      </c>
      <c r="E175" s="366">
        <v>44075</v>
      </c>
      <c r="F175" s="366">
        <v>44105</v>
      </c>
      <c r="G175" s="365">
        <v>42</v>
      </c>
    </row>
    <row r="176" spans="1:7" x14ac:dyDescent="0.25">
      <c r="A176" s="369">
        <v>1270279</v>
      </c>
      <c r="B176" s="368" t="s">
        <v>1920</v>
      </c>
      <c r="C176" s="367" t="s">
        <v>1930</v>
      </c>
      <c r="D176" s="366">
        <v>44287</v>
      </c>
      <c r="E176" s="366">
        <v>44287</v>
      </c>
      <c r="F176" s="366">
        <v>44317</v>
      </c>
      <c r="G176" s="365">
        <v>82</v>
      </c>
    </row>
    <row r="177" spans="1:7" x14ac:dyDescent="0.25">
      <c r="A177" s="369">
        <v>1271650</v>
      </c>
      <c r="B177" s="368" t="s">
        <v>1924</v>
      </c>
      <c r="C177" s="367" t="s">
        <v>1923</v>
      </c>
      <c r="D177" s="366">
        <v>44013</v>
      </c>
      <c r="E177" s="366">
        <v>44044</v>
      </c>
      <c r="F177" s="366">
        <v>44044</v>
      </c>
      <c r="G177" s="365">
        <v>6</v>
      </c>
    </row>
    <row r="178" spans="1:7" x14ac:dyDescent="0.25">
      <c r="A178" s="369">
        <v>1279036</v>
      </c>
      <c r="B178" s="368" t="s">
        <v>1929</v>
      </c>
      <c r="C178" s="367" t="s">
        <v>1934</v>
      </c>
      <c r="D178" s="366">
        <v>44256</v>
      </c>
      <c r="E178" s="366">
        <v>44287</v>
      </c>
      <c r="F178" s="366">
        <v>44287</v>
      </c>
      <c r="G178" s="365">
        <v>19</v>
      </c>
    </row>
    <row r="179" spans="1:7" x14ac:dyDescent="0.25">
      <c r="A179" s="369">
        <v>1279187</v>
      </c>
      <c r="B179" s="368" t="s">
        <v>1929</v>
      </c>
      <c r="C179" s="367" t="s">
        <v>1917</v>
      </c>
      <c r="D179" s="366">
        <v>43922</v>
      </c>
      <c r="E179" s="366">
        <v>43952</v>
      </c>
      <c r="F179" s="366">
        <v>43952</v>
      </c>
      <c r="G179" s="365">
        <v>3</v>
      </c>
    </row>
    <row r="180" spans="1:7" x14ac:dyDescent="0.25">
      <c r="A180" s="369">
        <v>1284285</v>
      </c>
      <c r="B180" s="368" t="s">
        <v>1920</v>
      </c>
      <c r="C180" s="367" t="s">
        <v>1925</v>
      </c>
      <c r="D180" s="366">
        <v>44228</v>
      </c>
      <c r="E180" s="366">
        <v>44228</v>
      </c>
      <c r="F180" s="366">
        <v>44228</v>
      </c>
      <c r="G180" s="365">
        <v>73</v>
      </c>
    </row>
    <row r="181" spans="1:7" x14ac:dyDescent="0.25">
      <c r="A181" s="369">
        <v>1284419</v>
      </c>
      <c r="B181" s="368" t="s">
        <v>1920</v>
      </c>
      <c r="C181" s="367" t="s">
        <v>1931</v>
      </c>
      <c r="D181" s="366">
        <v>44136</v>
      </c>
      <c r="E181" s="366">
        <v>44166</v>
      </c>
      <c r="F181" s="366">
        <v>44166</v>
      </c>
      <c r="G181" s="365">
        <v>2</v>
      </c>
    </row>
    <row r="182" spans="1:7" x14ac:dyDescent="0.25">
      <c r="A182" s="369">
        <v>1286733</v>
      </c>
      <c r="B182" s="368" t="s">
        <v>1926</v>
      </c>
      <c r="C182" s="367" t="s">
        <v>1921</v>
      </c>
      <c r="D182" s="366">
        <v>44470</v>
      </c>
      <c r="E182" s="366">
        <v>44470</v>
      </c>
      <c r="F182" s="366">
        <v>44470</v>
      </c>
      <c r="G182" s="365">
        <v>56</v>
      </c>
    </row>
    <row r="183" spans="1:7" x14ac:dyDescent="0.25">
      <c r="A183" s="369">
        <v>1290597</v>
      </c>
      <c r="B183" s="368" t="s">
        <v>1932</v>
      </c>
      <c r="C183" s="367" t="s">
        <v>1917</v>
      </c>
      <c r="D183" s="366">
        <v>44228</v>
      </c>
      <c r="E183" s="366">
        <v>44256</v>
      </c>
      <c r="F183" s="366">
        <v>44256</v>
      </c>
      <c r="G183" s="365">
        <v>10</v>
      </c>
    </row>
    <row r="184" spans="1:7" x14ac:dyDescent="0.25">
      <c r="A184" s="369">
        <v>1290644</v>
      </c>
      <c r="B184" s="368" t="s">
        <v>1924</v>
      </c>
      <c r="C184" s="367" t="s">
        <v>1930</v>
      </c>
      <c r="D184" s="366">
        <v>44378</v>
      </c>
      <c r="E184" s="366">
        <v>44378</v>
      </c>
      <c r="F184" s="366">
        <v>44409</v>
      </c>
      <c r="G184" s="365">
        <v>34</v>
      </c>
    </row>
    <row r="185" spans="1:7" x14ac:dyDescent="0.25">
      <c r="A185" s="369">
        <v>1292009</v>
      </c>
      <c r="B185" s="368" t="s">
        <v>1924</v>
      </c>
      <c r="C185" s="367" t="s">
        <v>1925</v>
      </c>
      <c r="D185" s="366">
        <v>44501</v>
      </c>
      <c r="E185" s="366">
        <v>44501</v>
      </c>
      <c r="F185" s="366">
        <v>44531</v>
      </c>
      <c r="G185" s="365">
        <v>25</v>
      </c>
    </row>
    <row r="186" spans="1:7" x14ac:dyDescent="0.25">
      <c r="A186" s="369">
        <v>1293891</v>
      </c>
      <c r="B186" s="368" t="s">
        <v>1924</v>
      </c>
      <c r="C186" s="367" t="s">
        <v>1931</v>
      </c>
      <c r="D186" s="366">
        <v>44470</v>
      </c>
      <c r="E186" s="366">
        <v>44470</v>
      </c>
      <c r="F186" s="366">
        <v>44470</v>
      </c>
      <c r="G186" s="365">
        <v>47</v>
      </c>
    </row>
    <row r="187" spans="1:7" x14ac:dyDescent="0.25">
      <c r="A187" s="369">
        <v>1296143</v>
      </c>
      <c r="B187" s="368" t="s">
        <v>1922</v>
      </c>
      <c r="C187" s="367" t="s">
        <v>1923</v>
      </c>
      <c r="D187" s="366">
        <v>44166</v>
      </c>
      <c r="E187" s="366">
        <v>44166</v>
      </c>
      <c r="F187" s="366">
        <v>44197</v>
      </c>
      <c r="G187" s="365">
        <v>75</v>
      </c>
    </row>
    <row r="188" spans="1:7" x14ac:dyDescent="0.25">
      <c r="A188" s="369">
        <v>1296660</v>
      </c>
      <c r="B188" s="368" t="s">
        <v>1918</v>
      </c>
      <c r="C188" s="367" t="s">
        <v>1925</v>
      </c>
      <c r="D188" s="366">
        <v>43891</v>
      </c>
      <c r="E188" s="366">
        <v>43891</v>
      </c>
      <c r="F188" s="366">
        <v>43922</v>
      </c>
      <c r="G188" s="365">
        <v>85</v>
      </c>
    </row>
    <row r="189" spans="1:7" x14ac:dyDescent="0.25">
      <c r="A189" s="369">
        <v>1299823</v>
      </c>
      <c r="B189" s="368" t="s">
        <v>1924</v>
      </c>
      <c r="C189" s="367" t="s">
        <v>1933</v>
      </c>
      <c r="D189" s="366">
        <v>43891</v>
      </c>
      <c r="E189" s="366">
        <v>43891</v>
      </c>
      <c r="F189" s="366">
        <v>43922</v>
      </c>
      <c r="G189" s="365">
        <v>18</v>
      </c>
    </row>
    <row r="190" spans="1:7" x14ac:dyDescent="0.25">
      <c r="A190" s="369">
        <v>1301174</v>
      </c>
      <c r="B190" s="368" t="s">
        <v>1924</v>
      </c>
      <c r="C190" s="367" t="s">
        <v>1927</v>
      </c>
      <c r="D190" s="366">
        <v>44378</v>
      </c>
      <c r="E190" s="366">
        <v>44378</v>
      </c>
      <c r="F190" s="366">
        <v>44409</v>
      </c>
      <c r="G190" s="365">
        <v>12</v>
      </c>
    </row>
    <row r="191" spans="1:7" x14ac:dyDescent="0.25">
      <c r="A191" s="369">
        <v>1301315</v>
      </c>
      <c r="B191" s="368" t="s">
        <v>1918</v>
      </c>
      <c r="C191" s="367" t="s">
        <v>1917</v>
      </c>
      <c r="D191" s="366">
        <v>44105</v>
      </c>
      <c r="E191" s="366">
        <v>44136</v>
      </c>
      <c r="F191" s="366">
        <v>44136</v>
      </c>
      <c r="G191" s="365">
        <v>10</v>
      </c>
    </row>
    <row r="192" spans="1:7" x14ac:dyDescent="0.25">
      <c r="A192" s="369">
        <v>1302220</v>
      </c>
      <c r="B192" s="368" t="s">
        <v>1926</v>
      </c>
      <c r="C192" s="367" t="s">
        <v>1930</v>
      </c>
      <c r="D192" s="366">
        <v>43922</v>
      </c>
      <c r="E192" s="366">
        <v>43922</v>
      </c>
      <c r="F192" s="366">
        <v>43922</v>
      </c>
      <c r="G192" s="365">
        <v>25</v>
      </c>
    </row>
    <row r="193" spans="1:7" x14ac:dyDescent="0.25">
      <c r="A193" s="369">
        <v>1302628</v>
      </c>
      <c r="B193" s="368" t="s">
        <v>1926</v>
      </c>
      <c r="C193" s="367" t="s">
        <v>1919</v>
      </c>
      <c r="D193" s="366">
        <v>43891</v>
      </c>
      <c r="E193" s="366">
        <v>43922</v>
      </c>
      <c r="F193" s="366">
        <v>43922</v>
      </c>
      <c r="G193" s="365">
        <v>10</v>
      </c>
    </row>
    <row r="194" spans="1:7" x14ac:dyDescent="0.25">
      <c r="A194" s="369">
        <v>1303358</v>
      </c>
      <c r="B194" s="368" t="s">
        <v>1928</v>
      </c>
      <c r="C194" s="367" t="s">
        <v>1919</v>
      </c>
      <c r="D194" s="366">
        <v>44348</v>
      </c>
      <c r="E194" s="366">
        <v>44348</v>
      </c>
      <c r="F194" s="366">
        <v>44348</v>
      </c>
      <c r="G194" s="365">
        <v>42</v>
      </c>
    </row>
    <row r="195" spans="1:7" x14ac:dyDescent="0.25">
      <c r="A195" s="369">
        <v>1304897</v>
      </c>
      <c r="B195" s="368" t="s">
        <v>1926</v>
      </c>
      <c r="C195" s="367" t="s">
        <v>1927</v>
      </c>
      <c r="D195" s="366">
        <v>44531</v>
      </c>
      <c r="E195" s="366">
        <v>44562</v>
      </c>
      <c r="F195" s="366">
        <v>44562</v>
      </c>
      <c r="G195" s="365">
        <v>1</v>
      </c>
    </row>
    <row r="196" spans="1:7" x14ac:dyDescent="0.25">
      <c r="A196" s="369">
        <v>1306915</v>
      </c>
      <c r="B196" s="368" t="s">
        <v>1926</v>
      </c>
      <c r="C196" s="367" t="s">
        <v>1931</v>
      </c>
      <c r="D196" s="366">
        <v>44166</v>
      </c>
      <c r="E196" s="366">
        <v>44197</v>
      </c>
      <c r="F196" s="366">
        <v>44197</v>
      </c>
      <c r="G196" s="365">
        <v>7</v>
      </c>
    </row>
    <row r="197" spans="1:7" x14ac:dyDescent="0.25">
      <c r="A197" s="369">
        <v>1309500</v>
      </c>
      <c r="B197" s="368" t="s">
        <v>1929</v>
      </c>
      <c r="C197" s="367" t="s">
        <v>1934</v>
      </c>
      <c r="D197" s="366">
        <v>43891</v>
      </c>
      <c r="E197" s="366">
        <v>43891</v>
      </c>
      <c r="F197" s="366">
        <v>43922</v>
      </c>
      <c r="G197" s="365">
        <v>36</v>
      </c>
    </row>
    <row r="198" spans="1:7" x14ac:dyDescent="0.25">
      <c r="A198" s="369">
        <v>1311711</v>
      </c>
      <c r="B198" s="368" t="s">
        <v>1922</v>
      </c>
      <c r="C198" s="367" t="s">
        <v>1917</v>
      </c>
      <c r="D198" s="366">
        <v>44075</v>
      </c>
      <c r="E198" s="366">
        <v>44105</v>
      </c>
      <c r="F198" s="366">
        <v>44105</v>
      </c>
      <c r="G198" s="365">
        <v>5</v>
      </c>
    </row>
    <row r="199" spans="1:7" x14ac:dyDescent="0.25">
      <c r="A199" s="369">
        <v>1316855</v>
      </c>
      <c r="B199" s="368" t="s">
        <v>1929</v>
      </c>
      <c r="C199" s="367" t="s">
        <v>1919</v>
      </c>
      <c r="D199" s="366">
        <v>44409</v>
      </c>
      <c r="E199" s="366">
        <v>44409</v>
      </c>
      <c r="F199" s="366">
        <v>44440</v>
      </c>
      <c r="G199" s="365">
        <v>41</v>
      </c>
    </row>
    <row r="200" spans="1:7" x14ac:dyDescent="0.25">
      <c r="A200" s="369">
        <v>1320337</v>
      </c>
      <c r="B200" s="368" t="s">
        <v>1922</v>
      </c>
      <c r="C200" s="367" t="s">
        <v>1931</v>
      </c>
      <c r="D200" s="366">
        <v>44166</v>
      </c>
      <c r="E200" s="366">
        <v>44166</v>
      </c>
      <c r="F200" s="366">
        <v>44197</v>
      </c>
      <c r="G200" s="365">
        <v>49</v>
      </c>
    </row>
    <row r="201" spans="1:7" x14ac:dyDescent="0.25">
      <c r="A201" s="369">
        <v>1321310</v>
      </c>
      <c r="B201" s="368" t="s">
        <v>1918</v>
      </c>
      <c r="C201" s="367" t="s">
        <v>1927</v>
      </c>
      <c r="D201" s="366">
        <v>44531</v>
      </c>
      <c r="E201" s="366">
        <v>44562</v>
      </c>
      <c r="F201" s="366">
        <v>44562</v>
      </c>
      <c r="G201" s="365">
        <v>17</v>
      </c>
    </row>
    <row r="202" spans="1:7" x14ac:dyDescent="0.25">
      <c r="A202" s="369">
        <v>1321561</v>
      </c>
      <c r="B202" s="368" t="s">
        <v>1920</v>
      </c>
      <c r="C202" s="367" t="s">
        <v>1925</v>
      </c>
      <c r="D202" s="366">
        <v>43862</v>
      </c>
      <c r="E202" s="366">
        <v>43862</v>
      </c>
      <c r="F202" s="366">
        <v>43862</v>
      </c>
      <c r="G202" s="365">
        <v>31</v>
      </c>
    </row>
    <row r="203" spans="1:7" x14ac:dyDescent="0.25">
      <c r="A203" s="369">
        <v>1325078</v>
      </c>
      <c r="B203" s="368" t="s">
        <v>1922</v>
      </c>
      <c r="C203" s="367" t="s">
        <v>1934</v>
      </c>
      <c r="D203" s="366">
        <v>44287</v>
      </c>
      <c r="E203" s="366">
        <v>44287</v>
      </c>
      <c r="F203" s="366">
        <v>44287</v>
      </c>
      <c r="G203" s="365">
        <v>42</v>
      </c>
    </row>
    <row r="204" spans="1:7" x14ac:dyDescent="0.25">
      <c r="A204" s="369">
        <v>1325323</v>
      </c>
      <c r="B204" s="368" t="s">
        <v>1929</v>
      </c>
      <c r="C204" s="367" t="s">
        <v>1917</v>
      </c>
      <c r="D204" s="366">
        <v>44105</v>
      </c>
      <c r="E204" s="366">
        <v>44105</v>
      </c>
      <c r="F204" s="366">
        <v>44136</v>
      </c>
      <c r="G204" s="365">
        <v>43</v>
      </c>
    </row>
    <row r="205" spans="1:7" x14ac:dyDescent="0.25">
      <c r="A205" s="369">
        <v>1326330</v>
      </c>
      <c r="B205" s="368" t="s">
        <v>1928</v>
      </c>
      <c r="C205" s="367" t="s">
        <v>1933</v>
      </c>
      <c r="D205" s="366">
        <v>43862</v>
      </c>
      <c r="E205" s="366">
        <v>43862</v>
      </c>
      <c r="F205" s="366">
        <v>43891</v>
      </c>
      <c r="G205" s="365">
        <v>24</v>
      </c>
    </row>
    <row r="206" spans="1:7" x14ac:dyDescent="0.25">
      <c r="A206" s="369">
        <v>1326726</v>
      </c>
      <c r="B206" s="368" t="s">
        <v>1920</v>
      </c>
      <c r="C206" s="367" t="s">
        <v>1927</v>
      </c>
      <c r="D206" s="366">
        <v>44348</v>
      </c>
      <c r="E206" s="366">
        <v>44348</v>
      </c>
      <c r="F206" s="366">
        <v>44378</v>
      </c>
      <c r="G206" s="365">
        <v>66</v>
      </c>
    </row>
    <row r="207" spans="1:7" x14ac:dyDescent="0.25">
      <c r="A207" s="369">
        <v>1328055</v>
      </c>
      <c r="B207" s="368" t="s">
        <v>1932</v>
      </c>
      <c r="C207" s="367" t="s">
        <v>1934</v>
      </c>
      <c r="D207" s="366">
        <v>43952</v>
      </c>
      <c r="E207" s="366">
        <v>43983</v>
      </c>
      <c r="F207" s="366">
        <v>43983</v>
      </c>
      <c r="G207" s="365">
        <v>6</v>
      </c>
    </row>
    <row r="208" spans="1:7" x14ac:dyDescent="0.25">
      <c r="A208" s="369">
        <v>1330452</v>
      </c>
      <c r="B208" s="368" t="s">
        <v>1918</v>
      </c>
      <c r="C208" s="367" t="s">
        <v>1930</v>
      </c>
      <c r="D208" s="366">
        <v>43862</v>
      </c>
      <c r="E208" s="366">
        <v>43862</v>
      </c>
      <c r="F208" s="366">
        <v>43891</v>
      </c>
      <c r="G208" s="365">
        <v>32</v>
      </c>
    </row>
    <row r="209" spans="1:7" x14ac:dyDescent="0.25">
      <c r="A209" s="369">
        <v>1330638</v>
      </c>
      <c r="B209" s="368" t="s">
        <v>1918</v>
      </c>
      <c r="C209" s="367" t="s">
        <v>1931</v>
      </c>
      <c r="D209" s="366">
        <v>44136</v>
      </c>
      <c r="E209" s="366">
        <v>44166</v>
      </c>
      <c r="F209" s="366">
        <v>44166</v>
      </c>
      <c r="G209" s="365">
        <v>3</v>
      </c>
    </row>
    <row r="210" spans="1:7" x14ac:dyDescent="0.25">
      <c r="A210" s="369">
        <v>1332886</v>
      </c>
      <c r="B210" s="368" t="s">
        <v>1926</v>
      </c>
      <c r="C210" s="367" t="s">
        <v>1933</v>
      </c>
      <c r="D210" s="366">
        <v>43862</v>
      </c>
      <c r="E210" s="366">
        <v>43862</v>
      </c>
      <c r="F210" s="366">
        <v>43862</v>
      </c>
      <c r="G210" s="365">
        <v>65</v>
      </c>
    </row>
    <row r="211" spans="1:7" x14ac:dyDescent="0.25">
      <c r="A211" s="369">
        <v>1336205</v>
      </c>
      <c r="B211" s="368" t="s">
        <v>1924</v>
      </c>
      <c r="C211" s="367" t="s">
        <v>1923</v>
      </c>
      <c r="D211" s="366">
        <v>44440</v>
      </c>
      <c r="E211" s="366">
        <v>44440</v>
      </c>
      <c r="F211" s="366">
        <v>44440</v>
      </c>
      <c r="G211" s="365">
        <v>40</v>
      </c>
    </row>
    <row r="212" spans="1:7" x14ac:dyDescent="0.25">
      <c r="A212" s="369">
        <v>1338722</v>
      </c>
      <c r="B212" s="368" t="s">
        <v>1924</v>
      </c>
      <c r="C212" s="367" t="s">
        <v>1927</v>
      </c>
      <c r="D212" s="366">
        <v>44136</v>
      </c>
      <c r="E212" s="366">
        <v>44136</v>
      </c>
      <c r="F212" s="366">
        <v>44166</v>
      </c>
      <c r="G212" s="365">
        <v>34</v>
      </c>
    </row>
    <row r="213" spans="1:7" x14ac:dyDescent="0.25">
      <c r="A213" s="369">
        <v>1338961</v>
      </c>
      <c r="B213" s="368" t="s">
        <v>1920</v>
      </c>
      <c r="C213" s="367" t="s">
        <v>1923</v>
      </c>
      <c r="D213" s="366">
        <v>43922</v>
      </c>
      <c r="E213" s="366">
        <v>43952</v>
      </c>
      <c r="F213" s="366">
        <v>43952</v>
      </c>
      <c r="G213" s="365">
        <v>7</v>
      </c>
    </row>
    <row r="214" spans="1:7" x14ac:dyDescent="0.25">
      <c r="A214" s="369">
        <v>1340924</v>
      </c>
      <c r="B214" s="368" t="s">
        <v>1920</v>
      </c>
      <c r="C214" s="367" t="s">
        <v>1934</v>
      </c>
      <c r="D214" s="366">
        <v>44531</v>
      </c>
      <c r="E214" s="366">
        <v>44531</v>
      </c>
      <c r="F214" s="366">
        <v>44531</v>
      </c>
      <c r="G214" s="365">
        <v>43</v>
      </c>
    </row>
    <row r="215" spans="1:7" x14ac:dyDescent="0.25">
      <c r="A215" s="369">
        <v>1342374</v>
      </c>
      <c r="B215" s="368" t="s">
        <v>1924</v>
      </c>
      <c r="C215" s="367" t="s">
        <v>1925</v>
      </c>
      <c r="D215" s="366">
        <v>44348</v>
      </c>
      <c r="E215" s="366">
        <v>44348</v>
      </c>
      <c r="F215" s="366">
        <v>44378</v>
      </c>
      <c r="G215" s="365">
        <v>48</v>
      </c>
    </row>
    <row r="216" spans="1:7" x14ac:dyDescent="0.25">
      <c r="A216" s="369">
        <v>1345016</v>
      </c>
      <c r="B216" s="368" t="s">
        <v>1928</v>
      </c>
      <c r="C216" s="367" t="s">
        <v>1919</v>
      </c>
      <c r="D216" s="366">
        <v>43922</v>
      </c>
      <c r="E216" s="366">
        <v>43922</v>
      </c>
      <c r="F216" s="366">
        <v>43922</v>
      </c>
      <c r="G216" s="365">
        <v>47</v>
      </c>
    </row>
    <row r="217" spans="1:7" x14ac:dyDescent="0.25">
      <c r="A217" s="369">
        <v>1345118</v>
      </c>
      <c r="B217" s="368" t="s">
        <v>1920</v>
      </c>
      <c r="C217" s="367" t="s">
        <v>1923</v>
      </c>
      <c r="D217" s="366">
        <v>44317</v>
      </c>
      <c r="E217" s="366">
        <v>44317</v>
      </c>
      <c r="F217" s="366">
        <v>44317</v>
      </c>
      <c r="G217" s="365">
        <v>85</v>
      </c>
    </row>
    <row r="218" spans="1:7" x14ac:dyDescent="0.25">
      <c r="A218" s="369">
        <v>1348347</v>
      </c>
      <c r="B218" s="368" t="s">
        <v>1928</v>
      </c>
      <c r="C218" s="367" t="s">
        <v>1917</v>
      </c>
      <c r="D218" s="366">
        <v>44531</v>
      </c>
      <c r="E218" s="366">
        <v>44562</v>
      </c>
      <c r="F218" s="366">
        <v>44562</v>
      </c>
      <c r="G218" s="365">
        <v>24</v>
      </c>
    </row>
    <row r="219" spans="1:7" x14ac:dyDescent="0.25">
      <c r="A219" s="369">
        <v>1350172</v>
      </c>
      <c r="B219" s="368" t="s">
        <v>1929</v>
      </c>
      <c r="C219" s="367" t="s">
        <v>1917</v>
      </c>
      <c r="D219" s="366">
        <v>44317</v>
      </c>
      <c r="E219" s="366">
        <v>44348</v>
      </c>
      <c r="F219" s="366">
        <v>44348</v>
      </c>
      <c r="G219" s="365">
        <v>9</v>
      </c>
    </row>
    <row r="220" spans="1:7" x14ac:dyDescent="0.25">
      <c r="A220" s="369">
        <v>1350591</v>
      </c>
      <c r="B220" s="368" t="s">
        <v>1924</v>
      </c>
      <c r="C220" s="367" t="s">
        <v>1933</v>
      </c>
      <c r="D220" s="366">
        <v>43891</v>
      </c>
      <c r="E220" s="366">
        <v>43922</v>
      </c>
      <c r="F220" s="366">
        <v>43922</v>
      </c>
      <c r="G220" s="365">
        <v>2</v>
      </c>
    </row>
    <row r="221" spans="1:7" x14ac:dyDescent="0.25">
      <c r="A221" s="369">
        <v>1351466</v>
      </c>
      <c r="B221" s="368" t="s">
        <v>1926</v>
      </c>
      <c r="C221" s="367" t="s">
        <v>1917</v>
      </c>
      <c r="D221" s="366">
        <v>44197</v>
      </c>
      <c r="E221" s="366">
        <v>44228</v>
      </c>
      <c r="F221" s="366">
        <v>44228</v>
      </c>
      <c r="G221" s="365">
        <v>21</v>
      </c>
    </row>
    <row r="222" spans="1:7" x14ac:dyDescent="0.25">
      <c r="A222" s="369">
        <v>1351734</v>
      </c>
      <c r="B222" s="368" t="s">
        <v>1920</v>
      </c>
      <c r="C222" s="367" t="s">
        <v>1925</v>
      </c>
      <c r="D222" s="366">
        <v>44166</v>
      </c>
      <c r="E222" s="366">
        <v>44197</v>
      </c>
      <c r="F222" s="366">
        <v>44197</v>
      </c>
      <c r="G222" s="365">
        <v>8</v>
      </c>
    </row>
    <row r="223" spans="1:7" x14ac:dyDescent="0.25">
      <c r="A223" s="369">
        <v>1351747</v>
      </c>
      <c r="B223" s="368" t="s">
        <v>1929</v>
      </c>
      <c r="C223" s="367" t="s">
        <v>1917</v>
      </c>
      <c r="D223" s="366">
        <v>44105</v>
      </c>
      <c r="E223" s="366">
        <v>44105</v>
      </c>
      <c r="F223" s="366">
        <v>44105</v>
      </c>
      <c r="G223" s="365">
        <v>65</v>
      </c>
    </row>
    <row r="224" spans="1:7" x14ac:dyDescent="0.25">
      <c r="A224" s="369">
        <v>1351920</v>
      </c>
      <c r="B224" s="368" t="s">
        <v>1920</v>
      </c>
      <c r="C224" s="367" t="s">
        <v>1925</v>
      </c>
      <c r="D224" s="366">
        <v>43862</v>
      </c>
      <c r="E224" s="366">
        <v>43862</v>
      </c>
      <c r="F224" s="366">
        <v>43891</v>
      </c>
      <c r="G224" s="365">
        <v>28</v>
      </c>
    </row>
    <row r="225" spans="1:7" x14ac:dyDescent="0.25">
      <c r="A225" s="369">
        <v>1352369</v>
      </c>
      <c r="B225" s="368" t="s">
        <v>1918</v>
      </c>
      <c r="C225" s="367" t="s">
        <v>1927</v>
      </c>
      <c r="D225" s="366">
        <v>43831</v>
      </c>
      <c r="E225" s="366">
        <v>43831</v>
      </c>
      <c r="F225" s="366">
        <v>43862</v>
      </c>
      <c r="G225" s="365">
        <v>21</v>
      </c>
    </row>
    <row r="226" spans="1:7" x14ac:dyDescent="0.25">
      <c r="A226" s="369">
        <v>1353684</v>
      </c>
      <c r="B226" s="368" t="s">
        <v>1918</v>
      </c>
      <c r="C226" s="367" t="s">
        <v>1930</v>
      </c>
      <c r="D226" s="366">
        <v>44228</v>
      </c>
      <c r="E226" s="366">
        <v>44256</v>
      </c>
      <c r="F226" s="366">
        <v>44256</v>
      </c>
      <c r="G226" s="365">
        <v>24</v>
      </c>
    </row>
    <row r="227" spans="1:7" x14ac:dyDescent="0.25">
      <c r="A227" s="369">
        <v>1355148</v>
      </c>
      <c r="B227" s="368" t="s">
        <v>1922</v>
      </c>
      <c r="C227" s="367" t="s">
        <v>1925</v>
      </c>
      <c r="D227" s="366">
        <v>44470</v>
      </c>
      <c r="E227" s="366">
        <v>44470</v>
      </c>
      <c r="F227" s="366">
        <v>44501</v>
      </c>
      <c r="G227" s="365">
        <v>10</v>
      </c>
    </row>
    <row r="228" spans="1:7" x14ac:dyDescent="0.25">
      <c r="A228" s="369">
        <v>1355366</v>
      </c>
      <c r="B228" s="368" t="s">
        <v>1928</v>
      </c>
      <c r="C228" s="367" t="s">
        <v>1930</v>
      </c>
      <c r="D228" s="366">
        <v>44256</v>
      </c>
      <c r="E228" s="366">
        <v>44256</v>
      </c>
      <c r="F228" s="366">
        <v>44256</v>
      </c>
      <c r="G228" s="365">
        <v>68</v>
      </c>
    </row>
    <row r="229" spans="1:7" x14ac:dyDescent="0.25">
      <c r="A229" s="369">
        <v>1355370</v>
      </c>
      <c r="B229" s="368" t="s">
        <v>1926</v>
      </c>
      <c r="C229" s="367" t="s">
        <v>1919</v>
      </c>
      <c r="D229" s="366">
        <v>44348</v>
      </c>
      <c r="E229" s="366">
        <v>44348</v>
      </c>
      <c r="F229" s="366">
        <v>44378</v>
      </c>
      <c r="G229" s="365">
        <v>85</v>
      </c>
    </row>
    <row r="230" spans="1:7" x14ac:dyDescent="0.25">
      <c r="A230" s="369">
        <v>1358811</v>
      </c>
      <c r="B230" s="368" t="s">
        <v>1929</v>
      </c>
      <c r="C230" s="367" t="s">
        <v>1923</v>
      </c>
      <c r="D230" s="366">
        <v>44287</v>
      </c>
      <c r="E230" s="366">
        <v>44287</v>
      </c>
      <c r="F230" s="366">
        <v>44317</v>
      </c>
      <c r="G230" s="365">
        <v>99</v>
      </c>
    </row>
    <row r="231" spans="1:7" x14ac:dyDescent="0.25">
      <c r="A231" s="369">
        <v>1359715</v>
      </c>
      <c r="B231" s="368" t="s">
        <v>1926</v>
      </c>
      <c r="C231" s="367" t="s">
        <v>1921</v>
      </c>
      <c r="D231" s="366">
        <v>44409</v>
      </c>
      <c r="E231" s="366">
        <v>44409</v>
      </c>
      <c r="F231" s="366">
        <v>44409</v>
      </c>
      <c r="G231" s="365">
        <v>21</v>
      </c>
    </row>
    <row r="232" spans="1:7" x14ac:dyDescent="0.25">
      <c r="A232" s="369">
        <v>1362353</v>
      </c>
      <c r="B232" s="368" t="s">
        <v>1929</v>
      </c>
      <c r="C232" s="367" t="s">
        <v>1919</v>
      </c>
      <c r="D232" s="366">
        <v>44197</v>
      </c>
      <c r="E232" s="366">
        <v>44197</v>
      </c>
      <c r="F232" s="366">
        <v>44197</v>
      </c>
      <c r="G232" s="365">
        <v>47</v>
      </c>
    </row>
    <row r="233" spans="1:7" x14ac:dyDescent="0.25">
      <c r="A233" s="369">
        <v>1362481</v>
      </c>
      <c r="B233" s="368" t="s">
        <v>1924</v>
      </c>
      <c r="C233" s="367" t="s">
        <v>1919</v>
      </c>
      <c r="D233" s="366">
        <v>44075</v>
      </c>
      <c r="E233" s="366">
        <v>44075</v>
      </c>
      <c r="F233" s="366">
        <v>44075</v>
      </c>
      <c r="G233" s="365">
        <v>95</v>
      </c>
    </row>
    <row r="234" spans="1:7" x14ac:dyDescent="0.25">
      <c r="A234" s="369">
        <v>1365062</v>
      </c>
      <c r="B234" s="368" t="s">
        <v>1920</v>
      </c>
      <c r="C234" s="367" t="s">
        <v>1933</v>
      </c>
      <c r="D234" s="366">
        <v>44105</v>
      </c>
      <c r="E234" s="366">
        <v>44136</v>
      </c>
      <c r="F234" s="366">
        <v>44136</v>
      </c>
      <c r="G234" s="365">
        <v>6</v>
      </c>
    </row>
    <row r="235" spans="1:7" x14ac:dyDescent="0.25">
      <c r="A235" s="369">
        <v>1365142</v>
      </c>
      <c r="B235" s="368" t="s">
        <v>1920</v>
      </c>
      <c r="C235" s="367" t="s">
        <v>1919</v>
      </c>
      <c r="D235" s="366">
        <v>44136</v>
      </c>
      <c r="E235" s="366">
        <v>44166</v>
      </c>
      <c r="F235" s="366">
        <v>44166</v>
      </c>
      <c r="G235" s="365">
        <v>1</v>
      </c>
    </row>
    <row r="236" spans="1:7" x14ac:dyDescent="0.25">
      <c r="A236" s="369">
        <v>1365745</v>
      </c>
      <c r="B236" s="368" t="s">
        <v>1918</v>
      </c>
      <c r="C236" s="367" t="s">
        <v>1930</v>
      </c>
      <c r="D236" s="366">
        <v>44105</v>
      </c>
      <c r="E236" s="366">
        <v>44105</v>
      </c>
      <c r="F236" s="366">
        <v>44136</v>
      </c>
      <c r="G236" s="365">
        <v>69</v>
      </c>
    </row>
    <row r="237" spans="1:7" x14ac:dyDescent="0.25">
      <c r="A237" s="369">
        <v>1366993</v>
      </c>
      <c r="B237" s="368" t="s">
        <v>1924</v>
      </c>
      <c r="C237" s="367" t="s">
        <v>1931</v>
      </c>
      <c r="D237" s="366">
        <v>44470</v>
      </c>
      <c r="E237" s="366">
        <v>44470</v>
      </c>
      <c r="F237" s="366">
        <v>44501</v>
      </c>
      <c r="G237" s="365">
        <v>68</v>
      </c>
    </row>
    <row r="238" spans="1:7" x14ac:dyDescent="0.25">
      <c r="A238" s="369">
        <v>1367300</v>
      </c>
      <c r="B238" s="368" t="s">
        <v>1918</v>
      </c>
      <c r="C238" s="367" t="s">
        <v>1917</v>
      </c>
      <c r="D238" s="366">
        <v>43922</v>
      </c>
      <c r="E238" s="366">
        <v>43952</v>
      </c>
      <c r="F238" s="366">
        <v>43952</v>
      </c>
      <c r="G238" s="365">
        <v>1</v>
      </c>
    </row>
    <row r="239" spans="1:7" x14ac:dyDescent="0.25">
      <c r="A239" s="369">
        <v>1368212</v>
      </c>
      <c r="B239" s="368" t="s">
        <v>1920</v>
      </c>
      <c r="C239" s="367" t="s">
        <v>1919</v>
      </c>
      <c r="D239" s="366">
        <v>43862</v>
      </c>
      <c r="E239" s="366">
        <v>43862</v>
      </c>
      <c r="F239" s="366">
        <v>43862</v>
      </c>
      <c r="G239" s="365">
        <v>10</v>
      </c>
    </row>
    <row r="240" spans="1:7" x14ac:dyDescent="0.25">
      <c r="A240" s="369">
        <v>1368497</v>
      </c>
      <c r="B240" s="368" t="s">
        <v>1922</v>
      </c>
      <c r="C240" s="367" t="s">
        <v>1917</v>
      </c>
      <c r="D240" s="366">
        <v>43922</v>
      </c>
      <c r="E240" s="366">
        <v>43952</v>
      </c>
      <c r="F240" s="366">
        <v>43952</v>
      </c>
      <c r="G240" s="365">
        <v>8</v>
      </c>
    </row>
    <row r="241" spans="1:7" x14ac:dyDescent="0.25">
      <c r="A241" s="369">
        <v>1373086</v>
      </c>
      <c r="B241" s="368" t="s">
        <v>1920</v>
      </c>
      <c r="C241" s="367" t="s">
        <v>1925</v>
      </c>
      <c r="D241" s="366">
        <v>44501</v>
      </c>
      <c r="E241" s="366">
        <v>44501</v>
      </c>
      <c r="F241" s="366">
        <v>44501</v>
      </c>
      <c r="G241" s="365">
        <v>90</v>
      </c>
    </row>
    <row r="242" spans="1:7" x14ac:dyDescent="0.25">
      <c r="A242" s="369">
        <v>1377055</v>
      </c>
      <c r="B242" s="368" t="s">
        <v>1928</v>
      </c>
      <c r="C242" s="367" t="s">
        <v>1921</v>
      </c>
      <c r="D242" s="366">
        <v>43862</v>
      </c>
      <c r="E242" s="366">
        <v>43891</v>
      </c>
      <c r="F242" s="366">
        <v>43891</v>
      </c>
      <c r="G242" s="365">
        <v>9</v>
      </c>
    </row>
    <row r="243" spans="1:7" x14ac:dyDescent="0.25">
      <c r="A243" s="369">
        <v>1380459</v>
      </c>
      <c r="B243" s="368" t="s">
        <v>1932</v>
      </c>
      <c r="C243" s="367" t="s">
        <v>1934</v>
      </c>
      <c r="D243" s="366">
        <v>43983</v>
      </c>
      <c r="E243" s="366">
        <v>44013</v>
      </c>
      <c r="F243" s="366">
        <v>44013</v>
      </c>
      <c r="G243" s="365">
        <v>1</v>
      </c>
    </row>
    <row r="244" spans="1:7" x14ac:dyDescent="0.25">
      <c r="A244" s="369">
        <v>1380557</v>
      </c>
      <c r="B244" s="368" t="s">
        <v>1932</v>
      </c>
      <c r="C244" s="367" t="s">
        <v>1927</v>
      </c>
      <c r="D244" s="366">
        <v>44287</v>
      </c>
      <c r="E244" s="366">
        <v>44287</v>
      </c>
      <c r="F244" s="366">
        <v>44287</v>
      </c>
      <c r="G244" s="365">
        <v>95</v>
      </c>
    </row>
    <row r="245" spans="1:7" x14ac:dyDescent="0.25">
      <c r="A245" s="369">
        <v>1380968</v>
      </c>
      <c r="B245" s="368" t="s">
        <v>1918</v>
      </c>
      <c r="C245" s="367" t="s">
        <v>1919</v>
      </c>
      <c r="D245" s="366">
        <v>44409</v>
      </c>
      <c r="E245" s="366">
        <v>44409</v>
      </c>
      <c r="F245" s="366">
        <v>44409</v>
      </c>
      <c r="G245" s="365">
        <v>54</v>
      </c>
    </row>
    <row r="246" spans="1:7" x14ac:dyDescent="0.25">
      <c r="A246" s="369">
        <v>1381686</v>
      </c>
      <c r="B246" s="368" t="s">
        <v>1924</v>
      </c>
      <c r="C246" s="367" t="s">
        <v>1933</v>
      </c>
      <c r="D246" s="366">
        <v>44287</v>
      </c>
      <c r="E246" s="366">
        <v>44317</v>
      </c>
      <c r="F246" s="366">
        <v>44317</v>
      </c>
      <c r="G246" s="365">
        <v>4</v>
      </c>
    </row>
    <row r="247" spans="1:7" x14ac:dyDescent="0.25">
      <c r="A247" s="369">
        <v>1384376</v>
      </c>
      <c r="B247" s="368" t="s">
        <v>1926</v>
      </c>
      <c r="C247" s="367" t="s">
        <v>1931</v>
      </c>
      <c r="D247" s="366">
        <v>44501</v>
      </c>
      <c r="E247" s="366">
        <v>44501</v>
      </c>
      <c r="F247" s="366">
        <v>44531</v>
      </c>
      <c r="G247" s="365">
        <v>25</v>
      </c>
    </row>
    <row r="248" spans="1:7" x14ac:dyDescent="0.25">
      <c r="A248" s="369">
        <v>1384630</v>
      </c>
      <c r="B248" s="368" t="s">
        <v>1924</v>
      </c>
      <c r="C248" s="367" t="s">
        <v>1934</v>
      </c>
      <c r="D248" s="366">
        <v>44228</v>
      </c>
      <c r="E248" s="366">
        <v>44228</v>
      </c>
      <c r="F248" s="366">
        <v>44256</v>
      </c>
      <c r="G248" s="365">
        <v>80</v>
      </c>
    </row>
    <row r="249" spans="1:7" x14ac:dyDescent="0.25">
      <c r="A249" s="369">
        <v>1385715</v>
      </c>
      <c r="B249" s="368" t="s">
        <v>1929</v>
      </c>
      <c r="C249" s="367" t="s">
        <v>1930</v>
      </c>
      <c r="D249" s="366">
        <v>44228</v>
      </c>
      <c r="E249" s="366">
        <v>44228</v>
      </c>
      <c r="F249" s="366">
        <v>44256</v>
      </c>
      <c r="G249" s="365">
        <v>28</v>
      </c>
    </row>
    <row r="250" spans="1:7" x14ac:dyDescent="0.25">
      <c r="A250" s="369">
        <v>1387798</v>
      </c>
      <c r="B250" s="368" t="s">
        <v>1928</v>
      </c>
      <c r="C250" s="367" t="s">
        <v>1919</v>
      </c>
      <c r="D250" s="366">
        <v>44287</v>
      </c>
      <c r="E250" s="366">
        <v>44287</v>
      </c>
      <c r="F250" s="366">
        <v>44287</v>
      </c>
      <c r="G250" s="365">
        <v>38</v>
      </c>
    </row>
    <row r="251" spans="1:7" x14ac:dyDescent="0.25">
      <c r="A251" s="369">
        <v>1387957</v>
      </c>
      <c r="B251" s="368" t="s">
        <v>1924</v>
      </c>
      <c r="C251" s="367" t="s">
        <v>1919</v>
      </c>
      <c r="D251" s="366">
        <v>43831</v>
      </c>
      <c r="E251" s="366">
        <v>43831</v>
      </c>
      <c r="F251" s="366">
        <v>43831</v>
      </c>
      <c r="G251" s="365">
        <v>69</v>
      </c>
    </row>
    <row r="252" spans="1:7" x14ac:dyDescent="0.25">
      <c r="A252" s="369">
        <v>1388838</v>
      </c>
      <c r="B252" s="368" t="s">
        <v>1932</v>
      </c>
      <c r="C252" s="367" t="s">
        <v>1930</v>
      </c>
      <c r="D252" s="366">
        <v>43922</v>
      </c>
      <c r="E252" s="366">
        <v>43952</v>
      </c>
      <c r="F252" s="366">
        <v>43952</v>
      </c>
      <c r="G252" s="365">
        <v>4</v>
      </c>
    </row>
    <row r="253" spans="1:7" x14ac:dyDescent="0.25">
      <c r="A253" s="369">
        <v>1389039</v>
      </c>
      <c r="B253" s="368" t="s">
        <v>1920</v>
      </c>
      <c r="C253" s="367" t="s">
        <v>1921</v>
      </c>
      <c r="D253" s="366">
        <v>44166</v>
      </c>
      <c r="E253" s="366">
        <v>44197</v>
      </c>
      <c r="F253" s="366">
        <v>44197</v>
      </c>
      <c r="G253" s="365">
        <v>7</v>
      </c>
    </row>
    <row r="254" spans="1:7" x14ac:dyDescent="0.25">
      <c r="A254" s="369">
        <v>1389251</v>
      </c>
      <c r="B254" s="368" t="s">
        <v>1928</v>
      </c>
      <c r="C254" s="367" t="s">
        <v>1917</v>
      </c>
      <c r="D254" s="366">
        <v>44409</v>
      </c>
      <c r="E254" s="366">
        <v>44440</v>
      </c>
      <c r="F254" s="366">
        <v>44440</v>
      </c>
      <c r="G254" s="365">
        <v>22</v>
      </c>
    </row>
    <row r="255" spans="1:7" x14ac:dyDescent="0.25">
      <c r="A255" s="369">
        <v>1394435</v>
      </c>
      <c r="B255" s="368" t="s">
        <v>1929</v>
      </c>
      <c r="C255" s="367" t="s">
        <v>1917</v>
      </c>
      <c r="D255" s="366">
        <v>44531</v>
      </c>
      <c r="E255" s="366">
        <v>44562</v>
      </c>
      <c r="F255" s="366">
        <v>44562</v>
      </c>
      <c r="G255" s="365">
        <v>14</v>
      </c>
    </row>
    <row r="256" spans="1:7" x14ac:dyDescent="0.25">
      <c r="A256" s="369">
        <v>1395429</v>
      </c>
      <c r="B256" s="368" t="s">
        <v>1929</v>
      </c>
      <c r="C256" s="367" t="s">
        <v>1925</v>
      </c>
      <c r="D256" s="366">
        <v>44287</v>
      </c>
      <c r="E256" s="366">
        <v>44317</v>
      </c>
      <c r="F256" s="366">
        <v>44317</v>
      </c>
      <c r="G256" s="365">
        <v>12</v>
      </c>
    </row>
    <row r="257" spans="1:7" x14ac:dyDescent="0.25">
      <c r="A257" s="369">
        <v>1397246</v>
      </c>
      <c r="B257" s="368" t="s">
        <v>1920</v>
      </c>
      <c r="C257" s="367" t="s">
        <v>1930</v>
      </c>
      <c r="D257" s="366">
        <v>43952</v>
      </c>
      <c r="E257" s="366">
        <v>43983</v>
      </c>
      <c r="F257" s="366">
        <v>43983</v>
      </c>
      <c r="G257" s="365">
        <v>2</v>
      </c>
    </row>
    <row r="258" spans="1:7" x14ac:dyDescent="0.25">
      <c r="A258" s="369">
        <v>1398590</v>
      </c>
      <c r="B258" s="368" t="s">
        <v>1924</v>
      </c>
      <c r="C258" s="367" t="s">
        <v>1919</v>
      </c>
      <c r="D258" s="366">
        <v>44044</v>
      </c>
      <c r="E258" s="366">
        <v>44044</v>
      </c>
      <c r="F258" s="366">
        <v>44075</v>
      </c>
      <c r="G258" s="365">
        <v>48</v>
      </c>
    </row>
    <row r="259" spans="1:7" x14ac:dyDescent="0.25">
      <c r="A259" s="369">
        <v>1400989</v>
      </c>
      <c r="B259" s="368" t="s">
        <v>1920</v>
      </c>
      <c r="C259" s="367" t="s">
        <v>1925</v>
      </c>
      <c r="D259" s="366">
        <v>44197</v>
      </c>
      <c r="E259" s="366">
        <v>44197</v>
      </c>
      <c r="F259" s="366">
        <v>44197</v>
      </c>
      <c r="G259" s="365">
        <v>81</v>
      </c>
    </row>
    <row r="260" spans="1:7" x14ac:dyDescent="0.25">
      <c r="A260" s="369">
        <v>1403138</v>
      </c>
      <c r="B260" s="368" t="s">
        <v>1918</v>
      </c>
      <c r="C260" s="367" t="s">
        <v>1934</v>
      </c>
      <c r="D260" s="366">
        <v>44136</v>
      </c>
      <c r="E260" s="366">
        <v>44136</v>
      </c>
      <c r="F260" s="366">
        <v>44166</v>
      </c>
      <c r="G260" s="365">
        <v>94</v>
      </c>
    </row>
    <row r="261" spans="1:7" x14ac:dyDescent="0.25">
      <c r="A261" s="369">
        <v>1404889</v>
      </c>
      <c r="B261" s="368" t="s">
        <v>1929</v>
      </c>
      <c r="C261" s="367" t="s">
        <v>1925</v>
      </c>
      <c r="D261" s="366">
        <v>44378</v>
      </c>
      <c r="E261" s="366">
        <v>44378</v>
      </c>
      <c r="F261" s="366">
        <v>44378</v>
      </c>
      <c r="G261" s="365">
        <v>34</v>
      </c>
    </row>
    <row r="262" spans="1:7" x14ac:dyDescent="0.25">
      <c r="A262" s="369">
        <v>1407017</v>
      </c>
      <c r="B262" s="368" t="s">
        <v>1918</v>
      </c>
      <c r="C262" s="367" t="s">
        <v>1934</v>
      </c>
      <c r="D262" s="366">
        <v>44501</v>
      </c>
      <c r="E262" s="366">
        <v>44501</v>
      </c>
      <c r="F262" s="366">
        <v>44531</v>
      </c>
      <c r="G262" s="365">
        <v>65</v>
      </c>
    </row>
    <row r="263" spans="1:7" x14ac:dyDescent="0.25">
      <c r="A263" s="369">
        <v>1407162</v>
      </c>
      <c r="B263" s="368" t="s">
        <v>1928</v>
      </c>
      <c r="C263" s="367" t="s">
        <v>1934</v>
      </c>
      <c r="D263" s="366">
        <v>44075</v>
      </c>
      <c r="E263" s="366">
        <v>44075</v>
      </c>
      <c r="F263" s="366">
        <v>44105</v>
      </c>
      <c r="G263" s="365">
        <v>52</v>
      </c>
    </row>
    <row r="264" spans="1:7" x14ac:dyDescent="0.25">
      <c r="A264" s="369">
        <v>1408034</v>
      </c>
      <c r="B264" s="368" t="s">
        <v>1924</v>
      </c>
      <c r="C264" s="367" t="s">
        <v>1927</v>
      </c>
      <c r="D264" s="366">
        <v>44105</v>
      </c>
      <c r="E264" s="366">
        <v>44105</v>
      </c>
      <c r="F264" s="366">
        <v>44136</v>
      </c>
      <c r="G264" s="365">
        <v>78</v>
      </c>
    </row>
    <row r="265" spans="1:7" x14ac:dyDescent="0.25">
      <c r="A265" s="369">
        <v>1408309</v>
      </c>
      <c r="B265" s="368" t="s">
        <v>1928</v>
      </c>
      <c r="C265" s="367" t="s">
        <v>1925</v>
      </c>
      <c r="D265" s="366">
        <v>43983</v>
      </c>
      <c r="E265" s="366">
        <v>43983</v>
      </c>
      <c r="F265" s="366">
        <v>43983</v>
      </c>
      <c r="G265" s="365">
        <v>23</v>
      </c>
    </row>
    <row r="266" spans="1:7" x14ac:dyDescent="0.25">
      <c r="A266" s="369">
        <v>1410726</v>
      </c>
      <c r="B266" s="368" t="s">
        <v>1924</v>
      </c>
      <c r="C266" s="367" t="s">
        <v>1927</v>
      </c>
      <c r="D266" s="366">
        <v>44166</v>
      </c>
      <c r="E266" s="366">
        <v>44197</v>
      </c>
      <c r="F266" s="366">
        <v>44197</v>
      </c>
      <c r="G266" s="365">
        <v>1</v>
      </c>
    </row>
    <row r="267" spans="1:7" x14ac:dyDescent="0.25">
      <c r="A267" s="369">
        <v>1411655</v>
      </c>
      <c r="B267" s="368" t="s">
        <v>1928</v>
      </c>
      <c r="C267" s="367" t="s">
        <v>1927</v>
      </c>
      <c r="D267" s="366">
        <v>44228</v>
      </c>
      <c r="E267" s="366">
        <v>44256</v>
      </c>
      <c r="F267" s="366">
        <v>44256</v>
      </c>
      <c r="G267" s="365">
        <v>5</v>
      </c>
    </row>
    <row r="268" spans="1:7" x14ac:dyDescent="0.25">
      <c r="A268" s="369">
        <v>1414532</v>
      </c>
      <c r="B268" s="368" t="s">
        <v>1922</v>
      </c>
      <c r="C268" s="367" t="s">
        <v>1930</v>
      </c>
      <c r="D268" s="366">
        <v>44256</v>
      </c>
      <c r="E268" s="366">
        <v>44287</v>
      </c>
      <c r="F268" s="366">
        <v>44287</v>
      </c>
      <c r="G268" s="365">
        <v>3</v>
      </c>
    </row>
    <row r="269" spans="1:7" x14ac:dyDescent="0.25">
      <c r="A269" s="369">
        <v>1417483</v>
      </c>
      <c r="B269" s="368" t="s">
        <v>1922</v>
      </c>
      <c r="C269" s="367" t="s">
        <v>1927</v>
      </c>
      <c r="D269" s="366">
        <v>44228</v>
      </c>
      <c r="E269" s="366">
        <v>44228</v>
      </c>
      <c r="F269" s="366">
        <v>44228</v>
      </c>
      <c r="G269" s="365">
        <v>94</v>
      </c>
    </row>
    <row r="270" spans="1:7" x14ac:dyDescent="0.25">
      <c r="A270" s="369">
        <v>1423851</v>
      </c>
      <c r="B270" s="368" t="s">
        <v>1922</v>
      </c>
      <c r="C270" s="367" t="s">
        <v>1930</v>
      </c>
      <c r="D270" s="366">
        <v>44136</v>
      </c>
      <c r="E270" s="366">
        <v>44136</v>
      </c>
      <c r="F270" s="366">
        <v>44166</v>
      </c>
      <c r="G270" s="365">
        <v>6</v>
      </c>
    </row>
    <row r="271" spans="1:7" x14ac:dyDescent="0.25">
      <c r="A271" s="369">
        <v>1425984</v>
      </c>
      <c r="B271" s="368" t="s">
        <v>1918</v>
      </c>
      <c r="C271" s="367" t="s">
        <v>1919</v>
      </c>
      <c r="D271" s="366">
        <v>44075</v>
      </c>
      <c r="E271" s="366">
        <v>44105</v>
      </c>
      <c r="F271" s="366">
        <v>44105</v>
      </c>
      <c r="G271" s="365">
        <v>2</v>
      </c>
    </row>
    <row r="272" spans="1:7" x14ac:dyDescent="0.25">
      <c r="A272" s="369">
        <v>1427038</v>
      </c>
      <c r="B272" s="368" t="s">
        <v>1932</v>
      </c>
      <c r="C272" s="367" t="s">
        <v>1923</v>
      </c>
      <c r="D272" s="366">
        <v>44044</v>
      </c>
      <c r="E272" s="366">
        <v>44044</v>
      </c>
      <c r="F272" s="366">
        <v>44075</v>
      </c>
      <c r="G272" s="365">
        <v>78</v>
      </c>
    </row>
    <row r="273" spans="1:7" x14ac:dyDescent="0.25">
      <c r="A273" s="369">
        <v>1427957</v>
      </c>
      <c r="B273" s="368" t="s">
        <v>1924</v>
      </c>
      <c r="C273" s="367" t="s">
        <v>1919</v>
      </c>
      <c r="D273" s="366">
        <v>44409</v>
      </c>
      <c r="E273" s="366">
        <v>44409</v>
      </c>
      <c r="F273" s="366">
        <v>44440</v>
      </c>
      <c r="G273" s="365">
        <v>32</v>
      </c>
    </row>
    <row r="274" spans="1:7" x14ac:dyDescent="0.25">
      <c r="A274" s="369">
        <v>1429186</v>
      </c>
      <c r="B274" s="368" t="s">
        <v>1929</v>
      </c>
      <c r="C274" s="367" t="s">
        <v>1934</v>
      </c>
      <c r="D274" s="366">
        <v>44256</v>
      </c>
      <c r="E274" s="366">
        <v>44256</v>
      </c>
      <c r="F274" s="366">
        <v>44256</v>
      </c>
      <c r="G274" s="365">
        <v>77</v>
      </c>
    </row>
    <row r="275" spans="1:7" x14ac:dyDescent="0.25">
      <c r="A275" s="369">
        <v>1429357</v>
      </c>
      <c r="B275" s="368" t="s">
        <v>1928</v>
      </c>
      <c r="C275" s="367" t="s">
        <v>1923</v>
      </c>
      <c r="D275" s="366">
        <v>44166</v>
      </c>
      <c r="E275" s="366">
        <v>44166</v>
      </c>
      <c r="F275" s="366">
        <v>44197</v>
      </c>
      <c r="G275" s="365">
        <v>19</v>
      </c>
    </row>
    <row r="276" spans="1:7" x14ac:dyDescent="0.25">
      <c r="A276" s="369">
        <v>1431878</v>
      </c>
      <c r="B276" s="368" t="s">
        <v>1928</v>
      </c>
      <c r="C276" s="367" t="s">
        <v>1934</v>
      </c>
      <c r="D276" s="366">
        <v>44531</v>
      </c>
      <c r="E276" s="366">
        <v>44531</v>
      </c>
      <c r="F276" s="366">
        <v>44562</v>
      </c>
      <c r="G276" s="365">
        <v>35</v>
      </c>
    </row>
    <row r="277" spans="1:7" x14ac:dyDescent="0.25">
      <c r="A277" s="369">
        <v>1432870</v>
      </c>
      <c r="B277" s="368" t="s">
        <v>1922</v>
      </c>
      <c r="C277" s="367" t="s">
        <v>1934</v>
      </c>
      <c r="D277" s="366">
        <v>44013</v>
      </c>
      <c r="E277" s="366">
        <v>44044</v>
      </c>
      <c r="F277" s="366">
        <v>44044</v>
      </c>
      <c r="G277" s="365">
        <v>10</v>
      </c>
    </row>
    <row r="278" spans="1:7" x14ac:dyDescent="0.25">
      <c r="A278" s="369">
        <v>1433092</v>
      </c>
      <c r="B278" s="368" t="s">
        <v>1926</v>
      </c>
      <c r="C278" s="367" t="s">
        <v>1923</v>
      </c>
      <c r="D278" s="366">
        <v>44501</v>
      </c>
      <c r="E278" s="366">
        <v>44531</v>
      </c>
      <c r="F278" s="366">
        <v>44531</v>
      </c>
      <c r="G278" s="365">
        <v>18</v>
      </c>
    </row>
    <row r="279" spans="1:7" x14ac:dyDescent="0.25">
      <c r="A279" s="369">
        <v>1434028</v>
      </c>
      <c r="B279" s="368" t="s">
        <v>1928</v>
      </c>
      <c r="C279" s="367" t="s">
        <v>1933</v>
      </c>
      <c r="D279" s="366">
        <v>43952</v>
      </c>
      <c r="E279" s="366">
        <v>43952</v>
      </c>
      <c r="F279" s="366">
        <v>43983</v>
      </c>
      <c r="G279" s="365">
        <v>40</v>
      </c>
    </row>
    <row r="280" spans="1:7" x14ac:dyDescent="0.25">
      <c r="A280" s="369">
        <v>1434556</v>
      </c>
      <c r="B280" s="368" t="s">
        <v>1918</v>
      </c>
      <c r="C280" s="367" t="s">
        <v>1925</v>
      </c>
      <c r="D280" s="366">
        <v>44501</v>
      </c>
      <c r="E280" s="366">
        <v>44501</v>
      </c>
      <c r="F280" s="366">
        <v>44531</v>
      </c>
      <c r="G280" s="365">
        <v>74</v>
      </c>
    </row>
    <row r="281" spans="1:7" x14ac:dyDescent="0.25">
      <c r="A281" s="369">
        <v>1434887</v>
      </c>
      <c r="B281" s="368" t="s">
        <v>1926</v>
      </c>
      <c r="C281" s="367" t="s">
        <v>1927</v>
      </c>
      <c r="D281" s="366">
        <v>44348</v>
      </c>
      <c r="E281" s="366">
        <v>44348</v>
      </c>
      <c r="F281" s="366">
        <v>44378</v>
      </c>
      <c r="G281" s="365">
        <v>34</v>
      </c>
    </row>
    <row r="282" spans="1:7" x14ac:dyDescent="0.25">
      <c r="A282" s="369">
        <v>1436043</v>
      </c>
      <c r="B282" s="368" t="s">
        <v>1929</v>
      </c>
      <c r="C282" s="367" t="s">
        <v>1925</v>
      </c>
      <c r="D282" s="366">
        <v>44197</v>
      </c>
      <c r="E282" s="366">
        <v>44197</v>
      </c>
      <c r="F282" s="366">
        <v>44228</v>
      </c>
      <c r="G282" s="365">
        <v>22</v>
      </c>
    </row>
    <row r="283" spans="1:7" x14ac:dyDescent="0.25">
      <c r="A283" s="369">
        <v>1436101</v>
      </c>
      <c r="B283" s="368" t="s">
        <v>1926</v>
      </c>
      <c r="C283" s="367" t="s">
        <v>1927</v>
      </c>
      <c r="D283" s="366">
        <v>44228</v>
      </c>
      <c r="E283" s="366">
        <v>44228</v>
      </c>
      <c r="F283" s="366">
        <v>44228</v>
      </c>
      <c r="G283" s="365">
        <v>56</v>
      </c>
    </row>
    <row r="284" spans="1:7" x14ac:dyDescent="0.25">
      <c r="A284" s="369">
        <v>1438139</v>
      </c>
      <c r="B284" s="368" t="s">
        <v>1920</v>
      </c>
      <c r="C284" s="367" t="s">
        <v>1934</v>
      </c>
      <c r="D284" s="366">
        <v>43922</v>
      </c>
      <c r="E284" s="366">
        <v>43952</v>
      </c>
      <c r="F284" s="366">
        <v>43952</v>
      </c>
      <c r="G284" s="365">
        <v>4</v>
      </c>
    </row>
    <row r="285" spans="1:7" x14ac:dyDescent="0.25">
      <c r="A285" s="369">
        <v>1439447</v>
      </c>
      <c r="B285" s="368" t="s">
        <v>1932</v>
      </c>
      <c r="C285" s="367" t="s">
        <v>1930</v>
      </c>
      <c r="D285" s="366">
        <v>44378</v>
      </c>
      <c r="E285" s="366">
        <v>44409</v>
      </c>
      <c r="F285" s="366">
        <v>44409</v>
      </c>
      <c r="G285" s="365">
        <v>7</v>
      </c>
    </row>
    <row r="286" spans="1:7" x14ac:dyDescent="0.25">
      <c r="A286" s="369">
        <v>1440541</v>
      </c>
      <c r="B286" s="368" t="s">
        <v>1928</v>
      </c>
      <c r="C286" s="367" t="s">
        <v>1919</v>
      </c>
      <c r="D286" s="366">
        <v>44501</v>
      </c>
      <c r="E286" s="366">
        <v>44501</v>
      </c>
      <c r="F286" s="366">
        <v>44501</v>
      </c>
      <c r="G286" s="365">
        <v>60</v>
      </c>
    </row>
    <row r="287" spans="1:7" x14ac:dyDescent="0.25">
      <c r="A287" s="369">
        <v>1445394</v>
      </c>
      <c r="B287" s="368" t="s">
        <v>1922</v>
      </c>
      <c r="C287" s="367" t="s">
        <v>1931</v>
      </c>
      <c r="D287" s="366">
        <v>44075</v>
      </c>
      <c r="E287" s="366">
        <v>44075</v>
      </c>
      <c r="F287" s="366">
        <v>44075</v>
      </c>
      <c r="G287" s="365">
        <v>58</v>
      </c>
    </row>
    <row r="288" spans="1:7" x14ac:dyDescent="0.25">
      <c r="A288" s="369">
        <v>1446670</v>
      </c>
      <c r="B288" s="368" t="s">
        <v>1918</v>
      </c>
      <c r="C288" s="367" t="s">
        <v>1921</v>
      </c>
      <c r="D288" s="366">
        <v>44166</v>
      </c>
      <c r="E288" s="366">
        <v>44197</v>
      </c>
      <c r="F288" s="366">
        <v>44197</v>
      </c>
      <c r="G288" s="365">
        <v>2</v>
      </c>
    </row>
    <row r="289" spans="1:7" x14ac:dyDescent="0.25">
      <c r="A289" s="369">
        <v>1450579</v>
      </c>
      <c r="B289" s="368" t="s">
        <v>1920</v>
      </c>
      <c r="C289" s="367" t="s">
        <v>1923</v>
      </c>
      <c r="D289" s="366">
        <v>44256</v>
      </c>
      <c r="E289" s="366">
        <v>44287</v>
      </c>
      <c r="F289" s="366">
        <v>44287</v>
      </c>
      <c r="G289" s="365">
        <v>23</v>
      </c>
    </row>
    <row r="290" spans="1:7" x14ac:dyDescent="0.25">
      <c r="A290" s="369">
        <v>1455077</v>
      </c>
      <c r="B290" s="368" t="s">
        <v>1922</v>
      </c>
      <c r="C290" s="367" t="s">
        <v>1921</v>
      </c>
      <c r="D290" s="366">
        <v>44348</v>
      </c>
      <c r="E290" s="366">
        <v>44378</v>
      </c>
      <c r="F290" s="366">
        <v>44378</v>
      </c>
      <c r="G290" s="365">
        <v>20</v>
      </c>
    </row>
    <row r="291" spans="1:7" x14ac:dyDescent="0.25">
      <c r="A291" s="369">
        <v>1456219</v>
      </c>
      <c r="B291" s="368" t="s">
        <v>1924</v>
      </c>
      <c r="C291" s="367" t="s">
        <v>1931</v>
      </c>
      <c r="D291" s="366">
        <v>43831</v>
      </c>
      <c r="E291" s="366">
        <v>43831</v>
      </c>
      <c r="F291" s="366">
        <v>43862</v>
      </c>
      <c r="G291" s="365">
        <v>24</v>
      </c>
    </row>
    <row r="292" spans="1:7" x14ac:dyDescent="0.25">
      <c r="A292" s="369">
        <v>1456392</v>
      </c>
      <c r="B292" s="368" t="s">
        <v>1929</v>
      </c>
      <c r="C292" s="367" t="s">
        <v>1925</v>
      </c>
      <c r="D292" s="366">
        <v>44501</v>
      </c>
      <c r="E292" s="366">
        <v>44531</v>
      </c>
      <c r="F292" s="366">
        <v>44531</v>
      </c>
      <c r="G292" s="365">
        <v>2</v>
      </c>
    </row>
    <row r="293" spans="1:7" x14ac:dyDescent="0.25">
      <c r="A293" s="369">
        <v>1459485</v>
      </c>
      <c r="B293" s="368" t="s">
        <v>1922</v>
      </c>
      <c r="C293" s="367" t="s">
        <v>1930</v>
      </c>
      <c r="D293" s="366">
        <v>44470</v>
      </c>
      <c r="E293" s="366">
        <v>44470</v>
      </c>
      <c r="F293" s="366">
        <v>44501</v>
      </c>
      <c r="G293" s="365">
        <v>66</v>
      </c>
    </row>
    <row r="294" spans="1:7" x14ac:dyDescent="0.25">
      <c r="A294" s="369">
        <v>1460328</v>
      </c>
      <c r="B294" s="368" t="s">
        <v>1920</v>
      </c>
      <c r="C294" s="367" t="s">
        <v>1917</v>
      </c>
      <c r="D294" s="366">
        <v>44287</v>
      </c>
      <c r="E294" s="366">
        <v>44287</v>
      </c>
      <c r="F294" s="366">
        <v>44317</v>
      </c>
      <c r="G294" s="365">
        <v>25</v>
      </c>
    </row>
    <row r="295" spans="1:7" x14ac:dyDescent="0.25">
      <c r="A295" s="369">
        <v>1460569</v>
      </c>
      <c r="B295" s="368" t="s">
        <v>1918</v>
      </c>
      <c r="C295" s="367" t="s">
        <v>1934</v>
      </c>
      <c r="D295" s="366">
        <v>44531</v>
      </c>
      <c r="E295" s="366">
        <v>44531</v>
      </c>
      <c r="F295" s="366">
        <v>44531</v>
      </c>
      <c r="G295" s="365">
        <v>95</v>
      </c>
    </row>
    <row r="296" spans="1:7" x14ac:dyDescent="0.25">
      <c r="A296" s="369">
        <v>1461897</v>
      </c>
      <c r="B296" s="368" t="s">
        <v>1932</v>
      </c>
      <c r="C296" s="367" t="s">
        <v>1921</v>
      </c>
      <c r="D296" s="366">
        <v>44287</v>
      </c>
      <c r="E296" s="366">
        <v>44287</v>
      </c>
      <c r="F296" s="366">
        <v>44317</v>
      </c>
      <c r="G296" s="365">
        <v>95</v>
      </c>
    </row>
    <row r="297" spans="1:7" x14ac:dyDescent="0.25">
      <c r="A297" s="369">
        <v>1462467</v>
      </c>
      <c r="B297" s="368" t="s">
        <v>1929</v>
      </c>
      <c r="C297" s="367" t="s">
        <v>1933</v>
      </c>
      <c r="D297" s="366">
        <v>43891</v>
      </c>
      <c r="E297" s="366">
        <v>43922</v>
      </c>
      <c r="F297" s="366">
        <v>43922</v>
      </c>
      <c r="G297" s="365">
        <v>10</v>
      </c>
    </row>
    <row r="298" spans="1:7" x14ac:dyDescent="0.25">
      <c r="A298" s="369">
        <v>1463015</v>
      </c>
      <c r="B298" s="368" t="s">
        <v>1929</v>
      </c>
      <c r="C298" s="367" t="s">
        <v>1934</v>
      </c>
      <c r="D298" s="366">
        <v>44228</v>
      </c>
      <c r="E298" s="366">
        <v>44228</v>
      </c>
      <c r="F298" s="366">
        <v>44228</v>
      </c>
      <c r="G298" s="365">
        <v>69</v>
      </c>
    </row>
    <row r="299" spans="1:7" x14ac:dyDescent="0.25">
      <c r="A299" s="369">
        <v>1464735</v>
      </c>
      <c r="B299" s="368" t="s">
        <v>1920</v>
      </c>
      <c r="C299" s="367" t="s">
        <v>1925</v>
      </c>
      <c r="D299" s="366">
        <v>44044</v>
      </c>
      <c r="E299" s="366">
        <v>44075</v>
      </c>
      <c r="F299" s="366">
        <v>44075</v>
      </c>
      <c r="G299" s="365">
        <v>3</v>
      </c>
    </row>
    <row r="300" spans="1:7" x14ac:dyDescent="0.25">
      <c r="A300" s="369">
        <v>1464841</v>
      </c>
      <c r="B300" s="368" t="s">
        <v>1924</v>
      </c>
      <c r="C300" s="367" t="s">
        <v>1919</v>
      </c>
      <c r="D300" s="366">
        <v>44197</v>
      </c>
      <c r="E300" s="366">
        <v>44228</v>
      </c>
      <c r="F300" s="366">
        <v>44228</v>
      </c>
      <c r="G300" s="365">
        <v>16</v>
      </c>
    </row>
    <row r="301" spans="1:7" x14ac:dyDescent="0.25">
      <c r="A301" s="369">
        <v>1465837</v>
      </c>
      <c r="B301" s="368" t="s">
        <v>1924</v>
      </c>
      <c r="C301" s="367" t="s">
        <v>1925</v>
      </c>
      <c r="D301" s="366">
        <v>44531</v>
      </c>
      <c r="E301" s="366">
        <v>44562</v>
      </c>
      <c r="F301" s="366">
        <v>44562</v>
      </c>
      <c r="G301" s="365">
        <v>24</v>
      </c>
    </row>
    <row r="302" spans="1:7" x14ac:dyDescent="0.25">
      <c r="A302" s="369">
        <v>1469393</v>
      </c>
      <c r="B302" s="368" t="s">
        <v>1918</v>
      </c>
      <c r="C302" s="367" t="s">
        <v>1933</v>
      </c>
      <c r="D302" s="366">
        <v>44317</v>
      </c>
      <c r="E302" s="366">
        <v>44348</v>
      </c>
      <c r="F302" s="366">
        <v>44348</v>
      </c>
      <c r="G302" s="365">
        <v>6</v>
      </c>
    </row>
    <row r="303" spans="1:7" x14ac:dyDescent="0.25">
      <c r="A303" s="369">
        <v>1470636</v>
      </c>
      <c r="B303" s="368" t="s">
        <v>1922</v>
      </c>
      <c r="C303" s="367" t="s">
        <v>1925</v>
      </c>
      <c r="D303" s="366">
        <v>43922</v>
      </c>
      <c r="E303" s="366">
        <v>43922</v>
      </c>
      <c r="F303" s="366">
        <v>43952</v>
      </c>
      <c r="G303" s="365">
        <v>22</v>
      </c>
    </row>
    <row r="304" spans="1:7" x14ac:dyDescent="0.25">
      <c r="A304" s="369">
        <v>1470666</v>
      </c>
      <c r="B304" s="368" t="s">
        <v>1920</v>
      </c>
      <c r="C304" s="367" t="s">
        <v>1927</v>
      </c>
      <c r="D304" s="366">
        <v>43831</v>
      </c>
      <c r="E304" s="366">
        <v>43831</v>
      </c>
      <c r="F304" s="366">
        <v>43831</v>
      </c>
      <c r="G304" s="365">
        <v>6</v>
      </c>
    </row>
    <row r="305" spans="1:7" x14ac:dyDescent="0.25">
      <c r="A305" s="369">
        <v>1473228</v>
      </c>
      <c r="B305" s="368" t="s">
        <v>1918</v>
      </c>
      <c r="C305" s="367" t="s">
        <v>1930</v>
      </c>
      <c r="D305" s="366">
        <v>44317</v>
      </c>
      <c r="E305" s="366">
        <v>44317</v>
      </c>
      <c r="F305" s="366">
        <v>44348</v>
      </c>
      <c r="G305" s="365">
        <v>25</v>
      </c>
    </row>
    <row r="306" spans="1:7" x14ac:dyDescent="0.25">
      <c r="A306" s="369">
        <v>1474293</v>
      </c>
      <c r="B306" s="368" t="s">
        <v>1918</v>
      </c>
      <c r="C306" s="367" t="s">
        <v>1923</v>
      </c>
      <c r="D306" s="366">
        <v>43922</v>
      </c>
      <c r="E306" s="366">
        <v>43952</v>
      </c>
      <c r="F306" s="366">
        <v>43952</v>
      </c>
      <c r="G306" s="365">
        <v>4</v>
      </c>
    </row>
    <row r="307" spans="1:7" x14ac:dyDescent="0.25">
      <c r="A307" s="369">
        <v>1474341</v>
      </c>
      <c r="B307" s="368" t="s">
        <v>1924</v>
      </c>
      <c r="C307" s="367" t="s">
        <v>1925</v>
      </c>
      <c r="D307" s="366">
        <v>44256</v>
      </c>
      <c r="E307" s="366">
        <v>44287</v>
      </c>
      <c r="F307" s="366">
        <v>44287</v>
      </c>
      <c r="G307" s="365">
        <v>3</v>
      </c>
    </row>
    <row r="308" spans="1:7" x14ac:dyDescent="0.25">
      <c r="A308" s="369">
        <v>1477460</v>
      </c>
      <c r="B308" s="368" t="s">
        <v>1922</v>
      </c>
      <c r="C308" s="367" t="s">
        <v>1934</v>
      </c>
      <c r="D308" s="366">
        <v>43983</v>
      </c>
      <c r="E308" s="366">
        <v>43983</v>
      </c>
      <c r="F308" s="366">
        <v>43983</v>
      </c>
      <c r="G308" s="365">
        <v>54</v>
      </c>
    </row>
    <row r="309" spans="1:7" x14ac:dyDescent="0.25">
      <c r="A309" s="369">
        <v>1485502</v>
      </c>
      <c r="B309" s="368" t="s">
        <v>1924</v>
      </c>
      <c r="C309" s="367" t="s">
        <v>1917</v>
      </c>
      <c r="D309" s="366">
        <v>43862</v>
      </c>
      <c r="E309" s="366">
        <v>43862</v>
      </c>
      <c r="F309" s="366">
        <v>43891</v>
      </c>
      <c r="G309" s="365">
        <v>11</v>
      </c>
    </row>
    <row r="310" spans="1:7" x14ac:dyDescent="0.25">
      <c r="A310" s="369">
        <v>1486874</v>
      </c>
      <c r="B310" s="368" t="s">
        <v>1922</v>
      </c>
      <c r="C310" s="367" t="s">
        <v>1927</v>
      </c>
      <c r="D310" s="366">
        <v>44440</v>
      </c>
      <c r="E310" s="366">
        <v>44440</v>
      </c>
      <c r="F310" s="366">
        <v>44470</v>
      </c>
      <c r="G310" s="365">
        <v>93</v>
      </c>
    </row>
    <row r="311" spans="1:7" x14ac:dyDescent="0.25">
      <c r="A311" s="369">
        <v>1487930</v>
      </c>
      <c r="B311" s="368" t="s">
        <v>1926</v>
      </c>
      <c r="C311" s="367" t="s">
        <v>1934</v>
      </c>
      <c r="D311" s="366">
        <v>44470</v>
      </c>
      <c r="E311" s="366">
        <v>44470</v>
      </c>
      <c r="F311" s="366">
        <v>44501</v>
      </c>
      <c r="G311" s="365">
        <v>91</v>
      </c>
    </row>
    <row r="312" spans="1:7" x14ac:dyDescent="0.25">
      <c r="A312" s="369">
        <v>1488728</v>
      </c>
      <c r="B312" s="368" t="s">
        <v>1932</v>
      </c>
      <c r="C312" s="367" t="s">
        <v>1917</v>
      </c>
      <c r="D312" s="366">
        <v>44228</v>
      </c>
      <c r="E312" s="366">
        <v>44228</v>
      </c>
      <c r="F312" s="366">
        <v>44228</v>
      </c>
      <c r="G312" s="365">
        <v>63</v>
      </c>
    </row>
    <row r="313" spans="1:7" x14ac:dyDescent="0.25">
      <c r="A313" s="369">
        <v>1489098</v>
      </c>
      <c r="B313" s="368" t="s">
        <v>1928</v>
      </c>
      <c r="C313" s="367" t="s">
        <v>1931</v>
      </c>
      <c r="D313" s="366">
        <v>44409</v>
      </c>
      <c r="E313" s="366">
        <v>44409</v>
      </c>
      <c r="F313" s="366">
        <v>44409</v>
      </c>
      <c r="G313" s="365">
        <v>46</v>
      </c>
    </row>
    <row r="314" spans="1:7" x14ac:dyDescent="0.25">
      <c r="A314" s="369">
        <v>1493819</v>
      </c>
      <c r="B314" s="368" t="s">
        <v>1926</v>
      </c>
      <c r="C314" s="367" t="s">
        <v>1934</v>
      </c>
      <c r="D314" s="366">
        <v>44348</v>
      </c>
      <c r="E314" s="366">
        <v>44378</v>
      </c>
      <c r="F314" s="366">
        <v>44378</v>
      </c>
      <c r="G314" s="365">
        <v>2</v>
      </c>
    </row>
    <row r="315" spans="1:7" x14ac:dyDescent="0.25">
      <c r="A315" s="369">
        <v>1494380</v>
      </c>
      <c r="B315" s="368" t="s">
        <v>1926</v>
      </c>
      <c r="C315" s="367" t="s">
        <v>1927</v>
      </c>
      <c r="D315" s="366">
        <v>43862</v>
      </c>
      <c r="E315" s="366">
        <v>43891</v>
      </c>
      <c r="F315" s="366">
        <v>43891</v>
      </c>
      <c r="G315" s="365">
        <v>2</v>
      </c>
    </row>
    <row r="316" spans="1:7" x14ac:dyDescent="0.25">
      <c r="A316" s="369">
        <v>1496867</v>
      </c>
      <c r="B316" s="368" t="s">
        <v>1932</v>
      </c>
      <c r="C316" s="367" t="s">
        <v>1930</v>
      </c>
      <c r="D316" s="366">
        <v>44166</v>
      </c>
      <c r="E316" s="366">
        <v>44197</v>
      </c>
      <c r="F316" s="366">
        <v>44197</v>
      </c>
      <c r="G316" s="365">
        <v>10</v>
      </c>
    </row>
    <row r="317" spans="1:7" x14ac:dyDescent="0.25">
      <c r="A317" s="369">
        <v>1497064</v>
      </c>
      <c r="B317" s="368" t="s">
        <v>1922</v>
      </c>
      <c r="C317" s="367" t="s">
        <v>1931</v>
      </c>
      <c r="D317" s="366">
        <v>44075</v>
      </c>
      <c r="E317" s="366">
        <v>44105</v>
      </c>
      <c r="F317" s="366">
        <v>44105</v>
      </c>
      <c r="G317" s="365">
        <v>3</v>
      </c>
    </row>
    <row r="318" spans="1:7" x14ac:dyDescent="0.25">
      <c r="A318" s="369">
        <v>1500298</v>
      </c>
      <c r="B318" s="368" t="s">
        <v>1922</v>
      </c>
      <c r="C318" s="367" t="s">
        <v>1931</v>
      </c>
      <c r="D318" s="366">
        <v>44287</v>
      </c>
      <c r="E318" s="366">
        <v>44317</v>
      </c>
      <c r="F318" s="366">
        <v>44317</v>
      </c>
      <c r="G318" s="365">
        <v>2</v>
      </c>
    </row>
    <row r="319" spans="1:7" x14ac:dyDescent="0.25">
      <c r="A319" s="369">
        <v>1501235</v>
      </c>
      <c r="B319" s="368" t="s">
        <v>1932</v>
      </c>
      <c r="C319" s="367" t="s">
        <v>1923</v>
      </c>
      <c r="D319" s="366">
        <v>44136</v>
      </c>
      <c r="E319" s="366">
        <v>44136</v>
      </c>
      <c r="F319" s="366">
        <v>44136</v>
      </c>
      <c r="G319" s="365">
        <v>88</v>
      </c>
    </row>
    <row r="320" spans="1:7" x14ac:dyDescent="0.25">
      <c r="A320" s="369">
        <v>1501244</v>
      </c>
      <c r="B320" s="368" t="s">
        <v>1922</v>
      </c>
      <c r="C320" s="367" t="s">
        <v>1919</v>
      </c>
      <c r="D320" s="366">
        <v>44013</v>
      </c>
      <c r="E320" s="366">
        <v>44044</v>
      </c>
      <c r="F320" s="366">
        <v>44044</v>
      </c>
      <c r="G320" s="365">
        <v>5</v>
      </c>
    </row>
    <row r="321" spans="1:7" x14ac:dyDescent="0.25">
      <c r="A321" s="369">
        <v>1502535</v>
      </c>
      <c r="B321" s="368" t="s">
        <v>1929</v>
      </c>
      <c r="C321" s="367" t="s">
        <v>1921</v>
      </c>
      <c r="D321" s="366">
        <v>43831</v>
      </c>
      <c r="E321" s="366">
        <v>43831</v>
      </c>
      <c r="F321" s="366">
        <v>43831</v>
      </c>
      <c r="G321" s="365">
        <v>43</v>
      </c>
    </row>
    <row r="322" spans="1:7" x14ac:dyDescent="0.25">
      <c r="A322" s="369">
        <v>1503150</v>
      </c>
      <c r="B322" s="368" t="s">
        <v>1926</v>
      </c>
      <c r="C322" s="367" t="s">
        <v>1925</v>
      </c>
      <c r="D322" s="366">
        <v>44378</v>
      </c>
      <c r="E322" s="366">
        <v>44378</v>
      </c>
      <c r="F322" s="366">
        <v>44409</v>
      </c>
      <c r="G322" s="365">
        <v>85</v>
      </c>
    </row>
    <row r="323" spans="1:7" x14ac:dyDescent="0.25">
      <c r="A323" s="369">
        <v>1505900</v>
      </c>
      <c r="B323" s="368" t="s">
        <v>1932</v>
      </c>
      <c r="C323" s="367" t="s">
        <v>1930</v>
      </c>
      <c r="D323" s="366">
        <v>43891</v>
      </c>
      <c r="E323" s="366">
        <v>43891</v>
      </c>
      <c r="F323" s="366">
        <v>43891</v>
      </c>
      <c r="G323" s="365">
        <v>39</v>
      </c>
    </row>
    <row r="324" spans="1:7" x14ac:dyDescent="0.25">
      <c r="A324" s="369">
        <v>1508720</v>
      </c>
      <c r="B324" s="368" t="s">
        <v>1920</v>
      </c>
      <c r="C324" s="367" t="s">
        <v>1923</v>
      </c>
      <c r="D324" s="366">
        <v>44166</v>
      </c>
      <c r="E324" s="366">
        <v>44166</v>
      </c>
      <c r="F324" s="366">
        <v>44166</v>
      </c>
      <c r="G324" s="365">
        <v>4</v>
      </c>
    </row>
    <row r="325" spans="1:7" x14ac:dyDescent="0.25">
      <c r="A325" s="369">
        <v>1509814</v>
      </c>
      <c r="B325" s="368" t="s">
        <v>1929</v>
      </c>
      <c r="C325" s="367" t="s">
        <v>1931</v>
      </c>
      <c r="D325" s="366">
        <v>44470</v>
      </c>
      <c r="E325" s="366">
        <v>44470</v>
      </c>
      <c r="F325" s="366">
        <v>44501</v>
      </c>
      <c r="G325" s="365">
        <v>39</v>
      </c>
    </row>
    <row r="326" spans="1:7" x14ac:dyDescent="0.25">
      <c r="A326" s="369">
        <v>1511619</v>
      </c>
      <c r="B326" s="368" t="s">
        <v>1920</v>
      </c>
      <c r="C326" s="367" t="s">
        <v>1923</v>
      </c>
      <c r="D326" s="366">
        <v>44317</v>
      </c>
      <c r="E326" s="366">
        <v>44317</v>
      </c>
      <c r="F326" s="366">
        <v>44348</v>
      </c>
      <c r="G326" s="365">
        <v>53</v>
      </c>
    </row>
    <row r="327" spans="1:7" x14ac:dyDescent="0.25">
      <c r="A327" s="369">
        <v>1511867</v>
      </c>
      <c r="B327" s="368" t="s">
        <v>1929</v>
      </c>
      <c r="C327" s="367" t="s">
        <v>1934</v>
      </c>
      <c r="D327" s="366">
        <v>43983</v>
      </c>
      <c r="E327" s="366">
        <v>43983</v>
      </c>
      <c r="F327" s="366">
        <v>43983</v>
      </c>
      <c r="G327" s="365">
        <v>44</v>
      </c>
    </row>
    <row r="328" spans="1:7" x14ac:dyDescent="0.25">
      <c r="A328" s="369">
        <v>1513864</v>
      </c>
      <c r="B328" s="368" t="s">
        <v>1926</v>
      </c>
      <c r="C328" s="367" t="s">
        <v>1933</v>
      </c>
      <c r="D328" s="366">
        <v>44136</v>
      </c>
      <c r="E328" s="366">
        <v>44166</v>
      </c>
      <c r="F328" s="366">
        <v>44166</v>
      </c>
      <c r="G328" s="365">
        <v>8</v>
      </c>
    </row>
    <row r="329" spans="1:7" x14ac:dyDescent="0.25">
      <c r="A329" s="369">
        <v>1515129</v>
      </c>
      <c r="B329" s="368" t="s">
        <v>1924</v>
      </c>
      <c r="C329" s="367" t="s">
        <v>1923</v>
      </c>
      <c r="D329" s="366">
        <v>44197</v>
      </c>
      <c r="E329" s="366">
        <v>44228</v>
      </c>
      <c r="F329" s="366">
        <v>44228</v>
      </c>
      <c r="G329" s="365">
        <v>11</v>
      </c>
    </row>
    <row r="330" spans="1:7" x14ac:dyDescent="0.25">
      <c r="A330" s="369">
        <v>1516222</v>
      </c>
      <c r="B330" s="368" t="s">
        <v>1929</v>
      </c>
      <c r="C330" s="367" t="s">
        <v>1917</v>
      </c>
      <c r="D330" s="366">
        <v>44348</v>
      </c>
      <c r="E330" s="366">
        <v>44378</v>
      </c>
      <c r="F330" s="366">
        <v>44378</v>
      </c>
      <c r="G330" s="365">
        <v>20</v>
      </c>
    </row>
    <row r="331" spans="1:7" x14ac:dyDescent="0.25">
      <c r="A331" s="369">
        <v>1516729</v>
      </c>
      <c r="B331" s="368" t="s">
        <v>1918</v>
      </c>
      <c r="C331" s="367" t="s">
        <v>1921</v>
      </c>
      <c r="D331" s="366">
        <v>44287</v>
      </c>
      <c r="E331" s="366">
        <v>44287</v>
      </c>
      <c r="F331" s="366">
        <v>44287</v>
      </c>
      <c r="G331" s="365">
        <v>22</v>
      </c>
    </row>
    <row r="332" spans="1:7" x14ac:dyDescent="0.25">
      <c r="A332" s="369">
        <v>1518930</v>
      </c>
      <c r="B332" s="368" t="s">
        <v>1922</v>
      </c>
      <c r="C332" s="367" t="s">
        <v>1933</v>
      </c>
      <c r="D332" s="366">
        <v>44136</v>
      </c>
      <c r="E332" s="366">
        <v>44166</v>
      </c>
      <c r="F332" s="366">
        <v>44166</v>
      </c>
      <c r="G332" s="365">
        <v>1</v>
      </c>
    </row>
    <row r="333" spans="1:7" x14ac:dyDescent="0.25">
      <c r="A333" s="369">
        <v>1519655</v>
      </c>
      <c r="B333" s="368" t="s">
        <v>1918</v>
      </c>
      <c r="C333" s="367" t="s">
        <v>1923</v>
      </c>
      <c r="D333" s="366">
        <v>44287</v>
      </c>
      <c r="E333" s="366">
        <v>44287</v>
      </c>
      <c r="F333" s="366">
        <v>44287</v>
      </c>
      <c r="G333" s="365">
        <v>24</v>
      </c>
    </row>
    <row r="334" spans="1:7" x14ac:dyDescent="0.25">
      <c r="A334" s="369">
        <v>1520053</v>
      </c>
      <c r="B334" s="368" t="s">
        <v>1928</v>
      </c>
      <c r="C334" s="367" t="s">
        <v>1934</v>
      </c>
      <c r="D334" s="366">
        <v>44136</v>
      </c>
      <c r="E334" s="366">
        <v>44166</v>
      </c>
      <c r="F334" s="366">
        <v>44166</v>
      </c>
      <c r="G334" s="365">
        <v>8</v>
      </c>
    </row>
    <row r="335" spans="1:7" x14ac:dyDescent="0.25">
      <c r="A335" s="369">
        <v>1521845</v>
      </c>
      <c r="B335" s="368" t="s">
        <v>1932</v>
      </c>
      <c r="C335" s="367" t="s">
        <v>1933</v>
      </c>
      <c r="D335" s="366">
        <v>43952</v>
      </c>
      <c r="E335" s="366">
        <v>43952</v>
      </c>
      <c r="F335" s="366">
        <v>43983</v>
      </c>
      <c r="G335" s="365">
        <v>16</v>
      </c>
    </row>
    <row r="336" spans="1:7" x14ac:dyDescent="0.25">
      <c r="A336" s="369">
        <v>1522992</v>
      </c>
      <c r="B336" s="368" t="s">
        <v>1926</v>
      </c>
      <c r="C336" s="367" t="s">
        <v>1933</v>
      </c>
      <c r="D336" s="366">
        <v>43831</v>
      </c>
      <c r="E336" s="366">
        <v>43862</v>
      </c>
      <c r="F336" s="366">
        <v>43862</v>
      </c>
      <c r="G336" s="365">
        <v>4</v>
      </c>
    </row>
    <row r="337" spans="1:7" x14ac:dyDescent="0.25">
      <c r="A337" s="369">
        <v>1523164</v>
      </c>
      <c r="B337" s="368" t="s">
        <v>1920</v>
      </c>
      <c r="C337" s="367" t="s">
        <v>1921</v>
      </c>
      <c r="D337" s="366">
        <v>43891</v>
      </c>
      <c r="E337" s="366">
        <v>43922</v>
      </c>
      <c r="F337" s="366">
        <v>43922</v>
      </c>
      <c r="G337" s="365">
        <v>8</v>
      </c>
    </row>
    <row r="338" spans="1:7" x14ac:dyDescent="0.25">
      <c r="A338" s="369">
        <v>1524590</v>
      </c>
      <c r="B338" s="368" t="s">
        <v>1918</v>
      </c>
      <c r="C338" s="367" t="s">
        <v>1931</v>
      </c>
      <c r="D338" s="366">
        <v>44228</v>
      </c>
      <c r="E338" s="366">
        <v>44228</v>
      </c>
      <c r="F338" s="366">
        <v>44228</v>
      </c>
      <c r="G338" s="365">
        <v>54</v>
      </c>
    </row>
    <row r="339" spans="1:7" x14ac:dyDescent="0.25">
      <c r="A339" s="369">
        <v>1530430</v>
      </c>
      <c r="B339" s="368" t="s">
        <v>1928</v>
      </c>
      <c r="C339" s="367" t="s">
        <v>1923</v>
      </c>
      <c r="D339" s="366">
        <v>44256</v>
      </c>
      <c r="E339" s="366">
        <v>44256</v>
      </c>
      <c r="F339" s="366">
        <v>44256</v>
      </c>
      <c r="G339" s="365">
        <v>74</v>
      </c>
    </row>
    <row r="340" spans="1:7" x14ac:dyDescent="0.25">
      <c r="A340" s="369">
        <v>1531320</v>
      </c>
      <c r="B340" s="368" t="s">
        <v>1920</v>
      </c>
      <c r="C340" s="367" t="s">
        <v>1934</v>
      </c>
      <c r="D340" s="366">
        <v>44348</v>
      </c>
      <c r="E340" s="366">
        <v>44378</v>
      </c>
      <c r="F340" s="366">
        <v>44378</v>
      </c>
      <c r="G340" s="365">
        <v>10</v>
      </c>
    </row>
    <row r="341" spans="1:7" x14ac:dyDescent="0.25">
      <c r="A341" s="369">
        <v>1533342</v>
      </c>
      <c r="B341" s="368" t="s">
        <v>1928</v>
      </c>
      <c r="C341" s="367" t="s">
        <v>1933</v>
      </c>
      <c r="D341" s="366">
        <v>44501</v>
      </c>
      <c r="E341" s="366">
        <v>44501</v>
      </c>
      <c r="F341" s="366">
        <v>44501</v>
      </c>
      <c r="G341" s="365">
        <v>86</v>
      </c>
    </row>
    <row r="342" spans="1:7" x14ac:dyDescent="0.25">
      <c r="A342" s="369">
        <v>1534135</v>
      </c>
      <c r="B342" s="368" t="s">
        <v>1929</v>
      </c>
      <c r="C342" s="367" t="s">
        <v>1931</v>
      </c>
      <c r="D342" s="366">
        <v>44105</v>
      </c>
      <c r="E342" s="366">
        <v>44105</v>
      </c>
      <c r="F342" s="366">
        <v>44105</v>
      </c>
      <c r="G342" s="365">
        <v>21</v>
      </c>
    </row>
    <row r="343" spans="1:7" x14ac:dyDescent="0.25">
      <c r="A343" s="369">
        <v>1535680</v>
      </c>
      <c r="B343" s="368" t="s">
        <v>1926</v>
      </c>
      <c r="C343" s="367" t="s">
        <v>1934</v>
      </c>
      <c r="D343" s="366">
        <v>44378</v>
      </c>
      <c r="E343" s="366">
        <v>44378</v>
      </c>
      <c r="F343" s="366">
        <v>44409</v>
      </c>
      <c r="G343" s="365">
        <v>65</v>
      </c>
    </row>
    <row r="344" spans="1:7" x14ac:dyDescent="0.25">
      <c r="A344" s="369">
        <v>1535913</v>
      </c>
      <c r="B344" s="368" t="s">
        <v>1918</v>
      </c>
      <c r="C344" s="367" t="s">
        <v>1930</v>
      </c>
      <c r="D344" s="366">
        <v>44013</v>
      </c>
      <c r="E344" s="366">
        <v>44013</v>
      </c>
      <c r="F344" s="366">
        <v>44013</v>
      </c>
      <c r="G344" s="365">
        <v>40</v>
      </c>
    </row>
    <row r="345" spans="1:7" x14ac:dyDescent="0.25">
      <c r="A345" s="369">
        <v>1536592</v>
      </c>
      <c r="B345" s="368" t="s">
        <v>1922</v>
      </c>
      <c r="C345" s="367" t="s">
        <v>1917</v>
      </c>
      <c r="D345" s="366">
        <v>44044</v>
      </c>
      <c r="E345" s="366">
        <v>44075</v>
      </c>
      <c r="F345" s="366">
        <v>44075</v>
      </c>
      <c r="G345" s="365">
        <v>4</v>
      </c>
    </row>
    <row r="346" spans="1:7" x14ac:dyDescent="0.25">
      <c r="A346" s="369">
        <v>1538234</v>
      </c>
      <c r="B346" s="368" t="s">
        <v>1920</v>
      </c>
      <c r="C346" s="367" t="s">
        <v>1925</v>
      </c>
      <c r="D346" s="366">
        <v>44348</v>
      </c>
      <c r="E346" s="366">
        <v>44378</v>
      </c>
      <c r="F346" s="366">
        <v>44378</v>
      </c>
      <c r="G346" s="365">
        <v>22</v>
      </c>
    </row>
    <row r="347" spans="1:7" x14ac:dyDescent="0.25">
      <c r="A347" s="369">
        <v>1539294</v>
      </c>
      <c r="B347" s="368" t="s">
        <v>1924</v>
      </c>
      <c r="C347" s="367" t="s">
        <v>1921</v>
      </c>
      <c r="D347" s="366">
        <v>44197</v>
      </c>
      <c r="E347" s="366">
        <v>44228</v>
      </c>
      <c r="F347" s="366">
        <v>44228</v>
      </c>
      <c r="G347" s="365">
        <v>12</v>
      </c>
    </row>
    <row r="348" spans="1:7" x14ac:dyDescent="0.25">
      <c r="A348" s="369">
        <v>1539402</v>
      </c>
      <c r="B348" s="368" t="s">
        <v>1920</v>
      </c>
      <c r="C348" s="367" t="s">
        <v>1931</v>
      </c>
      <c r="D348" s="366">
        <v>44256</v>
      </c>
      <c r="E348" s="366">
        <v>44256</v>
      </c>
      <c r="F348" s="366">
        <v>44287</v>
      </c>
      <c r="G348" s="365">
        <v>48</v>
      </c>
    </row>
    <row r="349" spans="1:7" x14ac:dyDescent="0.25">
      <c r="A349" s="369">
        <v>1539525</v>
      </c>
      <c r="B349" s="368" t="s">
        <v>1920</v>
      </c>
      <c r="C349" s="367" t="s">
        <v>1923</v>
      </c>
      <c r="D349" s="366">
        <v>43922</v>
      </c>
      <c r="E349" s="366">
        <v>43922</v>
      </c>
      <c r="F349" s="366">
        <v>43922</v>
      </c>
      <c r="G349" s="365">
        <v>71</v>
      </c>
    </row>
    <row r="350" spans="1:7" x14ac:dyDescent="0.25">
      <c r="A350" s="369">
        <v>1542117</v>
      </c>
      <c r="B350" s="368" t="s">
        <v>1922</v>
      </c>
      <c r="C350" s="367" t="s">
        <v>1933</v>
      </c>
      <c r="D350" s="366">
        <v>44228</v>
      </c>
      <c r="E350" s="366">
        <v>44228</v>
      </c>
      <c r="F350" s="366">
        <v>44228</v>
      </c>
      <c r="G350" s="365">
        <v>87</v>
      </c>
    </row>
    <row r="351" spans="1:7" x14ac:dyDescent="0.25">
      <c r="A351" s="369">
        <v>1543950</v>
      </c>
      <c r="B351" s="368" t="s">
        <v>1918</v>
      </c>
      <c r="C351" s="367" t="s">
        <v>1933</v>
      </c>
      <c r="D351" s="366">
        <v>43862</v>
      </c>
      <c r="E351" s="366">
        <v>43862</v>
      </c>
      <c r="F351" s="366">
        <v>43862</v>
      </c>
      <c r="G351" s="365">
        <v>61</v>
      </c>
    </row>
    <row r="352" spans="1:7" x14ac:dyDescent="0.25">
      <c r="A352" s="369">
        <v>1545150</v>
      </c>
      <c r="B352" s="368" t="s">
        <v>1924</v>
      </c>
      <c r="C352" s="367" t="s">
        <v>1934</v>
      </c>
      <c r="D352" s="366">
        <v>44075</v>
      </c>
      <c r="E352" s="366">
        <v>44075</v>
      </c>
      <c r="F352" s="366">
        <v>44075</v>
      </c>
      <c r="G352" s="365">
        <v>39</v>
      </c>
    </row>
    <row r="353" spans="1:7" x14ac:dyDescent="0.25">
      <c r="A353" s="369">
        <v>1548211</v>
      </c>
      <c r="B353" s="368" t="s">
        <v>1929</v>
      </c>
      <c r="C353" s="367" t="s">
        <v>1925</v>
      </c>
      <c r="D353" s="366">
        <v>44378</v>
      </c>
      <c r="E353" s="366">
        <v>44409</v>
      </c>
      <c r="F353" s="366">
        <v>44409</v>
      </c>
      <c r="G353" s="365">
        <v>13</v>
      </c>
    </row>
    <row r="354" spans="1:7" x14ac:dyDescent="0.25">
      <c r="A354" s="369">
        <v>1551585</v>
      </c>
      <c r="B354" s="368" t="s">
        <v>1918</v>
      </c>
      <c r="C354" s="367" t="s">
        <v>1917</v>
      </c>
      <c r="D354" s="366">
        <v>44287</v>
      </c>
      <c r="E354" s="366">
        <v>44287</v>
      </c>
      <c r="F354" s="366">
        <v>44287</v>
      </c>
      <c r="G354" s="365">
        <v>70</v>
      </c>
    </row>
    <row r="355" spans="1:7" x14ac:dyDescent="0.25">
      <c r="A355" s="369">
        <v>1552502</v>
      </c>
      <c r="B355" s="368" t="s">
        <v>1920</v>
      </c>
      <c r="C355" s="367" t="s">
        <v>1925</v>
      </c>
      <c r="D355" s="366">
        <v>44287</v>
      </c>
      <c r="E355" s="366">
        <v>44287</v>
      </c>
      <c r="F355" s="366">
        <v>44317</v>
      </c>
      <c r="G355" s="365">
        <v>42</v>
      </c>
    </row>
    <row r="356" spans="1:7" x14ac:dyDescent="0.25">
      <c r="A356" s="369">
        <v>1553584</v>
      </c>
      <c r="B356" s="368" t="s">
        <v>1929</v>
      </c>
      <c r="C356" s="367" t="s">
        <v>1934</v>
      </c>
      <c r="D356" s="366">
        <v>44197</v>
      </c>
      <c r="E356" s="366">
        <v>44197</v>
      </c>
      <c r="F356" s="366">
        <v>44228</v>
      </c>
      <c r="G356" s="365">
        <v>20</v>
      </c>
    </row>
    <row r="357" spans="1:7" x14ac:dyDescent="0.25">
      <c r="A357" s="369">
        <v>1554191</v>
      </c>
      <c r="B357" s="368" t="s">
        <v>1924</v>
      </c>
      <c r="C357" s="367" t="s">
        <v>1923</v>
      </c>
      <c r="D357" s="366">
        <v>43952</v>
      </c>
      <c r="E357" s="366">
        <v>43952</v>
      </c>
      <c r="F357" s="366">
        <v>43952</v>
      </c>
      <c r="G357" s="365">
        <v>17</v>
      </c>
    </row>
    <row r="358" spans="1:7" x14ac:dyDescent="0.25">
      <c r="A358" s="369">
        <v>1557041</v>
      </c>
      <c r="B358" s="368" t="s">
        <v>1924</v>
      </c>
      <c r="C358" s="367" t="s">
        <v>1930</v>
      </c>
      <c r="D358" s="366">
        <v>44075</v>
      </c>
      <c r="E358" s="366">
        <v>44075</v>
      </c>
      <c r="F358" s="366">
        <v>44075</v>
      </c>
      <c r="G358" s="365">
        <v>98</v>
      </c>
    </row>
    <row r="359" spans="1:7" x14ac:dyDescent="0.25">
      <c r="A359" s="369">
        <v>1558179</v>
      </c>
      <c r="B359" s="368" t="s">
        <v>1928</v>
      </c>
      <c r="C359" s="367" t="s">
        <v>1930</v>
      </c>
      <c r="D359" s="366">
        <v>44409</v>
      </c>
      <c r="E359" s="366">
        <v>44409</v>
      </c>
      <c r="F359" s="366">
        <v>44409</v>
      </c>
      <c r="G359" s="365">
        <v>24</v>
      </c>
    </row>
    <row r="360" spans="1:7" x14ac:dyDescent="0.25">
      <c r="A360" s="369">
        <v>1558577</v>
      </c>
      <c r="B360" s="368" t="s">
        <v>1926</v>
      </c>
      <c r="C360" s="367" t="s">
        <v>1917</v>
      </c>
      <c r="D360" s="366">
        <v>43891</v>
      </c>
      <c r="E360" s="366">
        <v>43891</v>
      </c>
      <c r="F360" s="366">
        <v>43891</v>
      </c>
      <c r="G360" s="365">
        <v>44</v>
      </c>
    </row>
    <row r="361" spans="1:7" x14ac:dyDescent="0.25">
      <c r="A361" s="369">
        <v>1559362</v>
      </c>
      <c r="B361" s="368" t="s">
        <v>1926</v>
      </c>
      <c r="C361" s="367" t="s">
        <v>1917</v>
      </c>
      <c r="D361" s="366">
        <v>44013</v>
      </c>
      <c r="E361" s="366">
        <v>44044</v>
      </c>
      <c r="F361" s="366">
        <v>44044</v>
      </c>
      <c r="G361" s="365">
        <v>8</v>
      </c>
    </row>
    <row r="362" spans="1:7" x14ac:dyDescent="0.25">
      <c r="A362" s="369">
        <v>1562471</v>
      </c>
      <c r="B362" s="368" t="s">
        <v>1922</v>
      </c>
      <c r="C362" s="367" t="s">
        <v>1925</v>
      </c>
      <c r="D362" s="366">
        <v>44348</v>
      </c>
      <c r="E362" s="366">
        <v>44348</v>
      </c>
      <c r="F362" s="366">
        <v>44348</v>
      </c>
      <c r="G362" s="365">
        <v>85</v>
      </c>
    </row>
    <row r="363" spans="1:7" x14ac:dyDescent="0.25">
      <c r="A363" s="369">
        <v>1569278</v>
      </c>
      <c r="B363" s="368" t="s">
        <v>1929</v>
      </c>
      <c r="C363" s="367" t="s">
        <v>1930</v>
      </c>
      <c r="D363" s="366">
        <v>43862</v>
      </c>
      <c r="E363" s="366">
        <v>43891</v>
      </c>
      <c r="F363" s="366">
        <v>43891</v>
      </c>
      <c r="G363" s="365">
        <v>8</v>
      </c>
    </row>
    <row r="364" spans="1:7" x14ac:dyDescent="0.25">
      <c r="A364" s="369">
        <v>1569397</v>
      </c>
      <c r="B364" s="368" t="s">
        <v>1929</v>
      </c>
      <c r="C364" s="367" t="s">
        <v>1917</v>
      </c>
      <c r="D364" s="366">
        <v>44013</v>
      </c>
      <c r="E364" s="366">
        <v>44013</v>
      </c>
      <c r="F364" s="366">
        <v>44013</v>
      </c>
      <c r="G364" s="365">
        <v>83</v>
      </c>
    </row>
    <row r="365" spans="1:7" x14ac:dyDescent="0.25">
      <c r="A365" s="369">
        <v>1572773</v>
      </c>
      <c r="B365" s="368" t="s">
        <v>1929</v>
      </c>
      <c r="C365" s="367" t="s">
        <v>1927</v>
      </c>
      <c r="D365" s="366">
        <v>44317</v>
      </c>
      <c r="E365" s="366">
        <v>44317</v>
      </c>
      <c r="F365" s="366">
        <v>44317</v>
      </c>
      <c r="G365" s="365">
        <v>49</v>
      </c>
    </row>
    <row r="366" spans="1:7" x14ac:dyDescent="0.25">
      <c r="A366" s="369">
        <v>1572928</v>
      </c>
      <c r="B366" s="368" t="s">
        <v>1932</v>
      </c>
      <c r="C366" s="367" t="s">
        <v>1917</v>
      </c>
      <c r="D366" s="366">
        <v>44013</v>
      </c>
      <c r="E366" s="366">
        <v>44044</v>
      </c>
      <c r="F366" s="366">
        <v>44044</v>
      </c>
      <c r="G366" s="365">
        <v>10</v>
      </c>
    </row>
    <row r="367" spans="1:7" x14ac:dyDescent="0.25">
      <c r="A367" s="369">
        <v>1572998</v>
      </c>
      <c r="B367" s="368" t="s">
        <v>1932</v>
      </c>
      <c r="C367" s="367" t="s">
        <v>1934</v>
      </c>
      <c r="D367" s="366">
        <v>44470</v>
      </c>
      <c r="E367" s="366">
        <v>44470</v>
      </c>
      <c r="F367" s="366">
        <v>44501</v>
      </c>
      <c r="G367" s="365">
        <v>48</v>
      </c>
    </row>
    <row r="368" spans="1:7" x14ac:dyDescent="0.25">
      <c r="A368" s="369">
        <v>1573073</v>
      </c>
      <c r="B368" s="368" t="s">
        <v>1918</v>
      </c>
      <c r="C368" s="367" t="s">
        <v>1931</v>
      </c>
      <c r="D368" s="366">
        <v>44105</v>
      </c>
      <c r="E368" s="366">
        <v>44105</v>
      </c>
      <c r="F368" s="366">
        <v>44136</v>
      </c>
      <c r="G368" s="365">
        <v>85</v>
      </c>
    </row>
    <row r="369" spans="1:7" x14ac:dyDescent="0.25">
      <c r="A369" s="369">
        <v>1573984</v>
      </c>
      <c r="B369" s="368" t="s">
        <v>1918</v>
      </c>
      <c r="C369" s="367" t="s">
        <v>1934</v>
      </c>
      <c r="D369" s="366">
        <v>44256</v>
      </c>
      <c r="E369" s="366">
        <v>44256</v>
      </c>
      <c r="F369" s="366">
        <v>44256</v>
      </c>
      <c r="G369" s="365">
        <v>49</v>
      </c>
    </row>
    <row r="370" spans="1:7" x14ac:dyDescent="0.25">
      <c r="A370" s="369">
        <v>1574081</v>
      </c>
      <c r="B370" s="368" t="s">
        <v>1928</v>
      </c>
      <c r="C370" s="367" t="s">
        <v>1919</v>
      </c>
      <c r="D370" s="366">
        <v>44348</v>
      </c>
      <c r="E370" s="366">
        <v>44378</v>
      </c>
      <c r="F370" s="366">
        <v>44378</v>
      </c>
      <c r="G370" s="365">
        <v>19</v>
      </c>
    </row>
    <row r="371" spans="1:7" x14ac:dyDescent="0.25">
      <c r="A371" s="369">
        <v>1574926</v>
      </c>
      <c r="B371" s="368" t="s">
        <v>1928</v>
      </c>
      <c r="C371" s="367" t="s">
        <v>1931</v>
      </c>
      <c r="D371" s="366">
        <v>44197</v>
      </c>
      <c r="E371" s="366">
        <v>44197</v>
      </c>
      <c r="F371" s="366">
        <v>44228</v>
      </c>
      <c r="G371" s="365">
        <v>84</v>
      </c>
    </row>
    <row r="372" spans="1:7" x14ac:dyDescent="0.25">
      <c r="A372" s="369">
        <v>1577339</v>
      </c>
      <c r="B372" s="368" t="s">
        <v>1932</v>
      </c>
      <c r="C372" s="367" t="s">
        <v>1930</v>
      </c>
      <c r="D372" s="366">
        <v>44136</v>
      </c>
      <c r="E372" s="366">
        <v>44136</v>
      </c>
      <c r="F372" s="366">
        <v>44166</v>
      </c>
      <c r="G372" s="365">
        <v>29</v>
      </c>
    </row>
    <row r="373" spans="1:7" x14ac:dyDescent="0.25">
      <c r="A373" s="369">
        <v>1579686</v>
      </c>
      <c r="B373" s="368" t="s">
        <v>1926</v>
      </c>
      <c r="C373" s="367" t="s">
        <v>1930</v>
      </c>
      <c r="D373" s="366">
        <v>43831</v>
      </c>
      <c r="E373" s="366">
        <v>43862</v>
      </c>
      <c r="F373" s="366">
        <v>43862</v>
      </c>
      <c r="G373" s="365">
        <v>8</v>
      </c>
    </row>
    <row r="374" spans="1:7" x14ac:dyDescent="0.25">
      <c r="A374" s="369">
        <v>1580915</v>
      </c>
      <c r="B374" s="368" t="s">
        <v>1922</v>
      </c>
      <c r="C374" s="367" t="s">
        <v>1917</v>
      </c>
      <c r="D374" s="366">
        <v>44044</v>
      </c>
      <c r="E374" s="366">
        <v>44044</v>
      </c>
      <c r="F374" s="366">
        <v>44044</v>
      </c>
      <c r="G374" s="365">
        <v>6</v>
      </c>
    </row>
    <row r="375" spans="1:7" x14ac:dyDescent="0.25">
      <c r="A375" s="369">
        <v>1581183</v>
      </c>
      <c r="B375" s="368" t="s">
        <v>1922</v>
      </c>
      <c r="C375" s="367" t="s">
        <v>1927</v>
      </c>
      <c r="D375" s="366">
        <v>44440</v>
      </c>
      <c r="E375" s="366">
        <v>44470</v>
      </c>
      <c r="F375" s="366">
        <v>44470</v>
      </c>
      <c r="G375" s="365">
        <v>25</v>
      </c>
    </row>
    <row r="376" spans="1:7" x14ac:dyDescent="0.25">
      <c r="A376" s="369">
        <v>1584054</v>
      </c>
      <c r="B376" s="368" t="s">
        <v>1926</v>
      </c>
      <c r="C376" s="367" t="s">
        <v>1925</v>
      </c>
      <c r="D376" s="366">
        <v>44228</v>
      </c>
      <c r="E376" s="366">
        <v>44228</v>
      </c>
      <c r="F376" s="366">
        <v>44256</v>
      </c>
      <c r="G376" s="365">
        <v>97</v>
      </c>
    </row>
    <row r="377" spans="1:7" x14ac:dyDescent="0.25">
      <c r="A377" s="369">
        <v>1584118</v>
      </c>
      <c r="B377" s="368" t="s">
        <v>1918</v>
      </c>
      <c r="C377" s="367" t="s">
        <v>1931</v>
      </c>
      <c r="D377" s="366">
        <v>44501</v>
      </c>
      <c r="E377" s="366">
        <v>44501</v>
      </c>
      <c r="F377" s="366">
        <v>44531</v>
      </c>
      <c r="G377" s="365">
        <v>100</v>
      </c>
    </row>
    <row r="378" spans="1:7" x14ac:dyDescent="0.25">
      <c r="A378" s="369">
        <v>1589821</v>
      </c>
      <c r="B378" s="368" t="s">
        <v>1920</v>
      </c>
      <c r="C378" s="367" t="s">
        <v>1923</v>
      </c>
      <c r="D378" s="366">
        <v>44440</v>
      </c>
      <c r="E378" s="366">
        <v>44440</v>
      </c>
      <c r="F378" s="366">
        <v>44470</v>
      </c>
      <c r="G378" s="365">
        <v>84</v>
      </c>
    </row>
    <row r="379" spans="1:7" x14ac:dyDescent="0.25">
      <c r="A379" s="369">
        <v>1590065</v>
      </c>
      <c r="B379" s="368" t="s">
        <v>1929</v>
      </c>
      <c r="C379" s="367" t="s">
        <v>1934</v>
      </c>
      <c r="D379" s="366">
        <v>44166</v>
      </c>
      <c r="E379" s="366">
        <v>44197</v>
      </c>
      <c r="F379" s="366">
        <v>44197</v>
      </c>
      <c r="G379" s="365">
        <v>8</v>
      </c>
    </row>
    <row r="380" spans="1:7" x14ac:dyDescent="0.25">
      <c r="A380" s="369">
        <v>1592546</v>
      </c>
      <c r="B380" s="368" t="s">
        <v>1918</v>
      </c>
      <c r="C380" s="367" t="s">
        <v>1925</v>
      </c>
      <c r="D380" s="366">
        <v>43831</v>
      </c>
      <c r="E380" s="366">
        <v>43831</v>
      </c>
      <c r="F380" s="366">
        <v>43862</v>
      </c>
      <c r="G380" s="365">
        <v>3</v>
      </c>
    </row>
    <row r="381" spans="1:7" x14ac:dyDescent="0.25">
      <c r="A381" s="369">
        <v>1597317</v>
      </c>
      <c r="B381" s="368" t="s">
        <v>1922</v>
      </c>
      <c r="C381" s="367" t="s">
        <v>1933</v>
      </c>
      <c r="D381" s="366">
        <v>43862</v>
      </c>
      <c r="E381" s="366">
        <v>43862</v>
      </c>
      <c r="F381" s="366">
        <v>43891</v>
      </c>
      <c r="G381" s="365">
        <v>67</v>
      </c>
    </row>
    <row r="382" spans="1:7" x14ac:dyDescent="0.25">
      <c r="A382" s="369">
        <v>1597552</v>
      </c>
      <c r="B382" s="368" t="s">
        <v>1926</v>
      </c>
      <c r="C382" s="367" t="s">
        <v>1919</v>
      </c>
      <c r="D382" s="366">
        <v>43862</v>
      </c>
      <c r="E382" s="366">
        <v>43862</v>
      </c>
      <c r="F382" s="366">
        <v>43891</v>
      </c>
      <c r="G382" s="365">
        <v>48</v>
      </c>
    </row>
    <row r="383" spans="1:7" x14ac:dyDescent="0.25">
      <c r="A383" s="369">
        <v>1599536</v>
      </c>
      <c r="B383" s="368" t="s">
        <v>1920</v>
      </c>
      <c r="C383" s="367" t="s">
        <v>1933</v>
      </c>
      <c r="D383" s="366">
        <v>44531</v>
      </c>
      <c r="E383" s="366">
        <v>44562</v>
      </c>
      <c r="F383" s="366">
        <v>44562</v>
      </c>
      <c r="G383" s="365">
        <v>6</v>
      </c>
    </row>
    <row r="384" spans="1:7" x14ac:dyDescent="0.25">
      <c r="A384" s="369">
        <v>1601688</v>
      </c>
      <c r="B384" s="368" t="s">
        <v>1924</v>
      </c>
      <c r="C384" s="367" t="s">
        <v>1930</v>
      </c>
      <c r="D384" s="366">
        <v>43952</v>
      </c>
      <c r="E384" s="366">
        <v>43952</v>
      </c>
      <c r="F384" s="366">
        <v>43983</v>
      </c>
      <c r="G384" s="365">
        <v>2</v>
      </c>
    </row>
    <row r="385" spans="1:7" x14ac:dyDescent="0.25">
      <c r="A385" s="369">
        <v>1601904</v>
      </c>
      <c r="B385" s="368" t="s">
        <v>1918</v>
      </c>
      <c r="C385" s="367" t="s">
        <v>1930</v>
      </c>
      <c r="D385" s="366">
        <v>44440</v>
      </c>
      <c r="E385" s="366">
        <v>44470</v>
      </c>
      <c r="F385" s="366">
        <v>44470</v>
      </c>
      <c r="G385" s="365">
        <v>19</v>
      </c>
    </row>
    <row r="386" spans="1:7" x14ac:dyDescent="0.25">
      <c r="A386" s="369">
        <v>1603043</v>
      </c>
      <c r="B386" s="368" t="s">
        <v>1918</v>
      </c>
      <c r="C386" s="367" t="s">
        <v>1917</v>
      </c>
      <c r="D386" s="366">
        <v>44501</v>
      </c>
      <c r="E386" s="366">
        <v>44531</v>
      </c>
      <c r="F386" s="366">
        <v>44531</v>
      </c>
      <c r="G386" s="365">
        <v>10</v>
      </c>
    </row>
    <row r="387" spans="1:7" x14ac:dyDescent="0.25">
      <c r="A387" s="369">
        <v>1603680</v>
      </c>
      <c r="B387" s="368" t="s">
        <v>1926</v>
      </c>
      <c r="C387" s="367" t="s">
        <v>1934</v>
      </c>
      <c r="D387" s="366">
        <v>44228</v>
      </c>
      <c r="E387" s="366">
        <v>44228</v>
      </c>
      <c r="F387" s="366">
        <v>44228</v>
      </c>
      <c r="G387" s="365">
        <v>12</v>
      </c>
    </row>
    <row r="388" spans="1:7" x14ac:dyDescent="0.25">
      <c r="A388" s="369">
        <v>1606276</v>
      </c>
      <c r="B388" s="368" t="s">
        <v>1929</v>
      </c>
      <c r="C388" s="367" t="s">
        <v>1934</v>
      </c>
      <c r="D388" s="366">
        <v>43983</v>
      </c>
      <c r="E388" s="366">
        <v>43983</v>
      </c>
      <c r="F388" s="366">
        <v>44013</v>
      </c>
      <c r="G388" s="365">
        <v>27</v>
      </c>
    </row>
    <row r="389" spans="1:7" x14ac:dyDescent="0.25">
      <c r="A389" s="369">
        <v>1606851</v>
      </c>
      <c r="B389" s="368" t="s">
        <v>1929</v>
      </c>
      <c r="C389" s="367" t="s">
        <v>1923</v>
      </c>
      <c r="D389" s="366">
        <v>43983</v>
      </c>
      <c r="E389" s="366">
        <v>43983</v>
      </c>
      <c r="F389" s="366">
        <v>43983</v>
      </c>
      <c r="G389" s="365">
        <v>20</v>
      </c>
    </row>
    <row r="390" spans="1:7" x14ac:dyDescent="0.25">
      <c r="A390" s="369">
        <v>1607349</v>
      </c>
      <c r="B390" s="368" t="s">
        <v>1928</v>
      </c>
      <c r="C390" s="367" t="s">
        <v>1919</v>
      </c>
      <c r="D390" s="366">
        <v>43862</v>
      </c>
      <c r="E390" s="366">
        <v>43862</v>
      </c>
      <c r="F390" s="366">
        <v>43862</v>
      </c>
      <c r="G390" s="365">
        <v>93</v>
      </c>
    </row>
    <row r="391" spans="1:7" x14ac:dyDescent="0.25">
      <c r="A391" s="369">
        <v>1611760</v>
      </c>
      <c r="B391" s="368" t="s">
        <v>1922</v>
      </c>
      <c r="C391" s="367" t="s">
        <v>1925</v>
      </c>
      <c r="D391" s="366">
        <v>44317</v>
      </c>
      <c r="E391" s="366">
        <v>44348</v>
      </c>
      <c r="F391" s="366">
        <v>44348</v>
      </c>
      <c r="G391" s="365">
        <v>14</v>
      </c>
    </row>
    <row r="392" spans="1:7" x14ac:dyDescent="0.25">
      <c r="A392" s="369">
        <v>1615885</v>
      </c>
      <c r="B392" s="368" t="s">
        <v>1932</v>
      </c>
      <c r="C392" s="367" t="s">
        <v>1923</v>
      </c>
      <c r="D392" s="366">
        <v>44136</v>
      </c>
      <c r="E392" s="366">
        <v>44136</v>
      </c>
      <c r="F392" s="366">
        <v>44166</v>
      </c>
      <c r="G392" s="365">
        <v>11</v>
      </c>
    </row>
    <row r="393" spans="1:7" x14ac:dyDescent="0.25">
      <c r="A393" s="369">
        <v>1617060</v>
      </c>
      <c r="B393" s="368" t="s">
        <v>1929</v>
      </c>
      <c r="C393" s="367" t="s">
        <v>1930</v>
      </c>
      <c r="D393" s="366">
        <v>43983</v>
      </c>
      <c r="E393" s="366">
        <v>44013</v>
      </c>
      <c r="F393" s="366">
        <v>44013</v>
      </c>
      <c r="G393" s="365">
        <v>7</v>
      </c>
    </row>
    <row r="394" spans="1:7" x14ac:dyDescent="0.25">
      <c r="A394" s="369">
        <v>1618323</v>
      </c>
      <c r="B394" s="368" t="s">
        <v>1922</v>
      </c>
      <c r="C394" s="367" t="s">
        <v>1931</v>
      </c>
      <c r="D394" s="366">
        <v>44501</v>
      </c>
      <c r="E394" s="366">
        <v>44531</v>
      </c>
      <c r="F394" s="366">
        <v>44531</v>
      </c>
      <c r="G394" s="365">
        <v>8</v>
      </c>
    </row>
    <row r="395" spans="1:7" x14ac:dyDescent="0.25">
      <c r="A395" s="369">
        <v>1622022</v>
      </c>
      <c r="B395" s="368" t="s">
        <v>1918</v>
      </c>
      <c r="C395" s="367" t="s">
        <v>1930</v>
      </c>
      <c r="D395" s="366">
        <v>44136</v>
      </c>
      <c r="E395" s="366">
        <v>44166</v>
      </c>
      <c r="F395" s="366">
        <v>44166</v>
      </c>
      <c r="G395" s="365">
        <v>1</v>
      </c>
    </row>
    <row r="396" spans="1:7" x14ac:dyDescent="0.25">
      <c r="A396" s="369">
        <v>1622491</v>
      </c>
      <c r="B396" s="368" t="s">
        <v>1928</v>
      </c>
      <c r="C396" s="367" t="s">
        <v>1930</v>
      </c>
      <c r="D396" s="366">
        <v>44166</v>
      </c>
      <c r="E396" s="366">
        <v>44166</v>
      </c>
      <c r="F396" s="366">
        <v>44166</v>
      </c>
      <c r="G396" s="365">
        <v>10</v>
      </c>
    </row>
    <row r="397" spans="1:7" x14ac:dyDescent="0.25">
      <c r="A397" s="369">
        <v>1622689</v>
      </c>
      <c r="B397" s="368" t="s">
        <v>1926</v>
      </c>
      <c r="C397" s="367" t="s">
        <v>1934</v>
      </c>
      <c r="D397" s="366">
        <v>44197</v>
      </c>
      <c r="E397" s="366">
        <v>44228</v>
      </c>
      <c r="F397" s="366">
        <v>44228</v>
      </c>
      <c r="G397" s="365">
        <v>17</v>
      </c>
    </row>
    <row r="398" spans="1:7" x14ac:dyDescent="0.25">
      <c r="A398" s="369">
        <v>1624491</v>
      </c>
      <c r="B398" s="368" t="s">
        <v>1929</v>
      </c>
      <c r="C398" s="367" t="s">
        <v>1933</v>
      </c>
      <c r="D398" s="366">
        <v>43862</v>
      </c>
      <c r="E398" s="366">
        <v>43891</v>
      </c>
      <c r="F398" s="366">
        <v>43891</v>
      </c>
      <c r="G398" s="365">
        <v>4</v>
      </c>
    </row>
    <row r="399" spans="1:7" x14ac:dyDescent="0.25">
      <c r="A399" s="369">
        <v>1625494</v>
      </c>
      <c r="B399" s="368" t="s">
        <v>1922</v>
      </c>
      <c r="C399" s="367" t="s">
        <v>1925</v>
      </c>
      <c r="D399" s="366">
        <v>44197</v>
      </c>
      <c r="E399" s="366">
        <v>44197</v>
      </c>
      <c r="F399" s="366">
        <v>44228</v>
      </c>
      <c r="G399" s="365">
        <v>45</v>
      </c>
    </row>
    <row r="400" spans="1:7" x14ac:dyDescent="0.25">
      <c r="A400" s="369">
        <v>1628003</v>
      </c>
      <c r="B400" s="368" t="s">
        <v>1918</v>
      </c>
      <c r="C400" s="367" t="s">
        <v>1925</v>
      </c>
      <c r="D400" s="366">
        <v>44136</v>
      </c>
      <c r="E400" s="366">
        <v>44136</v>
      </c>
      <c r="F400" s="366">
        <v>44136</v>
      </c>
      <c r="G400" s="365">
        <v>45</v>
      </c>
    </row>
    <row r="401" spans="1:7" x14ac:dyDescent="0.25">
      <c r="A401" s="369">
        <v>1630154</v>
      </c>
      <c r="B401" s="368" t="s">
        <v>1922</v>
      </c>
      <c r="C401" s="367" t="s">
        <v>1933</v>
      </c>
      <c r="D401" s="366">
        <v>43891</v>
      </c>
      <c r="E401" s="366">
        <v>43922</v>
      </c>
      <c r="F401" s="366">
        <v>43922</v>
      </c>
      <c r="G401" s="365">
        <v>2</v>
      </c>
    </row>
    <row r="402" spans="1:7" x14ac:dyDescent="0.25">
      <c r="A402" s="369">
        <v>1632832</v>
      </c>
      <c r="B402" s="368" t="s">
        <v>1920</v>
      </c>
      <c r="C402" s="367" t="s">
        <v>1930</v>
      </c>
      <c r="D402" s="366">
        <v>44317</v>
      </c>
      <c r="E402" s="366">
        <v>44348</v>
      </c>
      <c r="F402" s="366">
        <v>44348</v>
      </c>
      <c r="G402" s="365">
        <v>10</v>
      </c>
    </row>
    <row r="403" spans="1:7" x14ac:dyDescent="0.25">
      <c r="A403" s="369">
        <v>1633838</v>
      </c>
      <c r="B403" s="368" t="s">
        <v>1918</v>
      </c>
      <c r="C403" s="367" t="s">
        <v>1925</v>
      </c>
      <c r="D403" s="366">
        <v>44287</v>
      </c>
      <c r="E403" s="366">
        <v>44287</v>
      </c>
      <c r="F403" s="366">
        <v>44287</v>
      </c>
      <c r="G403" s="365">
        <v>69</v>
      </c>
    </row>
    <row r="404" spans="1:7" x14ac:dyDescent="0.25">
      <c r="A404" s="369">
        <v>1634856</v>
      </c>
      <c r="B404" s="368" t="s">
        <v>1928</v>
      </c>
      <c r="C404" s="367" t="s">
        <v>1930</v>
      </c>
      <c r="D404" s="366">
        <v>44256</v>
      </c>
      <c r="E404" s="366">
        <v>44256</v>
      </c>
      <c r="F404" s="366">
        <v>44287</v>
      </c>
      <c r="G404" s="365">
        <v>23</v>
      </c>
    </row>
    <row r="405" spans="1:7" x14ac:dyDescent="0.25">
      <c r="A405" s="369">
        <v>1636163</v>
      </c>
      <c r="B405" s="368" t="s">
        <v>1918</v>
      </c>
      <c r="C405" s="367" t="s">
        <v>1925</v>
      </c>
      <c r="D405" s="366">
        <v>44166</v>
      </c>
      <c r="E405" s="366">
        <v>44166</v>
      </c>
      <c r="F405" s="366">
        <v>44166</v>
      </c>
      <c r="G405" s="365">
        <v>4</v>
      </c>
    </row>
    <row r="406" spans="1:7" x14ac:dyDescent="0.25">
      <c r="A406" s="369">
        <v>1637288</v>
      </c>
      <c r="B406" s="368" t="s">
        <v>1920</v>
      </c>
      <c r="C406" s="367" t="s">
        <v>1927</v>
      </c>
      <c r="D406" s="366">
        <v>44501</v>
      </c>
      <c r="E406" s="366">
        <v>44501</v>
      </c>
      <c r="F406" s="366">
        <v>44501</v>
      </c>
      <c r="G406" s="365">
        <v>33</v>
      </c>
    </row>
    <row r="407" spans="1:7" x14ac:dyDescent="0.25">
      <c r="A407" s="369">
        <v>1637571</v>
      </c>
      <c r="B407" s="368" t="s">
        <v>1920</v>
      </c>
      <c r="C407" s="367" t="s">
        <v>1931</v>
      </c>
      <c r="D407" s="366">
        <v>43891</v>
      </c>
      <c r="E407" s="366">
        <v>43891</v>
      </c>
      <c r="F407" s="366">
        <v>43922</v>
      </c>
      <c r="G407" s="365">
        <v>83</v>
      </c>
    </row>
    <row r="408" spans="1:7" x14ac:dyDescent="0.25">
      <c r="A408" s="369">
        <v>1638429</v>
      </c>
      <c r="B408" s="368" t="s">
        <v>1918</v>
      </c>
      <c r="C408" s="367" t="s">
        <v>1925</v>
      </c>
      <c r="D408" s="366">
        <v>44166</v>
      </c>
      <c r="E408" s="366">
        <v>44166</v>
      </c>
      <c r="F408" s="366">
        <v>44197</v>
      </c>
      <c r="G408" s="365">
        <v>10</v>
      </c>
    </row>
    <row r="409" spans="1:7" x14ac:dyDescent="0.25">
      <c r="A409" s="369">
        <v>1638550</v>
      </c>
      <c r="B409" s="368" t="s">
        <v>1918</v>
      </c>
      <c r="C409" s="367" t="s">
        <v>1933</v>
      </c>
      <c r="D409" s="366">
        <v>43952</v>
      </c>
      <c r="E409" s="366">
        <v>43952</v>
      </c>
      <c r="F409" s="366">
        <v>43952</v>
      </c>
      <c r="G409" s="365">
        <v>86</v>
      </c>
    </row>
    <row r="410" spans="1:7" x14ac:dyDescent="0.25">
      <c r="A410" s="369">
        <v>1638833</v>
      </c>
      <c r="B410" s="368" t="s">
        <v>1926</v>
      </c>
      <c r="C410" s="367" t="s">
        <v>1931</v>
      </c>
      <c r="D410" s="366">
        <v>44013</v>
      </c>
      <c r="E410" s="366">
        <v>44013</v>
      </c>
      <c r="F410" s="366">
        <v>44013</v>
      </c>
      <c r="G410" s="365">
        <v>68</v>
      </c>
    </row>
    <row r="411" spans="1:7" x14ac:dyDescent="0.25">
      <c r="A411" s="369">
        <v>1638975</v>
      </c>
      <c r="B411" s="368" t="s">
        <v>1929</v>
      </c>
      <c r="C411" s="367" t="s">
        <v>1933</v>
      </c>
      <c r="D411" s="366">
        <v>44228</v>
      </c>
      <c r="E411" s="366">
        <v>44228</v>
      </c>
      <c r="F411" s="366">
        <v>44256</v>
      </c>
      <c r="G411" s="365">
        <v>69</v>
      </c>
    </row>
    <row r="412" spans="1:7" x14ac:dyDescent="0.25">
      <c r="A412" s="369">
        <v>1640562</v>
      </c>
      <c r="B412" s="368" t="s">
        <v>1922</v>
      </c>
      <c r="C412" s="367" t="s">
        <v>1925</v>
      </c>
      <c r="D412" s="366">
        <v>43862</v>
      </c>
      <c r="E412" s="366">
        <v>43862</v>
      </c>
      <c r="F412" s="366">
        <v>43891</v>
      </c>
      <c r="G412" s="365">
        <v>68</v>
      </c>
    </row>
    <row r="413" spans="1:7" x14ac:dyDescent="0.25">
      <c r="A413" s="369">
        <v>1640777</v>
      </c>
      <c r="B413" s="368" t="s">
        <v>1918</v>
      </c>
      <c r="C413" s="367" t="s">
        <v>1930</v>
      </c>
      <c r="D413" s="366">
        <v>44013</v>
      </c>
      <c r="E413" s="366">
        <v>44013</v>
      </c>
      <c r="F413" s="366">
        <v>44044</v>
      </c>
      <c r="G413" s="365">
        <v>11</v>
      </c>
    </row>
    <row r="414" spans="1:7" x14ac:dyDescent="0.25">
      <c r="A414" s="369">
        <v>1641910</v>
      </c>
      <c r="B414" s="368" t="s">
        <v>1924</v>
      </c>
      <c r="C414" s="367" t="s">
        <v>1930</v>
      </c>
      <c r="D414" s="366">
        <v>44228</v>
      </c>
      <c r="E414" s="366">
        <v>44256</v>
      </c>
      <c r="F414" s="366">
        <v>44256</v>
      </c>
      <c r="G414" s="365">
        <v>7</v>
      </c>
    </row>
    <row r="415" spans="1:7" x14ac:dyDescent="0.25">
      <c r="A415" s="369">
        <v>1644815</v>
      </c>
      <c r="B415" s="368" t="s">
        <v>1922</v>
      </c>
      <c r="C415" s="367" t="s">
        <v>1933</v>
      </c>
      <c r="D415" s="366">
        <v>44440</v>
      </c>
      <c r="E415" s="366">
        <v>44440</v>
      </c>
      <c r="F415" s="366">
        <v>44470</v>
      </c>
      <c r="G415" s="365">
        <v>66</v>
      </c>
    </row>
    <row r="416" spans="1:7" x14ac:dyDescent="0.25">
      <c r="A416" s="369">
        <v>1645102</v>
      </c>
      <c r="B416" s="368" t="s">
        <v>1932</v>
      </c>
      <c r="C416" s="367" t="s">
        <v>1930</v>
      </c>
      <c r="D416" s="366">
        <v>44531</v>
      </c>
      <c r="E416" s="366">
        <v>44531</v>
      </c>
      <c r="F416" s="366">
        <v>44562</v>
      </c>
      <c r="G416" s="365">
        <v>81</v>
      </c>
    </row>
    <row r="417" spans="1:7" x14ac:dyDescent="0.25">
      <c r="A417" s="369">
        <v>1646260</v>
      </c>
      <c r="B417" s="368" t="s">
        <v>1920</v>
      </c>
      <c r="C417" s="367" t="s">
        <v>1923</v>
      </c>
      <c r="D417" s="366">
        <v>44470</v>
      </c>
      <c r="E417" s="366">
        <v>44470</v>
      </c>
      <c r="F417" s="366">
        <v>44470</v>
      </c>
      <c r="G417" s="365">
        <v>74</v>
      </c>
    </row>
    <row r="418" spans="1:7" x14ac:dyDescent="0.25">
      <c r="A418" s="369">
        <v>1647079</v>
      </c>
      <c r="B418" s="368" t="s">
        <v>1924</v>
      </c>
      <c r="C418" s="367" t="s">
        <v>1930</v>
      </c>
      <c r="D418" s="366">
        <v>44166</v>
      </c>
      <c r="E418" s="366">
        <v>44166</v>
      </c>
      <c r="F418" s="366">
        <v>44166</v>
      </c>
      <c r="G418" s="365">
        <v>59</v>
      </c>
    </row>
    <row r="419" spans="1:7" x14ac:dyDescent="0.25">
      <c r="A419" s="369">
        <v>1647177</v>
      </c>
      <c r="B419" s="368" t="s">
        <v>1918</v>
      </c>
      <c r="C419" s="367" t="s">
        <v>1923</v>
      </c>
      <c r="D419" s="366">
        <v>44348</v>
      </c>
      <c r="E419" s="366">
        <v>44348</v>
      </c>
      <c r="F419" s="366">
        <v>44378</v>
      </c>
      <c r="G419" s="365">
        <v>33</v>
      </c>
    </row>
    <row r="420" spans="1:7" x14ac:dyDescent="0.25">
      <c r="A420" s="369">
        <v>1647379</v>
      </c>
      <c r="B420" s="368" t="s">
        <v>1928</v>
      </c>
      <c r="C420" s="367" t="s">
        <v>1921</v>
      </c>
      <c r="D420" s="366">
        <v>44013</v>
      </c>
      <c r="E420" s="366">
        <v>44013</v>
      </c>
      <c r="F420" s="366">
        <v>44044</v>
      </c>
      <c r="G420" s="365">
        <v>49</v>
      </c>
    </row>
    <row r="421" spans="1:7" x14ac:dyDescent="0.25">
      <c r="A421" s="369">
        <v>1648505</v>
      </c>
      <c r="B421" s="368" t="s">
        <v>1924</v>
      </c>
      <c r="C421" s="367" t="s">
        <v>1923</v>
      </c>
      <c r="D421" s="366">
        <v>44105</v>
      </c>
      <c r="E421" s="366">
        <v>44105</v>
      </c>
      <c r="F421" s="366">
        <v>44136</v>
      </c>
      <c r="G421" s="365">
        <v>33</v>
      </c>
    </row>
    <row r="422" spans="1:7" x14ac:dyDescent="0.25">
      <c r="A422" s="369">
        <v>1648601</v>
      </c>
      <c r="B422" s="368" t="s">
        <v>1924</v>
      </c>
      <c r="C422" s="367" t="s">
        <v>1930</v>
      </c>
      <c r="D422" s="366">
        <v>43891</v>
      </c>
      <c r="E422" s="366">
        <v>43891</v>
      </c>
      <c r="F422" s="366">
        <v>43922</v>
      </c>
      <c r="G422" s="365">
        <v>69</v>
      </c>
    </row>
    <row r="423" spans="1:7" x14ac:dyDescent="0.25">
      <c r="A423" s="369">
        <v>1648721</v>
      </c>
      <c r="B423" s="368" t="s">
        <v>1920</v>
      </c>
      <c r="C423" s="367" t="s">
        <v>1930</v>
      </c>
      <c r="D423" s="366">
        <v>44531</v>
      </c>
      <c r="E423" s="366">
        <v>44531</v>
      </c>
      <c r="F423" s="366">
        <v>44531</v>
      </c>
      <c r="G423" s="365">
        <v>19</v>
      </c>
    </row>
    <row r="424" spans="1:7" x14ac:dyDescent="0.25">
      <c r="A424" s="369">
        <v>1649557</v>
      </c>
      <c r="B424" s="368" t="s">
        <v>1926</v>
      </c>
      <c r="C424" s="367" t="s">
        <v>1925</v>
      </c>
      <c r="D424" s="366">
        <v>44409</v>
      </c>
      <c r="E424" s="366">
        <v>44409</v>
      </c>
      <c r="F424" s="366">
        <v>44440</v>
      </c>
      <c r="G424" s="365">
        <v>96</v>
      </c>
    </row>
    <row r="425" spans="1:7" x14ac:dyDescent="0.25">
      <c r="A425" s="369">
        <v>1651181</v>
      </c>
      <c r="B425" s="368" t="s">
        <v>1918</v>
      </c>
      <c r="C425" s="367" t="s">
        <v>1919</v>
      </c>
      <c r="D425" s="366">
        <v>44501</v>
      </c>
      <c r="E425" s="366">
        <v>44531</v>
      </c>
      <c r="F425" s="366">
        <v>44531</v>
      </c>
      <c r="G425" s="365">
        <v>2</v>
      </c>
    </row>
    <row r="426" spans="1:7" x14ac:dyDescent="0.25">
      <c r="A426" s="369">
        <v>1651557</v>
      </c>
      <c r="B426" s="368" t="s">
        <v>1924</v>
      </c>
      <c r="C426" s="367" t="s">
        <v>1927</v>
      </c>
      <c r="D426" s="366">
        <v>44501</v>
      </c>
      <c r="E426" s="366">
        <v>44501</v>
      </c>
      <c r="F426" s="366">
        <v>44501</v>
      </c>
      <c r="G426" s="365">
        <v>97</v>
      </c>
    </row>
    <row r="427" spans="1:7" x14ac:dyDescent="0.25">
      <c r="A427" s="369">
        <v>1651608</v>
      </c>
      <c r="B427" s="368" t="s">
        <v>1924</v>
      </c>
      <c r="C427" s="367" t="s">
        <v>1923</v>
      </c>
      <c r="D427" s="366">
        <v>44348</v>
      </c>
      <c r="E427" s="366">
        <v>44378</v>
      </c>
      <c r="F427" s="366">
        <v>44378</v>
      </c>
      <c r="G427" s="365">
        <v>13</v>
      </c>
    </row>
    <row r="428" spans="1:7" x14ac:dyDescent="0.25">
      <c r="A428" s="369">
        <v>1652198</v>
      </c>
      <c r="B428" s="368" t="s">
        <v>1920</v>
      </c>
      <c r="C428" s="367" t="s">
        <v>1930</v>
      </c>
      <c r="D428" s="366">
        <v>43891</v>
      </c>
      <c r="E428" s="366">
        <v>43922</v>
      </c>
      <c r="F428" s="366">
        <v>43922</v>
      </c>
      <c r="G428" s="365">
        <v>2</v>
      </c>
    </row>
    <row r="429" spans="1:7" x14ac:dyDescent="0.25">
      <c r="A429" s="369">
        <v>1654073</v>
      </c>
      <c r="B429" s="368" t="s">
        <v>1932</v>
      </c>
      <c r="C429" s="367" t="s">
        <v>1925</v>
      </c>
      <c r="D429" s="366">
        <v>44317</v>
      </c>
      <c r="E429" s="366">
        <v>44317</v>
      </c>
      <c r="F429" s="366">
        <v>44348</v>
      </c>
      <c r="G429" s="365">
        <v>13</v>
      </c>
    </row>
    <row r="430" spans="1:7" x14ac:dyDescent="0.25">
      <c r="A430" s="369">
        <v>1654127</v>
      </c>
      <c r="B430" s="368" t="s">
        <v>1926</v>
      </c>
      <c r="C430" s="367" t="s">
        <v>1931</v>
      </c>
      <c r="D430" s="366">
        <v>44531</v>
      </c>
      <c r="E430" s="366">
        <v>44531</v>
      </c>
      <c r="F430" s="366">
        <v>44531</v>
      </c>
      <c r="G430" s="365">
        <v>100</v>
      </c>
    </row>
    <row r="431" spans="1:7" x14ac:dyDescent="0.25">
      <c r="A431" s="369">
        <v>1655330</v>
      </c>
      <c r="B431" s="368" t="s">
        <v>1918</v>
      </c>
      <c r="C431" s="367" t="s">
        <v>1931</v>
      </c>
      <c r="D431" s="366">
        <v>44378</v>
      </c>
      <c r="E431" s="366">
        <v>44378</v>
      </c>
      <c r="F431" s="366">
        <v>44409</v>
      </c>
      <c r="G431" s="365">
        <v>64</v>
      </c>
    </row>
    <row r="432" spans="1:7" x14ac:dyDescent="0.25">
      <c r="A432" s="369">
        <v>1655947</v>
      </c>
      <c r="B432" s="368" t="s">
        <v>1918</v>
      </c>
      <c r="C432" s="367" t="s">
        <v>1925</v>
      </c>
      <c r="D432" s="366">
        <v>44440</v>
      </c>
      <c r="E432" s="366">
        <v>44470</v>
      </c>
      <c r="F432" s="366">
        <v>44470</v>
      </c>
      <c r="G432" s="365">
        <v>18</v>
      </c>
    </row>
    <row r="433" spans="1:7" x14ac:dyDescent="0.25">
      <c r="A433" s="369">
        <v>1656666</v>
      </c>
      <c r="B433" s="368" t="s">
        <v>1924</v>
      </c>
      <c r="C433" s="367" t="s">
        <v>1934</v>
      </c>
      <c r="D433" s="366">
        <v>44348</v>
      </c>
      <c r="E433" s="366">
        <v>44348</v>
      </c>
      <c r="F433" s="366">
        <v>44348</v>
      </c>
      <c r="G433" s="365">
        <v>98</v>
      </c>
    </row>
    <row r="434" spans="1:7" x14ac:dyDescent="0.25">
      <c r="A434" s="369">
        <v>1661275</v>
      </c>
      <c r="B434" s="368" t="s">
        <v>1922</v>
      </c>
      <c r="C434" s="367" t="s">
        <v>1919</v>
      </c>
      <c r="D434" s="366">
        <v>43831</v>
      </c>
      <c r="E434" s="366">
        <v>43831</v>
      </c>
      <c r="F434" s="366">
        <v>43831</v>
      </c>
      <c r="G434" s="365">
        <v>77</v>
      </c>
    </row>
    <row r="435" spans="1:7" x14ac:dyDescent="0.25">
      <c r="A435" s="369">
        <v>1661311</v>
      </c>
      <c r="B435" s="368" t="s">
        <v>1928</v>
      </c>
      <c r="C435" s="367" t="s">
        <v>1925</v>
      </c>
      <c r="D435" s="366">
        <v>43922</v>
      </c>
      <c r="E435" s="366">
        <v>43922</v>
      </c>
      <c r="F435" s="366">
        <v>43952</v>
      </c>
      <c r="G435" s="365">
        <v>4</v>
      </c>
    </row>
    <row r="436" spans="1:7" x14ac:dyDescent="0.25">
      <c r="A436" s="369">
        <v>1662392</v>
      </c>
      <c r="B436" s="368" t="s">
        <v>1924</v>
      </c>
      <c r="C436" s="367" t="s">
        <v>1934</v>
      </c>
      <c r="D436" s="366">
        <v>43983</v>
      </c>
      <c r="E436" s="366">
        <v>43983</v>
      </c>
      <c r="F436" s="366">
        <v>43983</v>
      </c>
      <c r="G436" s="365">
        <v>2</v>
      </c>
    </row>
    <row r="437" spans="1:7" x14ac:dyDescent="0.25">
      <c r="A437" s="369">
        <v>1664027</v>
      </c>
      <c r="B437" s="368" t="s">
        <v>1924</v>
      </c>
      <c r="C437" s="367" t="s">
        <v>1917</v>
      </c>
      <c r="D437" s="366">
        <v>44317</v>
      </c>
      <c r="E437" s="366">
        <v>44317</v>
      </c>
      <c r="F437" s="366">
        <v>44317</v>
      </c>
      <c r="G437" s="365">
        <v>87</v>
      </c>
    </row>
    <row r="438" spans="1:7" x14ac:dyDescent="0.25">
      <c r="A438" s="369">
        <v>1664988</v>
      </c>
      <c r="B438" s="368" t="s">
        <v>1932</v>
      </c>
      <c r="C438" s="367" t="s">
        <v>1927</v>
      </c>
      <c r="D438" s="366">
        <v>44228</v>
      </c>
      <c r="E438" s="366">
        <v>44256</v>
      </c>
      <c r="F438" s="366">
        <v>44256</v>
      </c>
      <c r="G438" s="365">
        <v>8</v>
      </c>
    </row>
    <row r="439" spans="1:7" x14ac:dyDescent="0.25">
      <c r="A439" s="369">
        <v>1665308</v>
      </c>
      <c r="B439" s="368" t="s">
        <v>1929</v>
      </c>
      <c r="C439" s="367" t="s">
        <v>1930</v>
      </c>
      <c r="D439" s="366">
        <v>44044</v>
      </c>
      <c r="E439" s="366">
        <v>44044</v>
      </c>
      <c r="F439" s="366">
        <v>44075</v>
      </c>
      <c r="G439" s="365">
        <v>39</v>
      </c>
    </row>
    <row r="440" spans="1:7" x14ac:dyDescent="0.25">
      <c r="A440" s="369">
        <v>1668171</v>
      </c>
      <c r="B440" s="368" t="s">
        <v>1920</v>
      </c>
      <c r="C440" s="367" t="s">
        <v>1930</v>
      </c>
      <c r="D440" s="366">
        <v>44228</v>
      </c>
      <c r="E440" s="366">
        <v>44228</v>
      </c>
      <c r="F440" s="366">
        <v>44228</v>
      </c>
      <c r="G440" s="365">
        <v>62</v>
      </c>
    </row>
    <row r="441" spans="1:7" x14ac:dyDescent="0.25">
      <c r="A441" s="369">
        <v>1668291</v>
      </c>
      <c r="B441" s="368" t="s">
        <v>1922</v>
      </c>
      <c r="C441" s="367" t="s">
        <v>1927</v>
      </c>
      <c r="D441" s="366">
        <v>43922</v>
      </c>
      <c r="E441" s="366">
        <v>43922</v>
      </c>
      <c r="F441" s="366">
        <v>43952</v>
      </c>
      <c r="G441" s="365">
        <v>74</v>
      </c>
    </row>
    <row r="442" spans="1:7" x14ac:dyDescent="0.25">
      <c r="A442" s="369">
        <v>1670172</v>
      </c>
      <c r="B442" s="368" t="s">
        <v>1918</v>
      </c>
      <c r="C442" s="367" t="s">
        <v>1931</v>
      </c>
      <c r="D442" s="366">
        <v>44075</v>
      </c>
      <c r="E442" s="366">
        <v>44105</v>
      </c>
      <c r="F442" s="366">
        <v>44105</v>
      </c>
      <c r="G442" s="365">
        <v>2</v>
      </c>
    </row>
    <row r="443" spans="1:7" x14ac:dyDescent="0.25">
      <c r="A443" s="369">
        <v>1670590</v>
      </c>
      <c r="B443" s="368" t="s">
        <v>1924</v>
      </c>
      <c r="C443" s="367" t="s">
        <v>1917</v>
      </c>
      <c r="D443" s="366">
        <v>44105</v>
      </c>
      <c r="E443" s="366">
        <v>44136</v>
      </c>
      <c r="F443" s="366">
        <v>44136</v>
      </c>
      <c r="G443" s="365">
        <v>4</v>
      </c>
    </row>
    <row r="444" spans="1:7" x14ac:dyDescent="0.25">
      <c r="A444" s="369">
        <v>1670708</v>
      </c>
      <c r="B444" s="368" t="s">
        <v>1929</v>
      </c>
      <c r="C444" s="367" t="s">
        <v>1917</v>
      </c>
      <c r="D444" s="366">
        <v>44501</v>
      </c>
      <c r="E444" s="366">
        <v>44501</v>
      </c>
      <c r="F444" s="366">
        <v>44531</v>
      </c>
      <c r="G444" s="365">
        <v>74</v>
      </c>
    </row>
    <row r="445" spans="1:7" x14ac:dyDescent="0.25">
      <c r="A445" s="369">
        <v>1670931</v>
      </c>
      <c r="B445" s="368" t="s">
        <v>1920</v>
      </c>
      <c r="C445" s="367" t="s">
        <v>1934</v>
      </c>
      <c r="D445" s="366">
        <v>44348</v>
      </c>
      <c r="E445" s="366">
        <v>44348</v>
      </c>
      <c r="F445" s="366">
        <v>44378</v>
      </c>
      <c r="G445" s="365">
        <v>34</v>
      </c>
    </row>
    <row r="446" spans="1:7" x14ac:dyDescent="0.25">
      <c r="A446" s="369">
        <v>1674057</v>
      </c>
      <c r="B446" s="368" t="s">
        <v>1926</v>
      </c>
      <c r="C446" s="367" t="s">
        <v>1925</v>
      </c>
      <c r="D446" s="366">
        <v>43891</v>
      </c>
      <c r="E446" s="366">
        <v>43922</v>
      </c>
      <c r="F446" s="366">
        <v>43922</v>
      </c>
      <c r="G446" s="365">
        <v>10</v>
      </c>
    </row>
    <row r="447" spans="1:7" x14ac:dyDescent="0.25">
      <c r="A447" s="369">
        <v>1674444</v>
      </c>
      <c r="B447" s="368" t="s">
        <v>1932</v>
      </c>
      <c r="C447" s="367" t="s">
        <v>1921</v>
      </c>
      <c r="D447" s="366">
        <v>44013</v>
      </c>
      <c r="E447" s="366">
        <v>44044</v>
      </c>
      <c r="F447" s="366">
        <v>44044</v>
      </c>
      <c r="G447" s="365">
        <v>6</v>
      </c>
    </row>
    <row r="448" spans="1:7" x14ac:dyDescent="0.25">
      <c r="A448" s="369">
        <v>1674797</v>
      </c>
      <c r="B448" s="368" t="s">
        <v>1922</v>
      </c>
      <c r="C448" s="367" t="s">
        <v>1923</v>
      </c>
      <c r="D448" s="366">
        <v>44228</v>
      </c>
      <c r="E448" s="366">
        <v>44228</v>
      </c>
      <c r="F448" s="366">
        <v>44256</v>
      </c>
      <c r="G448" s="365">
        <v>90</v>
      </c>
    </row>
    <row r="449" spans="1:7" x14ac:dyDescent="0.25">
      <c r="A449" s="369">
        <v>1674907</v>
      </c>
      <c r="B449" s="368" t="s">
        <v>1932</v>
      </c>
      <c r="C449" s="367" t="s">
        <v>1917</v>
      </c>
      <c r="D449" s="366">
        <v>43952</v>
      </c>
      <c r="E449" s="366">
        <v>43952</v>
      </c>
      <c r="F449" s="366">
        <v>43952</v>
      </c>
      <c r="G449" s="365">
        <v>69</v>
      </c>
    </row>
    <row r="450" spans="1:7" x14ac:dyDescent="0.25">
      <c r="A450" s="369">
        <v>1676604</v>
      </c>
      <c r="B450" s="368" t="s">
        <v>1924</v>
      </c>
      <c r="C450" s="367" t="s">
        <v>1933</v>
      </c>
      <c r="D450" s="366">
        <v>44256</v>
      </c>
      <c r="E450" s="366">
        <v>44256</v>
      </c>
      <c r="F450" s="366">
        <v>44256</v>
      </c>
      <c r="G450" s="365">
        <v>98</v>
      </c>
    </row>
    <row r="451" spans="1:7" x14ac:dyDescent="0.25">
      <c r="A451" s="369">
        <v>1681196</v>
      </c>
      <c r="B451" s="368" t="s">
        <v>1932</v>
      </c>
      <c r="C451" s="367" t="s">
        <v>1925</v>
      </c>
      <c r="D451" s="366">
        <v>43862</v>
      </c>
      <c r="E451" s="366">
        <v>43862</v>
      </c>
      <c r="F451" s="366">
        <v>43891</v>
      </c>
      <c r="G451" s="365">
        <v>88</v>
      </c>
    </row>
    <row r="452" spans="1:7" x14ac:dyDescent="0.25">
      <c r="A452" s="369">
        <v>1681214</v>
      </c>
      <c r="B452" s="368" t="s">
        <v>1922</v>
      </c>
      <c r="C452" s="367" t="s">
        <v>1923</v>
      </c>
      <c r="D452" s="366">
        <v>44197</v>
      </c>
      <c r="E452" s="366">
        <v>44197</v>
      </c>
      <c r="F452" s="366">
        <v>44228</v>
      </c>
      <c r="G452" s="365">
        <v>44</v>
      </c>
    </row>
    <row r="453" spans="1:7" x14ac:dyDescent="0.25">
      <c r="A453" s="369">
        <v>1681823</v>
      </c>
      <c r="B453" s="368" t="s">
        <v>1918</v>
      </c>
      <c r="C453" s="367" t="s">
        <v>1921</v>
      </c>
      <c r="D453" s="366">
        <v>44013</v>
      </c>
      <c r="E453" s="366">
        <v>44013</v>
      </c>
      <c r="F453" s="366">
        <v>44013</v>
      </c>
      <c r="G453" s="365">
        <v>43</v>
      </c>
    </row>
    <row r="454" spans="1:7" x14ac:dyDescent="0.25">
      <c r="A454" s="369">
        <v>1682093</v>
      </c>
      <c r="B454" s="368" t="s">
        <v>1922</v>
      </c>
      <c r="C454" s="367" t="s">
        <v>1925</v>
      </c>
      <c r="D454" s="366">
        <v>44409</v>
      </c>
      <c r="E454" s="366">
        <v>44440</v>
      </c>
      <c r="F454" s="366">
        <v>44440</v>
      </c>
      <c r="G454" s="365">
        <v>15</v>
      </c>
    </row>
    <row r="455" spans="1:7" x14ac:dyDescent="0.25">
      <c r="A455" s="369">
        <v>1682423</v>
      </c>
      <c r="B455" s="368" t="s">
        <v>1929</v>
      </c>
      <c r="C455" s="367" t="s">
        <v>1933</v>
      </c>
      <c r="D455" s="366">
        <v>43831</v>
      </c>
      <c r="E455" s="366">
        <v>43831</v>
      </c>
      <c r="F455" s="366">
        <v>43862</v>
      </c>
      <c r="G455" s="365">
        <v>39</v>
      </c>
    </row>
    <row r="456" spans="1:7" x14ac:dyDescent="0.25">
      <c r="A456" s="369">
        <v>1682854</v>
      </c>
      <c r="B456" s="368" t="s">
        <v>1929</v>
      </c>
      <c r="C456" s="367" t="s">
        <v>1930</v>
      </c>
      <c r="D456" s="366">
        <v>44348</v>
      </c>
      <c r="E456" s="366">
        <v>44378</v>
      </c>
      <c r="F456" s="366">
        <v>44378</v>
      </c>
      <c r="G456" s="365">
        <v>21</v>
      </c>
    </row>
    <row r="457" spans="1:7" x14ac:dyDescent="0.25">
      <c r="A457" s="369">
        <v>1686139</v>
      </c>
      <c r="B457" s="368" t="s">
        <v>1928</v>
      </c>
      <c r="C457" s="367" t="s">
        <v>1933</v>
      </c>
      <c r="D457" s="366">
        <v>44166</v>
      </c>
      <c r="E457" s="366">
        <v>44166</v>
      </c>
      <c r="F457" s="366">
        <v>44197</v>
      </c>
      <c r="G457" s="365">
        <v>43</v>
      </c>
    </row>
    <row r="458" spans="1:7" x14ac:dyDescent="0.25">
      <c r="A458" s="369">
        <v>1686515</v>
      </c>
      <c r="B458" s="368" t="s">
        <v>1932</v>
      </c>
      <c r="C458" s="367" t="s">
        <v>1925</v>
      </c>
      <c r="D458" s="366">
        <v>44013</v>
      </c>
      <c r="E458" s="366">
        <v>44013</v>
      </c>
      <c r="F458" s="366">
        <v>44044</v>
      </c>
      <c r="G458" s="365">
        <v>16</v>
      </c>
    </row>
    <row r="459" spans="1:7" x14ac:dyDescent="0.25">
      <c r="A459" s="369">
        <v>1691847</v>
      </c>
      <c r="B459" s="368" t="s">
        <v>1928</v>
      </c>
      <c r="C459" s="367" t="s">
        <v>1934</v>
      </c>
      <c r="D459" s="366">
        <v>44348</v>
      </c>
      <c r="E459" s="366">
        <v>44378</v>
      </c>
      <c r="F459" s="366">
        <v>44378</v>
      </c>
      <c r="G459" s="365">
        <v>14</v>
      </c>
    </row>
    <row r="460" spans="1:7" x14ac:dyDescent="0.25">
      <c r="A460" s="369">
        <v>1693792</v>
      </c>
      <c r="B460" s="368" t="s">
        <v>1926</v>
      </c>
      <c r="C460" s="367" t="s">
        <v>1921</v>
      </c>
      <c r="D460" s="366">
        <v>43862</v>
      </c>
      <c r="E460" s="366">
        <v>43862</v>
      </c>
      <c r="F460" s="366">
        <v>43862</v>
      </c>
      <c r="G460" s="365">
        <v>37</v>
      </c>
    </row>
    <row r="461" spans="1:7" x14ac:dyDescent="0.25">
      <c r="A461" s="369">
        <v>1696600</v>
      </c>
      <c r="B461" s="368" t="s">
        <v>1932</v>
      </c>
      <c r="C461" s="367" t="s">
        <v>1919</v>
      </c>
      <c r="D461" s="366">
        <v>44013</v>
      </c>
      <c r="E461" s="366">
        <v>44013</v>
      </c>
      <c r="F461" s="366">
        <v>44013</v>
      </c>
      <c r="G461" s="365">
        <v>70</v>
      </c>
    </row>
    <row r="462" spans="1:7" x14ac:dyDescent="0.25">
      <c r="A462" s="369">
        <v>1697056</v>
      </c>
      <c r="B462" s="368" t="s">
        <v>1929</v>
      </c>
      <c r="C462" s="367" t="s">
        <v>1931</v>
      </c>
      <c r="D462" s="366">
        <v>43891</v>
      </c>
      <c r="E462" s="366">
        <v>43891</v>
      </c>
      <c r="F462" s="366">
        <v>43922</v>
      </c>
      <c r="G462" s="365">
        <v>44</v>
      </c>
    </row>
    <row r="463" spans="1:7" x14ac:dyDescent="0.25">
      <c r="A463" s="369">
        <v>1697126</v>
      </c>
      <c r="B463" s="368" t="s">
        <v>1922</v>
      </c>
      <c r="C463" s="367" t="s">
        <v>1923</v>
      </c>
      <c r="D463" s="366">
        <v>44348</v>
      </c>
      <c r="E463" s="366">
        <v>44378</v>
      </c>
      <c r="F463" s="366">
        <v>44378</v>
      </c>
      <c r="G463" s="365">
        <v>7</v>
      </c>
    </row>
    <row r="464" spans="1:7" x14ac:dyDescent="0.25">
      <c r="A464" s="369">
        <v>1700700</v>
      </c>
      <c r="B464" s="368" t="s">
        <v>1932</v>
      </c>
      <c r="C464" s="367" t="s">
        <v>1919</v>
      </c>
      <c r="D464" s="366">
        <v>44287</v>
      </c>
      <c r="E464" s="366">
        <v>44287</v>
      </c>
      <c r="F464" s="366">
        <v>44317</v>
      </c>
      <c r="G464" s="365">
        <v>66</v>
      </c>
    </row>
    <row r="465" spans="1:7" x14ac:dyDescent="0.25">
      <c r="A465" s="369">
        <v>1702111</v>
      </c>
      <c r="B465" s="368" t="s">
        <v>1920</v>
      </c>
      <c r="C465" s="367" t="s">
        <v>1923</v>
      </c>
      <c r="D465" s="366">
        <v>43862</v>
      </c>
      <c r="E465" s="366">
        <v>43891</v>
      </c>
      <c r="F465" s="366">
        <v>43891</v>
      </c>
      <c r="G465" s="365">
        <v>8</v>
      </c>
    </row>
    <row r="466" spans="1:7" x14ac:dyDescent="0.25">
      <c r="A466" s="369">
        <v>1702760</v>
      </c>
      <c r="B466" s="368" t="s">
        <v>1928</v>
      </c>
      <c r="C466" s="367" t="s">
        <v>1919</v>
      </c>
      <c r="D466" s="366">
        <v>44287</v>
      </c>
      <c r="E466" s="366">
        <v>44287</v>
      </c>
      <c r="F466" s="366">
        <v>44317</v>
      </c>
      <c r="G466" s="365">
        <v>47</v>
      </c>
    </row>
    <row r="467" spans="1:7" x14ac:dyDescent="0.25">
      <c r="A467" s="369">
        <v>1704296</v>
      </c>
      <c r="B467" s="368" t="s">
        <v>1920</v>
      </c>
      <c r="C467" s="367" t="s">
        <v>1934</v>
      </c>
      <c r="D467" s="366">
        <v>44531</v>
      </c>
      <c r="E467" s="366">
        <v>44562</v>
      </c>
      <c r="F467" s="366">
        <v>44562</v>
      </c>
      <c r="G467" s="365">
        <v>6</v>
      </c>
    </row>
    <row r="468" spans="1:7" x14ac:dyDescent="0.25">
      <c r="A468" s="369">
        <v>1706010</v>
      </c>
      <c r="B468" s="368" t="s">
        <v>1922</v>
      </c>
      <c r="C468" s="367" t="s">
        <v>1919</v>
      </c>
      <c r="D468" s="366">
        <v>44287</v>
      </c>
      <c r="E468" s="366">
        <v>44287</v>
      </c>
      <c r="F468" s="366">
        <v>44287</v>
      </c>
      <c r="G468" s="365">
        <v>74</v>
      </c>
    </row>
    <row r="469" spans="1:7" x14ac:dyDescent="0.25">
      <c r="A469" s="369">
        <v>1706787</v>
      </c>
      <c r="B469" s="368" t="s">
        <v>1932</v>
      </c>
      <c r="C469" s="367" t="s">
        <v>1917</v>
      </c>
      <c r="D469" s="366">
        <v>44166</v>
      </c>
      <c r="E469" s="366">
        <v>44197</v>
      </c>
      <c r="F469" s="366">
        <v>44197</v>
      </c>
      <c r="G469" s="365">
        <v>1</v>
      </c>
    </row>
    <row r="470" spans="1:7" x14ac:dyDescent="0.25">
      <c r="A470" s="369">
        <v>1707409</v>
      </c>
      <c r="B470" s="368" t="s">
        <v>1918</v>
      </c>
      <c r="C470" s="367" t="s">
        <v>1931</v>
      </c>
      <c r="D470" s="366">
        <v>44287</v>
      </c>
      <c r="E470" s="366">
        <v>44287</v>
      </c>
      <c r="F470" s="366">
        <v>44317</v>
      </c>
      <c r="G470" s="365">
        <v>87</v>
      </c>
    </row>
    <row r="471" spans="1:7" x14ac:dyDescent="0.25">
      <c r="A471" s="369">
        <v>1708482</v>
      </c>
      <c r="B471" s="368" t="s">
        <v>1922</v>
      </c>
      <c r="C471" s="367" t="s">
        <v>1931</v>
      </c>
      <c r="D471" s="366">
        <v>44409</v>
      </c>
      <c r="E471" s="366">
        <v>44440</v>
      </c>
      <c r="F471" s="366">
        <v>44440</v>
      </c>
      <c r="G471" s="365">
        <v>2</v>
      </c>
    </row>
    <row r="472" spans="1:7" x14ac:dyDescent="0.25">
      <c r="A472" s="369">
        <v>1711076</v>
      </c>
      <c r="B472" s="368" t="s">
        <v>1922</v>
      </c>
      <c r="C472" s="367" t="s">
        <v>1934</v>
      </c>
      <c r="D472" s="366">
        <v>44228</v>
      </c>
      <c r="E472" s="366">
        <v>44256</v>
      </c>
      <c r="F472" s="366">
        <v>44256</v>
      </c>
      <c r="G472" s="365">
        <v>13</v>
      </c>
    </row>
    <row r="473" spans="1:7" x14ac:dyDescent="0.25">
      <c r="A473" s="369">
        <v>1712621</v>
      </c>
      <c r="B473" s="368" t="s">
        <v>1928</v>
      </c>
      <c r="C473" s="367" t="s">
        <v>1927</v>
      </c>
      <c r="D473" s="366">
        <v>43891</v>
      </c>
      <c r="E473" s="366">
        <v>43922</v>
      </c>
      <c r="F473" s="366">
        <v>43922</v>
      </c>
      <c r="G473" s="365">
        <v>10</v>
      </c>
    </row>
    <row r="474" spans="1:7" x14ac:dyDescent="0.25">
      <c r="A474" s="369">
        <v>1712926</v>
      </c>
      <c r="B474" s="368" t="s">
        <v>1924</v>
      </c>
      <c r="C474" s="367" t="s">
        <v>1934</v>
      </c>
      <c r="D474" s="366">
        <v>43891</v>
      </c>
      <c r="E474" s="366">
        <v>43891</v>
      </c>
      <c r="F474" s="366">
        <v>43922</v>
      </c>
      <c r="G474" s="365">
        <v>85</v>
      </c>
    </row>
    <row r="475" spans="1:7" x14ac:dyDescent="0.25">
      <c r="A475" s="369">
        <v>1713063</v>
      </c>
      <c r="B475" s="368" t="s">
        <v>1926</v>
      </c>
      <c r="C475" s="367" t="s">
        <v>1931</v>
      </c>
      <c r="D475" s="366">
        <v>44287</v>
      </c>
      <c r="E475" s="366">
        <v>44317</v>
      </c>
      <c r="F475" s="366">
        <v>44317</v>
      </c>
      <c r="G475" s="365">
        <v>23</v>
      </c>
    </row>
    <row r="476" spans="1:7" x14ac:dyDescent="0.25">
      <c r="A476" s="369">
        <v>1713100</v>
      </c>
      <c r="B476" s="368" t="s">
        <v>1932</v>
      </c>
      <c r="C476" s="367" t="s">
        <v>1923</v>
      </c>
      <c r="D476" s="366">
        <v>44378</v>
      </c>
      <c r="E476" s="366">
        <v>44378</v>
      </c>
      <c r="F476" s="366">
        <v>44378</v>
      </c>
      <c r="G476" s="365">
        <v>63</v>
      </c>
    </row>
    <row r="477" spans="1:7" x14ac:dyDescent="0.25">
      <c r="A477" s="369">
        <v>1713632</v>
      </c>
      <c r="B477" s="368" t="s">
        <v>1922</v>
      </c>
      <c r="C477" s="367" t="s">
        <v>1921</v>
      </c>
      <c r="D477" s="366">
        <v>44287</v>
      </c>
      <c r="E477" s="366">
        <v>44287</v>
      </c>
      <c r="F477" s="366">
        <v>44317</v>
      </c>
      <c r="G477" s="365">
        <v>26</v>
      </c>
    </row>
    <row r="478" spans="1:7" x14ac:dyDescent="0.25">
      <c r="A478" s="369">
        <v>1714837</v>
      </c>
      <c r="B478" s="368" t="s">
        <v>1929</v>
      </c>
      <c r="C478" s="367" t="s">
        <v>1930</v>
      </c>
      <c r="D478" s="366">
        <v>44440</v>
      </c>
      <c r="E478" s="366">
        <v>44440</v>
      </c>
      <c r="F478" s="366">
        <v>44440</v>
      </c>
      <c r="G478" s="365">
        <v>17</v>
      </c>
    </row>
    <row r="479" spans="1:7" x14ac:dyDescent="0.25">
      <c r="A479" s="369">
        <v>1716054</v>
      </c>
      <c r="B479" s="368" t="s">
        <v>1918</v>
      </c>
      <c r="C479" s="367" t="s">
        <v>1933</v>
      </c>
      <c r="D479" s="366">
        <v>44105</v>
      </c>
      <c r="E479" s="366">
        <v>44105</v>
      </c>
      <c r="F479" s="366">
        <v>44105</v>
      </c>
      <c r="G479" s="365">
        <v>41</v>
      </c>
    </row>
    <row r="480" spans="1:7" x14ac:dyDescent="0.25">
      <c r="A480" s="369">
        <v>1717249</v>
      </c>
      <c r="B480" s="368" t="s">
        <v>1932</v>
      </c>
      <c r="C480" s="367" t="s">
        <v>1933</v>
      </c>
      <c r="D480" s="366">
        <v>44013</v>
      </c>
      <c r="E480" s="366">
        <v>44013</v>
      </c>
      <c r="F480" s="366">
        <v>44044</v>
      </c>
      <c r="G480" s="365">
        <v>12</v>
      </c>
    </row>
    <row r="481" spans="1:7" x14ac:dyDescent="0.25">
      <c r="A481" s="369">
        <v>1719133</v>
      </c>
      <c r="B481" s="368" t="s">
        <v>1926</v>
      </c>
      <c r="C481" s="367" t="s">
        <v>1933</v>
      </c>
      <c r="D481" s="366">
        <v>44470</v>
      </c>
      <c r="E481" s="366">
        <v>44470</v>
      </c>
      <c r="F481" s="366">
        <v>44501</v>
      </c>
      <c r="G481" s="365">
        <v>84</v>
      </c>
    </row>
    <row r="482" spans="1:7" x14ac:dyDescent="0.25">
      <c r="A482" s="369">
        <v>1720292</v>
      </c>
      <c r="B482" s="368" t="s">
        <v>1928</v>
      </c>
      <c r="C482" s="367" t="s">
        <v>1933</v>
      </c>
      <c r="D482" s="366">
        <v>43831</v>
      </c>
      <c r="E482" s="366">
        <v>43862</v>
      </c>
      <c r="F482" s="366">
        <v>43862</v>
      </c>
      <c r="G482" s="365">
        <v>9</v>
      </c>
    </row>
    <row r="483" spans="1:7" x14ac:dyDescent="0.25">
      <c r="A483" s="369">
        <v>1721185</v>
      </c>
      <c r="B483" s="368" t="s">
        <v>1924</v>
      </c>
      <c r="C483" s="367" t="s">
        <v>1933</v>
      </c>
      <c r="D483" s="366">
        <v>44531</v>
      </c>
      <c r="E483" s="366">
        <v>44562</v>
      </c>
      <c r="F483" s="366">
        <v>44562</v>
      </c>
      <c r="G483" s="365">
        <v>6</v>
      </c>
    </row>
    <row r="484" spans="1:7" x14ac:dyDescent="0.25">
      <c r="A484" s="369">
        <v>1722949</v>
      </c>
      <c r="B484" s="368" t="s">
        <v>1926</v>
      </c>
      <c r="C484" s="367" t="s">
        <v>1917</v>
      </c>
      <c r="D484" s="366">
        <v>44348</v>
      </c>
      <c r="E484" s="366">
        <v>44348</v>
      </c>
      <c r="F484" s="366">
        <v>44348</v>
      </c>
      <c r="G484" s="365">
        <v>94</v>
      </c>
    </row>
    <row r="485" spans="1:7" x14ac:dyDescent="0.25">
      <c r="A485" s="369">
        <v>1725631</v>
      </c>
      <c r="B485" s="368" t="s">
        <v>1932</v>
      </c>
      <c r="C485" s="367" t="s">
        <v>1933</v>
      </c>
      <c r="D485" s="366">
        <v>44136</v>
      </c>
      <c r="E485" s="366">
        <v>44166</v>
      </c>
      <c r="F485" s="366">
        <v>44166</v>
      </c>
      <c r="G485" s="365">
        <v>10</v>
      </c>
    </row>
    <row r="486" spans="1:7" x14ac:dyDescent="0.25">
      <c r="A486" s="369">
        <v>1726955</v>
      </c>
      <c r="B486" s="368" t="s">
        <v>1920</v>
      </c>
      <c r="C486" s="367" t="s">
        <v>1933</v>
      </c>
      <c r="D486" s="366">
        <v>44044</v>
      </c>
      <c r="E486" s="366">
        <v>44044</v>
      </c>
      <c r="F486" s="366">
        <v>44075</v>
      </c>
      <c r="G486" s="365">
        <v>83</v>
      </c>
    </row>
    <row r="487" spans="1:7" x14ac:dyDescent="0.25">
      <c r="A487" s="369">
        <v>1727412</v>
      </c>
      <c r="B487" s="368" t="s">
        <v>1918</v>
      </c>
      <c r="C487" s="367" t="s">
        <v>1917</v>
      </c>
      <c r="D487" s="366">
        <v>44348</v>
      </c>
      <c r="E487" s="366">
        <v>44348</v>
      </c>
      <c r="F487" s="366">
        <v>44378</v>
      </c>
      <c r="G487" s="365">
        <v>62</v>
      </c>
    </row>
    <row r="488" spans="1:7" x14ac:dyDescent="0.25">
      <c r="A488" s="369">
        <v>1728684</v>
      </c>
      <c r="B488" s="368" t="s">
        <v>1926</v>
      </c>
      <c r="C488" s="367" t="s">
        <v>1917</v>
      </c>
      <c r="D488" s="366">
        <v>43952</v>
      </c>
      <c r="E488" s="366">
        <v>43952</v>
      </c>
      <c r="F488" s="366">
        <v>43952</v>
      </c>
      <c r="G488" s="365">
        <v>70</v>
      </c>
    </row>
    <row r="489" spans="1:7" x14ac:dyDescent="0.25">
      <c r="A489" s="369">
        <v>1731945</v>
      </c>
      <c r="B489" s="368" t="s">
        <v>1918</v>
      </c>
      <c r="C489" s="367" t="s">
        <v>1930</v>
      </c>
      <c r="D489" s="366">
        <v>44409</v>
      </c>
      <c r="E489" s="366">
        <v>44440</v>
      </c>
      <c r="F489" s="366">
        <v>44440</v>
      </c>
      <c r="G489" s="365">
        <v>23</v>
      </c>
    </row>
    <row r="490" spans="1:7" x14ac:dyDescent="0.25">
      <c r="A490" s="369">
        <v>1732853</v>
      </c>
      <c r="B490" s="368" t="s">
        <v>1929</v>
      </c>
      <c r="C490" s="367" t="s">
        <v>1925</v>
      </c>
      <c r="D490" s="366">
        <v>43983</v>
      </c>
      <c r="E490" s="366">
        <v>43983</v>
      </c>
      <c r="F490" s="366">
        <v>44013</v>
      </c>
      <c r="G490" s="365">
        <v>70</v>
      </c>
    </row>
    <row r="491" spans="1:7" x14ac:dyDescent="0.25">
      <c r="A491" s="369">
        <v>1733947</v>
      </c>
      <c r="B491" s="368" t="s">
        <v>1929</v>
      </c>
      <c r="C491" s="367" t="s">
        <v>1917</v>
      </c>
      <c r="D491" s="366">
        <v>44044</v>
      </c>
      <c r="E491" s="366">
        <v>44044</v>
      </c>
      <c r="F491" s="366">
        <v>44044</v>
      </c>
      <c r="G491" s="365">
        <v>78</v>
      </c>
    </row>
    <row r="492" spans="1:7" x14ac:dyDescent="0.25">
      <c r="A492" s="369">
        <v>1735432</v>
      </c>
      <c r="B492" s="368" t="s">
        <v>1924</v>
      </c>
      <c r="C492" s="367" t="s">
        <v>1921</v>
      </c>
      <c r="D492" s="366">
        <v>44136</v>
      </c>
      <c r="E492" s="366">
        <v>44166</v>
      </c>
      <c r="F492" s="366">
        <v>44166</v>
      </c>
      <c r="G492" s="365">
        <v>4</v>
      </c>
    </row>
    <row r="493" spans="1:7" x14ac:dyDescent="0.25">
      <c r="A493" s="369">
        <v>1737809</v>
      </c>
      <c r="B493" s="368" t="s">
        <v>1922</v>
      </c>
      <c r="C493" s="367" t="s">
        <v>1930</v>
      </c>
      <c r="D493" s="366">
        <v>43983</v>
      </c>
      <c r="E493" s="366">
        <v>43983</v>
      </c>
      <c r="F493" s="366">
        <v>44013</v>
      </c>
      <c r="G493" s="365">
        <v>78</v>
      </c>
    </row>
    <row r="494" spans="1:7" x14ac:dyDescent="0.25">
      <c r="A494" s="369">
        <v>1738646</v>
      </c>
      <c r="B494" s="368" t="s">
        <v>1924</v>
      </c>
      <c r="C494" s="367" t="s">
        <v>1925</v>
      </c>
      <c r="D494" s="366">
        <v>44470</v>
      </c>
      <c r="E494" s="366">
        <v>44470</v>
      </c>
      <c r="F494" s="366">
        <v>44501</v>
      </c>
      <c r="G494" s="365">
        <v>55</v>
      </c>
    </row>
    <row r="495" spans="1:7" x14ac:dyDescent="0.25">
      <c r="A495" s="369">
        <v>1740318</v>
      </c>
      <c r="B495" s="368" t="s">
        <v>1926</v>
      </c>
      <c r="C495" s="367" t="s">
        <v>1927</v>
      </c>
      <c r="D495" s="366">
        <v>44409</v>
      </c>
      <c r="E495" s="366">
        <v>44409</v>
      </c>
      <c r="F495" s="366">
        <v>44440</v>
      </c>
      <c r="G495" s="365">
        <v>66</v>
      </c>
    </row>
    <row r="496" spans="1:7" x14ac:dyDescent="0.25">
      <c r="A496" s="369">
        <v>1740500</v>
      </c>
      <c r="B496" s="368" t="s">
        <v>1926</v>
      </c>
      <c r="C496" s="367" t="s">
        <v>1934</v>
      </c>
      <c r="D496" s="366">
        <v>43831</v>
      </c>
      <c r="E496" s="366">
        <v>43862</v>
      </c>
      <c r="F496" s="366">
        <v>43862</v>
      </c>
      <c r="G496" s="365">
        <v>8</v>
      </c>
    </row>
    <row r="497" spans="1:7" x14ac:dyDescent="0.25">
      <c r="A497" s="369">
        <v>1741066</v>
      </c>
      <c r="B497" s="368" t="s">
        <v>1924</v>
      </c>
      <c r="C497" s="367" t="s">
        <v>1917</v>
      </c>
      <c r="D497" s="366">
        <v>44197</v>
      </c>
      <c r="E497" s="366">
        <v>44197</v>
      </c>
      <c r="F497" s="366">
        <v>44228</v>
      </c>
      <c r="G497" s="365">
        <v>73</v>
      </c>
    </row>
    <row r="498" spans="1:7" x14ac:dyDescent="0.25">
      <c r="A498" s="369">
        <v>1741334</v>
      </c>
      <c r="B498" s="368" t="s">
        <v>1932</v>
      </c>
      <c r="C498" s="367" t="s">
        <v>1919</v>
      </c>
      <c r="D498" s="366">
        <v>43922</v>
      </c>
      <c r="E498" s="366">
        <v>43922</v>
      </c>
      <c r="F498" s="366">
        <v>43922</v>
      </c>
      <c r="G498" s="365">
        <v>24</v>
      </c>
    </row>
    <row r="499" spans="1:7" x14ac:dyDescent="0.25">
      <c r="A499" s="369">
        <v>1742281</v>
      </c>
      <c r="B499" s="368" t="s">
        <v>1929</v>
      </c>
      <c r="C499" s="367" t="s">
        <v>1925</v>
      </c>
      <c r="D499" s="366">
        <v>44470</v>
      </c>
      <c r="E499" s="366">
        <v>44470</v>
      </c>
      <c r="F499" s="366">
        <v>44501</v>
      </c>
      <c r="G499" s="365">
        <v>10</v>
      </c>
    </row>
    <row r="500" spans="1:7" x14ac:dyDescent="0.25">
      <c r="A500" s="369">
        <v>1747626</v>
      </c>
      <c r="B500" s="368" t="s">
        <v>1918</v>
      </c>
      <c r="C500" s="367" t="s">
        <v>1923</v>
      </c>
      <c r="D500" s="366">
        <v>43831</v>
      </c>
      <c r="E500" s="366">
        <v>43862</v>
      </c>
      <c r="F500" s="366">
        <v>43862</v>
      </c>
      <c r="G500" s="365">
        <v>10</v>
      </c>
    </row>
    <row r="501" spans="1:7" x14ac:dyDescent="0.25">
      <c r="A501" s="369">
        <v>1748808</v>
      </c>
      <c r="B501" s="368" t="s">
        <v>1918</v>
      </c>
      <c r="C501" s="367" t="s">
        <v>1927</v>
      </c>
      <c r="D501" s="366">
        <v>44013</v>
      </c>
      <c r="E501" s="366">
        <v>44044</v>
      </c>
      <c r="F501" s="366">
        <v>44044</v>
      </c>
      <c r="G501" s="365">
        <v>5</v>
      </c>
    </row>
    <row r="502" spans="1:7" x14ac:dyDescent="0.25">
      <c r="A502" s="369">
        <v>1750945</v>
      </c>
      <c r="B502" s="368" t="s">
        <v>1926</v>
      </c>
      <c r="C502" s="367" t="s">
        <v>1919</v>
      </c>
      <c r="D502" s="366">
        <v>43831</v>
      </c>
      <c r="E502" s="366">
        <v>43862</v>
      </c>
      <c r="F502" s="366">
        <v>43862</v>
      </c>
      <c r="G502" s="365">
        <v>5</v>
      </c>
    </row>
    <row r="503" spans="1:7" x14ac:dyDescent="0.25">
      <c r="A503" s="369">
        <v>1753479</v>
      </c>
      <c r="B503" s="368" t="s">
        <v>1929</v>
      </c>
      <c r="C503" s="367" t="s">
        <v>1917</v>
      </c>
      <c r="D503" s="366">
        <v>43952</v>
      </c>
      <c r="E503" s="366">
        <v>43983</v>
      </c>
      <c r="F503" s="366">
        <v>43983</v>
      </c>
      <c r="G503" s="365">
        <v>1</v>
      </c>
    </row>
    <row r="504" spans="1:7" x14ac:dyDescent="0.25">
      <c r="A504" s="369">
        <v>1753889</v>
      </c>
      <c r="B504" s="368" t="s">
        <v>1932</v>
      </c>
      <c r="C504" s="367" t="s">
        <v>1925</v>
      </c>
      <c r="D504" s="366">
        <v>44440</v>
      </c>
      <c r="E504" s="366">
        <v>44470</v>
      </c>
      <c r="F504" s="366">
        <v>44470</v>
      </c>
      <c r="G504" s="365">
        <v>16</v>
      </c>
    </row>
    <row r="505" spans="1:7" x14ac:dyDescent="0.25">
      <c r="A505" s="369">
        <v>1758326</v>
      </c>
      <c r="B505" s="368" t="s">
        <v>1932</v>
      </c>
      <c r="C505" s="367" t="s">
        <v>1921</v>
      </c>
      <c r="D505" s="366">
        <v>43831</v>
      </c>
      <c r="E505" s="366">
        <v>43862</v>
      </c>
      <c r="F505" s="366">
        <v>43862</v>
      </c>
      <c r="G505" s="365">
        <v>6</v>
      </c>
    </row>
    <row r="506" spans="1:7" x14ac:dyDescent="0.25">
      <c r="A506" s="369">
        <v>1762667</v>
      </c>
      <c r="B506" s="368" t="s">
        <v>1932</v>
      </c>
      <c r="C506" s="367" t="s">
        <v>1923</v>
      </c>
      <c r="D506" s="366">
        <v>43891</v>
      </c>
      <c r="E506" s="366">
        <v>43891</v>
      </c>
      <c r="F506" s="366">
        <v>43891</v>
      </c>
      <c r="G506" s="365">
        <v>57</v>
      </c>
    </row>
    <row r="507" spans="1:7" x14ac:dyDescent="0.25">
      <c r="A507" s="369">
        <v>1764752</v>
      </c>
      <c r="B507" s="368" t="s">
        <v>1928</v>
      </c>
      <c r="C507" s="367" t="s">
        <v>1931</v>
      </c>
      <c r="D507" s="366">
        <v>44317</v>
      </c>
      <c r="E507" s="366">
        <v>44317</v>
      </c>
      <c r="F507" s="366">
        <v>44348</v>
      </c>
      <c r="G507" s="365">
        <v>34</v>
      </c>
    </row>
    <row r="508" spans="1:7" x14ac:dyDescent="0.25">
      <c r="A508" s="369">
        <v>1765322</v>
      </c>
      <c r="B508" s="368" t="s">
        <v>1922</v>
      </c>
      <c r="C508" s="367" t="s">
        <v>1917</v>
      </c>
      <c r="D508" s="366">
        <v>44378</v>
      </c>
      <c r="E508" s="366">
        <v>44378</v>
      </c>
      <c r="F508" s="366">
        <v>44378</v>
      </c>
      <c r="G508" s="365">
        <v>42</v>
      </c>
    </row>
    <row r="509" spans="1:7" x14ac:dyDescent="0.25">
      <c r="A509" s="369">
        <v>1768564</v>
      </c>
      <c r="B509" s="368" t="s">
        <v>1926</v>
      </c>
      <c r="C509" s="367" t="s">
        <v>1931</v>
      </c>
      <c r="D509" s="366">
        <v>44197</v>
      </c>
      <c r="E509" s="366">
        <v>44197</v>
      </c>
      <c r="F509" s="366">
        <v>44228</v>
      </c>
      <c r="G509" s="365">
        <v>74</v>
      </c>
    </row>
    <row r="510" spans="1:7" x14ac:dyDescent="0.25">
      <c r="A510" s="369">
        <v>1768792</v>
      </c>
      <c r="B510" s="368" t="s">
        <v>1924</v>
      </c>
      <c r="C510" s="367" t="s">
        <v>1930</v>
      </c>
      <c r="D510" s="366">
        <v>44197</v>
      </c>
      <c r="E510" s="366">
        <v>44197</v>
      </c>
      <c r="F510" s="366">
        <v>44197</v>
      </c>
      <c r="G510" s="365">
        <v>82</v>
      </c>
    </row>
    <row r="511" spans="1:7" x14ac:dyDescent="0.25">
      <c r="A511" s="369">
        <v>1769734</v>
      </c>
      <c r="B511" s="368" t="s">
        <v>1928</v>
      </c>
      <c r="C511" s="367" t="s">
        <v>1923</v>
      </c>
      <c r="D511" s="366">
        <v>43831</v>
      </c>
      <c r="E511" s="366">
        <v>43862</v>
      </c>
      <c r="F511" s="366">
        <v>43862</v>
      </c>
      <c r="G511" s="365">
        <v>9</v>
      </c>
    </row>
    <row r="512" spans="1:7" x14ac:dyDescent="0.25">
      <c r="A512" s="369">
        <v>1770643</v>
      </c>
      <c r="B512" s="368" t="s">
        <v>1918</v>
      </c>
      <c r="C512" s="367" t="s">
        <v>1931</v>
      </c>
      <c r="D512" s="366">
        <v>43983</v>
      </c>
      <c r="E512" s="366">
        <v>44013</v>
      </c>
      <c r="F512" s="366">
        <v>44013</v>
      </c>
      <c r="G512" s="365">
        <v>4</v>
      </c>
    </row>
    <row r="513" spans="1:7" x14ac:dyDescent="0.25">
      <c r="A513" s="369">
        <v>1771636</v>
      </c>
      <c r="B513" s="368" t="s">
        <v>1929</v>
      </c>
      <c r="C513" s="367" t="s">
        <v>1921</v>
      </c>
      <c r="D513" s="366">
        <v>44075</v>
      </c>
      <c r="E513" s="366">
        <v>44075</v>
      </c>
      <c r="F513" s="366">
        <v>44075</v>
      </c>
      <c r="G513" s="365">
        <v>80</v>
      </c>
    </row>
    <row r="514" spans="1:7" x14ac:dyDescent="0.25">
      <c r="A514" s="369">
        <v>1774537</v>
      </c>
      <c r="B514" s="368" t="s">
        <v>1924</v>
      </c>
      <c r="C514" s="367" t="s">
        <v>1919</v>
      </c>
      <c r="D514" s="366">
        <v>44378</v>
      </c>
      <c r="E514" s="366">
        <v>44409</v>
      </c>
      <c r="F514" s="366">
        <v>44409</v>
      </c>
      <c r="G514" s="365">
        <v>7</v>
      </c>
    </row>
    <row r="515" spans="1:7" x14ac:dyDescent="0.25">
      <c r="A515" s="369">
        <v>1775652</v>
      </c>
      <c r="B515" s="368" t="s">
        <v>1920</v>
      </c>
      <c r="C515" s="367" t="s">
        <v>1917</v>
      </c>
      <c r="D515" s="366">
        <v>44136</v>
      </c>
      <c r="E515" s="366">
        <v>44136</v>
      </c>
      <c r="F515" s="366">
        <v>44136</v>
      </c>
      <c r="G515" s="365">
        <v>21</v>
      </c>
    </row>
    <row r="516" spans="1:7" x14ac:dyDescent="0.25">
      <c r="A516" s="369">
        <v>1782662</v>
      </c>
      <c r="B516" s="368" t="s">
        <v>1924</v>
      </c>
      <c r="C516" s="367" t="s">
        <v>1933</v>
      </c>
      <c r="D516" s="366">
        <v>44501</v>
      </c>
      <c r="E516" s="366">
        <v>44531</v>
      </c>
      <c r="F516" s="366">
        <v>44531</v>
      </c>
      <c r="G516" s="365">
        <v>13</v>
      </c>
    </row>
    <row r="517" spans="1:7" x14ac:dyDescent="0.25">
      <c r="A517" s="369">
        <v>1783446</v>
      </c>
      <c r="B517" s="368" t="s">
        <v>1918</v>
      </c>
      <c r="C517" s="367" t="s">
        <v>1919</v>
      </c>
      <c r="D517" s="366">
        <v>43983</v>
      </c>
      <c r="E517" s="366">
        <v>43983</v>
      </c>
      <c r="F517" s="366">
        <v>44013</v>
      </c>
      <c r="G517" s="365">
        <v>56</v>
      </c>
    </row>
    <row r="518" spans="1:7" x14ac:dyDescent="0.25">
      <c r="A518" s="369">
        <v>1786928</v>
      </c>
      <c r="B518" s="368" t="s">
        <v>1922</v>
      </c>
      <c r="C518" s="367" t="s">
        <v>1923</v>
      </c>
      <c r="D518" s="366">
        <v>44256</v>
      </c>
      <c r="E518" s="366">
        <v>44287</v>
      </c>
      <c r="F518" s="366">
        <v>44287</v>
      </c>
      <c r="G518" s="365">
        <v>3</v>
      </c>
    </row>
    <row r="519" spans="1:7" x14ac:dyDescent="0.25">
      <c r="A519" s="369">
        <v>1788413</v>
      </c>
      <c r="B519" s="368" t="s">
        <v>1928</v>
      </c>
      <c r="C519" s="367" t="s">
        <v>1931</v>
      </c>
      <c r="D519" s="366">
        <v>44501</v>
      </c>
      <c r="E519" s="366">
        <v>44501</v>
      </c>
      <c r="F519" s="366">
        <v>44501</v>
      </c>
      <c r="G519" s="365">
        <v>82</v>
      </c>
    </row>
    <row r="520" spans="1:7" x14ac:dyDescent="0.25">
      <c r="A520" s="369">
        <v>1788934</v>
      </c>
      <c r="B520" s="368" t="s">
        <v>1926</v>
      </c>
      <c r="C520" s="367" t="s">
        <v>1925</v>
      </c>
      <c r="D520" s="366">
        <v>44105</v>
      </c>
      <c r="E520" s="366">
        <v>44105</v>
      </c>
      <c r="F520" s="366">
        <v>44136</v>
      </c>
      <c r="G520" s="365">
        <v>93</v>
      </c>
    </row>
    <row r="521" spans="1:7" x14ac:dyDescent="0.25">
      <c r="A521" s="369">
        <v>1790109</v>
      </c>
      <c r="B521" s="368" t="s">
        <v>1926</v>
      </c>
      <c r="C521" s="367" t="s">
        <v>1933</v>
      </c>
      <c r="D521" s="366">
        <v>44317</v>
      </c>
      <c r="E521" s="366">
        <v>44317</v>
      </c>
      <c r="F521" s="366">
        <v>44348</v>
      </c>
      <c r="G521" s="365">
        <v>45</v>
      </c>
    </row>
    <row r="522" spans="1:7" x14ac:dyDescent="0.25">
      <c r="A522" s="369">
        <v>1791338</v>
      </c>
      <c r="B522" s="368" t="s">
        <v>1920</v>
      </c>
      <c r="C522" s="367" t="s">
        <v>1923</v>
      </c>
      <c r="D522" s="366">
        <v>44287</v>
      </c>
      <c r="E522" s="366">
        <v>44287</v>
      </c>
      <c r="F522" s="366">
        <v>44317</v>
      </c>
      <c r="G522" s="365">
        <v>60</v>
      </c>
    </row>
    <row r="523" spans="1:7" x14ac:dyDescent="0.25">
      <c r="A523" s="369">
        <v>1792324</v>
      </c>
      <c r="B523" s="368" t="s">
        <v>1920</v>
      </c>
      <c r="C523" s="367" t="s">
        <v>1923</v>
      </c>
      <c r="D523" s="366">
        <v>44348</v>
      </c>
      <c r="E523" s="366">
        <v>44348</v>
      </c>
      <c r="F523" s="366">
        <v>44348</v>
      </c>
      <c r="G523" s="365">
        <v>53</v>
      </c>
    </row>
    <row r="524" spans="1:7" x14ac:dyDescent="0.25">
      <c r="A524" s="369">
        <v>1792756</v>
      </c>
      <c r="B524" s="368" t="s">
        <v>1929</v>
      </c>
      <c r="C524" s="367" t="s">
        <v>1931</v>
      </c>
      <c r="D524" s="366">
        <v>44228</v>
      </c>
      <c r="E524" s="366">
        <v>44256</v>
      </c>
      <c r="F524" s="366">
        <v>44256</v>
      </c>
      <c r="G524" s="365">
        <v>1</v>
      </c>
    </row>
    <row r="525" spans="1:7" x14ac:dyDescent="0.25">
      <c r="A525" s="369">
        <v>1794059</v>
      </c>
      <c r="B525" s="368" t="s">
        <v>1920</v>
      </c>
      <c r="C525" s="367" t="s">
        <v>1934</v>
      </c>
      <c r="D525" s="366">
        <v>44075</v>
      </c>
      <c r="E525" s="366">
        <v>44075</v>
      </c>
      <c r="F525" s="366">
        <v>44105</v>
      </c>
      <c r="G525" s="365">
        <v>20</v>
      </c>
    </row>
    <row r="526" spans="1:7" x14ac:dyDescent="0.25">
      <c r="A526" s="369">
        <v>1795092</v>
      </c>
      <c r="B526" s="368" t="s">
        <v>1926</v>
      </c>
      <c r="C526" s="367" t="s">
        <v>1923</v>
      </c>
      <c r="D526" s="366">
        <v>44105</v>
      </c>
      <c r="E526" s="366">
        <v>44105</v>
      </c>
      <c r="F526" s="366">
        <v>44136</v>
      </c>
      <c r="G526" s="365">
        <v>50</v>
      </c>
    </row>
    <row r="527" spans="1:7" x14ac:dyDescent="0.25">
      <c r="A527" s="369">
        <v>1796253</v>
      </c>
      <c r="B527" s="368" t="s">
        <v>1926</v>
      </c>
      <c r="C527" s="367" t="s">
        <v>1930</v>
      </c>
      <c r="D527" s="366">
        <v>44136</v>
      </c>
      <c r="E527" s="366">
        <v>44136</v>
      </c>
      <c r="F527" s="366">
        <v>44166</v>
      </c>
      <c r="G527" s="365">
        <v>86</v>
      </c>
    </row>
    <row r="528" spans="1:7" x14ac:dyDescent="0.25">
      <c r="A528" s="369">
        <v>1796341</v>
      </c>
      <c r="B528" s="368" t="s">
        <v>1926</v>
      </c>
      <c r="C528" s="367" t="s">
        <v>1930</v>
      </c>
      <c r="D528" s="366">
        <v>43922</v>
      </c>
      <c r="E528" s="366">
        <v>43922</v>
      </c>
      <c r="F528" s="366">
        <v>43952</v>
      </c>
      <c r="G528" s="365">
        <v>70</v>
      </c>
    </row>
    <row r="529" spans="1:7" x14ac:dyDescent="0.25">
      <c r="A529" s="369">
        <v>1801213</v>
      </c>
      <c r="B529" s="368" t="s">
        <v>1918</v>
      </c>
      <c r="C529" s="367" t="s">
        <v>1921</v>
      </c>
      <c r="D529" s="366">
        <v>44470</v>
      </c>
      <c r="E529" s="366">
        <v>44470</v>
      </c>
      <c r="F529" s="366">
        <v>44501</v>
      </c>
      <c r="G529" s="365">
        <v>20</v>
      </c>
    </row>
    <row r="530" spans="1:7" x14ac:dyDescent="0.25">
      <c r="A530" s="369">
        <v>1801544</v>
      </c>
      <c r="B530" s="368" t="s">
        <v>1928</v>
      </c>
      <c r="C530" s="367" t="s">
        <v>1931</v>
      </c>
      <c r="D530" s="366">
        <v>43922</v>
      </c>
      <c r="E530" s="366">
        <v>43952</v>
      </c>
      <c r="F530" s="366">
        <v>43952</v>
      </c>
      <c r="G530" s="365">
        <v>10</v>
      </c>
    </row>
    <row r="531" spans="1:7" x14ac:dyDescent="0.25">
      <c r="A531" s="369">
        <v>1802907</v>
      </c>
      <c r="B531" s="368" t="s">
        <v>1926</v>
      </c>
      <c r="C531" s="367" t="s">
        <v>1931</v>
      </c>
      <c r="D531" s="366">
        <v>43952</v>
      </c>
      <c r="E531" s="366">
        <v>43952</v>
      </c>
      <c r="F531" s="366">
        <v>43983</v>
      </c>
      <c r="G531" s="365">
        <v>43</v>
      </c>
    </row>
    <row r="532" spans="1:7" x14ac:dyDescent="0.25">
      <c r="A532" s="369">
        <v>1805141</v>
      </c>
      <c r="B532" s="368" t="s">
        <v>1924</v>
      </c>
      <c r="C532" s="367" t="s">
        <v>1934</v>
      </c>
      <c r="D532" s="366">
        <v>44256</v>
      </c>
      <c r="E532" s="366">
        <v>44256</v>
      </c>
      <c r="F532" s="366">
        <v>44287</v>
      </c>
      <c r="G532" s="365">
        <v>78</v>
      </c>
    </row>
    <row r="533" spans="1:7" x14ac:dyDescent="0.25">
      <c r="A533" s="369">
        <v>1805316</v>
      </c>
      <c r="B533" s="368" t="s">
        <v>1929</v>
      </c>
      <c r="C533" s="367" t="s">
        <v>1933</v>
      </c>
      <c r="D533" s="366">
        <v>44287</v>
      </c>
      <c r="E533" s="366">
        <v>44317</v>
      </c>
      <c r="F533" s="366">
        <v>44317</v>
      </c>
      <c r="G533" s="365">
        <v>21</v>
      </c>
    </row>
    <row r="534" spans="1:7" x14ac:dyDescent="0.25">
      <c r="A534" s="369">
        <v>1810148</v>
      </c>
      <c r="B534" s="368" t="s">
        <v>1918</v>
      </c>
      <c r="C534" s="367" t="s">
        <v>1925</v>
      </c>
      <c r="D534" s="366">
        <v>44378</v>
      </c>
      <c r="E534" s="366">
        <v>44378</v>
      </c>
      <c r="F534" s="366">
        <v>44378</v>
      </c>
      <c r="G534" s="365">
        <v>21</v>
      </c>
    </row>
    <row r="535" spans="1:7" x14ac:dyDescent="0.25">
      <c r="A535" s="369">
        <v>1811365</v>
      </c>
      <c r="B535" s="368" t="s">
        <v>1928</v>
      </c>
      <c r="C535" s="367" t="s">
        <v>1934</v>
      </c>
      <c r="D535" s="366">
        <v>44440</v>
      </c>
      <c r="E535" s="366">
        <v>44440</v>
      </c>
      <c r="F535" s="366">
        <v>44470</v>
      </c>
      <c r="G535" s="365">
        <v>97</v>
      </c>
    </row>
    <row r="536" spans="1:7" x14ac:dyDescent="0.25">
      <c r="A536" s="369">
        <v>1812355</v>
      </c>
      <c r="B536" s="368" t="s">
        <v>1922</v>
      </c>
      <c r="C536" s="367" t="s">
        <v>1927</v>
      </c>
      <c r="D536" s="366">
        <v>43891</v>
      </c>
      <c r="E536" s="366">
        <v>43891</v>
      </c>
      <c r="F536" s="366">
        <v>43891</v>
      </c>
      <c r="G536" s="365">
        <v>92</v>
      </c>
    </row>
    <row r="537" spans="1:7" x14ac:dyDescent="0.25">
      <c r="A537" s="369">
        <v>1813213</v>
      </c>
      <c r="B537" s="368" t="s">
        <v>1918</v>
      </c>
      <c r="C537" s="367" t="s">
        <v>1925</v>
      </c>
      <c r="D537" s="366">
        <v>44228</v>
      </c>
      <c r="E537" s="366">
        <v>44228</v>
      </c>
      <c r="F537" s="366">
        <v>44256</v>
      </c>
      <c r="G537" s="365">
        <v>36</v>
      </c>
    </row>
    <row r="538" spans="1:7" x14ac:dyDescent="0.25">
      <c r="A538" s="369">
        <v>1814064</v>
      </c>
      <c r="B538" s="368" t="s">
        <v>1920</v>
      </c>
      <c r="C538" s="367" t="s">
        <v>1934</v>
      </c>
      <c r="D538" s="366">
        <v>44317</v>
      </c>
      <c r="E538" s="366">
        <v>44317</v>
      </c>
      <c r="F538" s="366">
        <v>44317</v>
      </c>
      <c r="G538" s="365">
        <v>85</v>
      </c>
    </row>
    <row r="539" spans="1:7" x14ac:dyDescent="0.25">
      <c r="A539" s="369">
        <v>1814423</v>
      </c>
      <c r="B539" s="368" t="s">
        <v>1932</v>
      </c>
      <c r="C539" s="367" t="s">
        <v>1917</v>
      </c>
      <c r="D539" s="366">
        <v>43862</v>
      </c>
      <c r="E539" s="366">
        <v>43891</v>
      </c>
      <c r="F539" s="366">
        <v>43891</v>
      </c>
      <c r="G539" s="365">
        <v>4</v>
      </c>
    </row>
    <row r="540" spans="1:7" x14ac:dyDescent="0.25">
      <c r="A540" s="369">
        <v>1816247</v>
      </c>
      <c r="B540" s="368" t="s">
        <v>1922</v>
      </c>
      <c r="C540" s="367" t="s">
        <v>1934</v>
      </c>
      <c r="D540" s="366">
        <v>44531</v>
      </c>
      <c r="E540" s="366">
        <v>44531</v>
      </c>
      <c r="F540" s="366">
        <v>44531</v>
      </c>
      <c r="G540" s="365">
        <v>93</v>
      </c>
    </row>
    <row r="541" spans="1:7" x14ac:dyDescent="0.25">
      <c r="A541" s="369">
        <v>1816895</v>
      </c>
      <c r="B541" s="368" t="s">
        <v>1920</v>
      </c>
      <c r="C541" s="367" t="s">
        <v>1933</v>
      </c>
      <c r="D541" s="366">
        <v>44287</v>
      </c>
      <c r="E541" s="366">
        <v>44287</v>
      </c>
      <c r="F541" s="366">
        <v>44317</v>
      </c>
      <c r="G541" s="365">
        <v>36</v>
      </c>
    </row>
    <row r="542" spans="1:7" x14ac:dyDescent="0.25">
      <c r="A542" s="369">
        <v>1817099</v>
      </c>
      <c r="B542" s="368" t="s">
        <v>1926</v>
      </c>
      <c r="C542" s="367" t="s">
        <v>1923</v>
      </c>
      <c r="D542" s="366">
        <v>43891</v>
      </c>
      <c r="E542" s="366">
        <v>43891</v>
      </c>
      <c r="F542" s="366">
        <v>43891</v>
      </c>
      <c r="G542" s="365">
        <v>43</v>
      </c>
    </row>
    <row r="543" spans="1:7" x14ac:dyDescent="0.25">
      <c r="A543" s="369">
        <v>1817387</v>
      </c>
      <c r="B543" s="368" t="s">
        <v>1929</v>
      </c>
      <c r="C543" s="367" t="s">
        <v>1934</v>
      </c>
      <c r="D543" s="366">
        <v>43862</v>
      </c>
      <c r="E543" s="366">
        <v>43862</v>
      </c>
      <c r="F543" s="366">
        <v>43862</v>
      </c>
      <c r="G543" s="365">
        <v>49</v>
      </c>
    </row>
    <row r="544" spans="1:7" x14ac:dyDescent="0.25">
      <c r="A544" s="369">
        <v>1819116</v>
      </c>
      <c r="B544" s="368" t="s">
        <v>1932</v>
      </c>
      <c r="C544" s="367" t="s">
        <v>1927</v>
      </c>
      <c r="D544" s="366">
        <v>44105</v>
      </c>
      <c r="E544" s="366">
        <v>44136</v>
      </c>
      <c r="F544" s="366">
        <v>44136</v>
      </c>
      <c r="G544" s="365">
        <v>3</v>
      </c>
    </row>
    <row r="545" spans="1:7" x14ac:dyDescent="0.25">
      <c r="A545" s="369">
        <v>1822858</v>
      </c>
      <c r="B545" s="368" t="s">
        <v>1924</v>
      </c>
      <c r="C545" s="367" t="s">
        <v>1931</v>
      </c>
      <c r="D545" s="366">
        <v>44228</v>
      </c>
      <c r="E545" s="366">
        <v>44228</v>
      </c>
      <c r="F545" s="366">
        <v>44256</v>
      </c>
      <c r="G545" s="365">
        <v>39</v>
      </c>
    </row>
    <row r="546" spans="1:7" x14ac:dyDescent="0.25">
      <c r="A546" s="369">
        <v>1827501</v>
      </c>
      <c r="B546" s="368" t="s">
        <v>1932</v>
      </c>
      <c r="C546" s="367" t="s">
        <v>1925</v>
      </c>
      <c r="D546" s="366">
        <v>44256</v>
      </c>
      <c r="E546" s="366">
        <v>44256</v>
      </c>
      <c r="F546" s="366">
        <v>44287</v>
      </c>
      <c r="G546" s="365">
        <v>16</v>
      </c>
    </row>
    <row r="547" spans="1:7" x14ac:dyDescent="0.25">
      <c r="A547" s="369">
        <v>1828236</v>
      </c>
      <c r="B547" s="368" t="s">
        <v>1928</v>
      </c>
      <c r="C547" s="367" t="s">
        <v>1917</v>
      </c>
      <c r="D547" s="366">
        <v>44470</v>
      </c>
      <c r="E547" s="366">
        <v>44470</v>
      </c>
      <c r="F547" s="366">
        <v>44470</v>
      </c>
      <c r="G547" s="365">
        <v>77</v>
      </c>
    </row>
    <row r="548" spans="1:7" x14ac:dyDescent="0.25">
      <c r="A548" s="369">
        <v>1830225</v>
      </c>
      <c r="B548" s="368" t="s">
        <v>1932</v>
      </c>
      <c r="C548" s="367" t="s">
        <v>1917</v>
      </c>
      <c r="D548" s="366">
        <v>44075</v>
      </c>
      <c r="E548" s="366">
        <v>44105</v>
      </c>
      <c r="F548" s="366">
        <v>44105</v>
      </c>
      <c r="G548" s="365">
        <v>1</v>
      </c>
    </row>
    <row r="549" spans="1:7" x14ac:dyDescent="0.25">
      <c r="A549" s="369">
        <v>1831401</v>
      </c>
      <c r="B549" s="368" t="s">
        <v>1928</v>
      </c>
      <c r="C549" s="367" t="s">
        <v>1927</v>
      </c>
      <c r="D549" s="366">
        <v>44470</v>
      </c>
      <c r="E549" s="366">
        <v>44470</v>
      </c>
      <c r="F549" s="366">
        <v>44470</v>
      </c>
      <c r="G549" s="365">
        <v>24</v>
      </c>
    </row>
    <row r="550" spans="1:7" x14ac:dyDescent="0.25">
      <c r="A550" s="369">
        <v>1836998</v>
      </c>
      <c r="B550" s="368" t="s">
        <v>1928</v>
      </c>
      <c r="C550" s="367" t="s">
        <v>1933</v>
      </c>
      <c r="D550" s="366">
        <v>43831</v>
      </c>
      <c r="E550" s="366">
        <v>43831</v>
      </c>
      <c r="F550" s="366">
        <v>43862</v>
      </c>
      <c r="G550" s="365">
        <v>27</v>
      </c>
    </row>
    <row r="551" spans="1:7" x14ac:dyDescent="0.25">
      <c r="A551" s="369">
        <v>1839087</v>
      </c>
      <c r="B551" s="368" t="s">
        <v>1922</v>
      </c>
      <c r="C551" s="367" t="s">
        <v>1919</v>
      </c>
      <c r="D551" s="366">
        <v>43983</v>
      </c>
      <c r="E551" s="366">
        <v>43983</v>
      </c>
      <c r="F551" s="366">
        <v>44013</v>
      </c>
      <c r="G551" s="365">
        <v>14</v>
      </c>
    </row>
    <row r="552" spans="1:7" x14ac:dyDescent="0.25">
      <c r="A552" s="369">
        <v>1842166</v>
      </c>
      <c r="B552" s="368" t="s">
        <v>1932</v>
      </c>
      <c r="C552" s="367" t="s">
        <v>1934</v>
      </c>
      <c r="D552" s="366">
        <v>44440</v>
      </c>
      <c r="E552" s="366">
        <v>44440</v>
      </c>
      <c r="F552" s="366">
        <v>44440</v>
      </c>
      <c r="G552" s="365">
        <v>35</v>
      </c>
    </row>
    <row r="553" spans="1:7" x14ac:dyDescent="0.25">
      <c r="A553" s="369">
        <v>1848869</v>
      </c>
      <c r="B553" s="368" t="s">
        <v>1924</v>
      </c>
      <c r="C553" s="367" t="s">
        <v>1921</v>
      </c>
      <c r="D553" s="366">
        <v>44228</v>
      </c>
      <c r="E553" s="366">
        <v>44228</v>
      </c>
      <c r="F553" s="366">
        <v>44228</v>
      </c>
      <c r="G553" s="365">
        <v>65</v>
      </c>
    </row>
    <row r="554" spans="1:7" x14ac:dyDescent="0.25">
      <c r="A554" s="369">
        <v>1849474</v>
      </c>
      <c r="B554" s="368" t="s">
        <v>1920</v>
      </c>
      <c r="C554" s="367" t="s">
        <v>1934</v>
      </c>
      <c r="D554" s="366">
        <v>44228</v>
      </c>
      <c r="E554" s="366">
        <v>44228</v>
      </c>
      <c r="F554" s="366">
        <v>44256</v>
      </c>
      <c r="G554" s="365">
        <v>40</v>
      </c>
    </row>
    <row r="555" spans="1:7" x14ac:dyDescent="0.25">
      <c r="A555" s="369">
        <v>1850299</v>
      </c>
      <c r="B555" s="368" t="s">
        <v>1926</v>
      </c>
      <c r="C555" s="367" t="s">
        <v>1923</v>
      </c>
      <c r="D555" s="366">
        <v>44166</v>
      </c>
      <c r="E555" s="366">
        <v>44166</v>
      </c>
      <c r="F555" s="366">
        <v>44166</v>
      </c>
      <c r="G555" s="365">
        <v>33</v>
      </c>
    </row>
    <row r="556" spans="1:7" x14ac:dyDescent="0.25">
      <c r="A556" s="369">
        <v>1851449</v>
      </c>
      <c r="B556" s="368" t="s">
        <v>1918</v>
      </c>
      <c r="C556" s="367" t="s">
        <v>1927</v>
      </c>
      <c r="D556" s="366">
        <v>44378</v>
      </c>
      <c r="E556" s="366">
        <v>44378</v>
      </c>
      <c r="F556" s="366">
        <v>44378</v>
      </c>
      <c r="G556" s="365">
        <v>72</v>
      </c>
    </row>
    <row r="557" spans="1:7" x14ac:dyDescent="0.25">
      <c r="A557" s="369">
        <v>1851724</v>
      </c>
      <c r="B557" s="368" t="s">
        <v>1929</v>
      </c>
      <c r="C557" s="367" t="s">
        <v>1919</v>
      </c>
      <c r="D557" s="366">
        <v>44013</v>
      </c>
      <c r="E557" s="366">
        <v>44044</v>
      </c>
      <c r="F557" s="366">
        <v>44044</v>
      </c>
      <c r="G557" s="365">
        <v>5</v>
      </c>
    </row>
    <row r="558" spans="1:7" x14ac:dyDescent="0.25">
      <c r="A558" s="369">
        <v>1853249</v>
      </c>
      <c r="B558" s="368" t="s">
        <v>1926</v>
      </c>
      <c r="C558" s="367" t="s">
        <v>1921</v>
      </c>
      <c r="D558" s="366">
        <v>44197</v>
      </c>
      <c r="E558" s="366">
        <v>44197</v>
      </c>
      <c r="F558" s="366">
        <v>44197</v>
      </c>
      <c r="G558" s="365">
        <v>55</v>
      </c>
    </row>
    <row r="559" spans="1:7" x14ac:dyDescent="0.25">
      <c r="A559" s="369">
        <v>1859131</v>
      </c>
      <c r="B559" s="368" t="s">
        <v>1924</v>
      </c>
      <c r="C559" s="367" t="s">
        <v>1927</v>
      </c>
      <c r="D559" s="366">
        <v>44197</v>
      </c>
      <c r="E559" s="366">
        <v>44228</v>
      </c>
      <c r="F559" s="366">
        <v>44228</v>
      </c>
      <c r="G559" s="365">
        <v>8</v>
      </c>
    </row>
    <row r="560" spans="1:7" x14ac:dyDescent="0.25">
      <c r="A560" s="369">
        <v>1859957</v>
      </c>
      <c r="B560" s="368" t="s">
        <v>1932</v>
      </c>
      <c r="C560" s="367" t="s">
        <v>1921</v>
      </c>
      <c r="D560" s="366">
        <v>44166</v>
      </c>
      <c r="E560" s="366">
        <v>44166</v>
      </c>
      <c r="F560" s="366">
        <v>44166</v>
      </c>
      <c r="G560" s="365">
        <v>22</v>
      </c>
    </row>
    <row r="561" spans="1:7" x14ac:dyDescent="0.25">
      <c r="A561" s="369">
        <v>1861407</v>
      </c>
      <c r="B561" s="368" t="s">
        <v>1924</v>
      </c>
      <c r="C561" s="367" t="s">
        <v>1919</v>
      </c>
      <c r="D561" s="366">
        <v>44105</v>
      </c>
      <c r="E561" s="366">
        <v>44105</v>
      </c>
      <c r="F561" s="366">
        <v>44136</v>
      </c>
      <c r="G561" s="365">
        <v>42</v>
      </c>
    </row>
    <row r="562" spans="1:7" x14ac:dyDescent="0.25">
      <c r="A562" s="369">
        <v>1861519</v>
      </c>
      <c r="B562" s="368" t="s">
        <v>1926</v>
      </c>
      <c r="C562" s="367" t="s">
        <v>1923</v>
      </c>
      <c r="D562" s="366">
        <v>44256</v>
      </c>
      <c r="E562" s="366">
        <v>44256</v>
      </c>
      <c r="F562" s="366">
        <v>44287</v>
      </c>
      <c r="G562" s="365">
        <v>53</v>
      </c>
    </row>
    <row r="563" spans="1:7" x14ac:dyDescent="0.25">
      <c r="A563" s="369">
        <v>1863339</v>
      </c>
      <c r="B563" s="368" t="s">
        <v>1926</v>
      </c>
      <c r="C563" s="367" t="s">
        <v>1930</v>
      </c>
      <c r="D563" s="366">
        <v>44166</v>
      </c>
      <c r="E563" s="366">
        <v>44197</v>
      </c>
      <c r="F563" s="366">
        <v>44197</v>
      </c>
      <c r="G563" s="365">
        <v>8</v>
      </c>
    </row>
    <row r="564" spans="1:7" x14ac:dyDescent="0.25">
      <c r="A564" s="369">
        <v>1866604</v>
      </c>
      <c r="B564" s="368" t="s">
        <v>1924</v>
      </c>
      <c r="C564" s="367" t="s">
        <v>1923</v>
      </c>
      <c r="D564" s="366">
        <v>44348</v>
      </c>
      <c r="E564" s="366">
        <v>44348</v>
      </c>
      <c r="F564" s="366">
        <v>44378</v>
      </c>
      <c r="G564" s="365">
        <v>100</v>
      </c>
    </row>
    <row r="565" spans="1:7" x14ac:dyDescent="0.25">
      <c r="A565" s="369">
        <v>1867543</v>
      </c>
      <c r="B565" s="368" t="s">
        <v>1928</v>
      </c>
      <c r="C565" s="367" t="s">
        <v>1917</v>
      </c>
      <c r="D565" s="366">
        <v>44166</v>
      </c>
      <c r="E565" s="366">
        <v>44166</v>
      </c>
      <c r="F565" s="366">
        <v>44197</v>
      </c>
      <c r="G565" s="365">
        <v>15</v>
      </c>
    </row>
    <row r="566" spans="1:7" x14ac:dyDescent="0.25">
      <c r="A566" s="369">
        <v>1867738</v>
      </c>
      <c r="B566" s="368" t="s">
        <v>1926</v>
      </c>
      <c r="C566" s="367" t="s">
        <v>1930</v>
      </c>
      <c r="D566" s="366">
        <v>44348</v>
      </c>
      <c r="E566" s="366">
        <v>44348</v>
      </c>
      <c r="F566" s="366">
        <v>44378</v>
      </c>
      <c r="G566" s="365">
        <v>91</v>
      </c>
    </row>
    <row r="567" spans="1:7" x14ac:dyDescent="0.25">
      <c r="A567" s="369">
        <v>1867909</v>
      </c>
      <c r="B567" s="368" t="s">
        <v>1924</v>
      </c>
      <c r="C567" s="367" t="s">
        <v>1927</v>
      </c>
      <c r="D567" s="366">
        <v>44287</v>
      </c>
      <c r="E567" s="366">
        <v>44287</v>
      </c>
      <c r="F567" s="366">
        <v>44287</v>
      </c>
      <c r="G567" s="365">
        <v>83</v>
      </c>
    </row>
    <row r="568" spans="1:7" x14ac:dyDescent="0.25">
      <c r="A568" s="369">
        <v>1869350</v>
      </c>
      <c r="B568" s="368" t="s">
        <v>1928</v>
      </c>
      <c r="C568" s="367" t="s">
        <v>1934</v>
      </c>
      <c r="D568" s="366">
        <v>43952</v>
      </c>
      <c r="E568" s="366">
        <v>43952</v>
      </c>
      <c r="F568" s="366">
        <v>43952</v>
      </c>
      <c r="G568" s="365">
        <v>67</v>
      </c>
    </row>
    <row r="569" spans="1:7" x14ac:dyDescent="0.25">
      <c r="A569" s="369">
        <v>1869630</v>
      </c>
      <c r="B569" s="368" t="s">
        <v>1920</v>
      </c>
      <c r="C569" s="367" t="s">
        <v>1921</v>
      </c>
      <c r="D569" s="366">
        <v>43831</v>
      </c>
      <c r="E569" s="366">
        <v>43831</v>
      </c>
      <c r="F569" s="366">
        <v>43862</v>
      </c>
      <c r="G569" s="365">
        <v>26</v>
      </c>
    </row>
    <row r="570" spans="1:7" x14ac:dyDescent="0.25">
      <c r="A570" s="369">
        <v>1870836</v>
      </c>
      <c r="B570" s="368" t="s">
        <v>1928</v>
      </c>
      <c r="C570" s="367" t="s">
        <v>1931</v>
      </c>
      <c r="D570" s="366">
        <v>44228</v>
      </c>
      <c r="E570" s="366">
        <v>44256</v>
      </c>
      <c r="F570" s="366">
        <v>44256</v>
      </c>
      <c r="G570" s="365">
        <v>4</v>
      </c>
    </row>
    <row r="571" spans="1:7" x14ac:dyDescent="0.25">
      <c r="A571" s="369">
        <v>1873624</v>
      </c>
      <c r="B571" s="368" t="s">
        <v>1928</v>
      </c>
      <c r="C571" s="367" t="s">
        <v>1931</v>
      </c>
      <c r="D571" s="366">
        <v>44531</v>
      </c>
      <c r="E571" s="366">
        <v>44531</v>
      </c>
      <c r="F571" s="366">
        <v>44562</v>
      </c>
      <c r="G571" s="365">
        <v>12</v>
      </c>
    </row>
    <row r="572" spans="1:7" x14ac:dyDescent="0.25">
      <c r="A572" s="369">
        <v>1873826</v>
      </c>
      <c r="B572" s="368" t="s">
        <v>1924</v>
      </c>
      <c r="C572" s="367" t="s">
        <v>1931</v>
      </c>
      <c r="D572" s="366">
        <v>44256</v>
      </c>
      <c r="E572" s="366">
        <v>44287</v>
      </c>
      <c r="F572" s="366">
        <v>44287</v>
      </c>
      <c r="G572" s="365">
        <v>11</v>
      </c>
    </row>
    <row r="573" spans="1:7" x14ac:dyDescent="0.25">
      <c r="A573" s="369">
        <v>1875772</v>
      </c>
      <c r="B573" s="368" t="s">
        <v>1920</v>
      </c>
      <c r="C573" s="367" t="s">
        <v>1919</v>
      </c>
      <c r="D573" s="366">
        <v>44317</v>
      </c>
      <c r="E573" s="366">
        <v>44317</v>
      </c>
      <c r="F573" s="366">
        <v>44317</v>
      </c>
      <c r="G573" s="365">
        <v>19</v>
      </c>
    </row>
    <row r="574" spans="1:7" x14ac:dyDescent="0.25">
      <c r="A574" s="369">
        <v>1876911</v>
      </c>
      <c r="B574" s="368" t="s">
        <v>1932</v>
      </c>
      <c r="C574" s="367" t="s">
        <v>1933</v>
      </c>
      <c r="D574" s="366">
        <v>44287</v>
      </c>
      <c r="E574" s="366">
        <v>44287</v>
      </c>
      <c r="F574" s="366">
        <v>44287</v>
      </c>
      <c r="G574" s="365">
        <v>92</v>
      </c>
    </row>
    <row r="575" spans="1:7" x14ac:dyDescent="0.25">
      <c r="A575" s="369">
        <v>1880145</v>
      </c>
      <c r="B575" s="368" t="s">
        <v>1932</v>
      </c>
      <c r="C575" s="367" t="s">
        <v>1917</v>
      </c>
      <c r="D575" s="366">
        <v>44470</v>
      </c>
      <c r="E575" s="366">
        <v>44470</v>
      </c>
      <c r="F575" s="366">
        <v>44501</v>
      </c>
      <c r="G575" s="365">
        <v>53</v>
      </c>
    </row>
    <row r="576" spans="1:7" x14ac:dyDescent="0.25">
      <c r="A576" s="369">
        <v>1880406</v>
      </c>
      <c r="B576" s="368" t="s">
        <v>1924</v>
      </c>
      <c r="C576" s="367" t="s">
        <v>1933</v>
      </c>
      <c r="D576" s="366">
        <v>44378</v>
      </c>
      <c r="E576" s="366">
        <v>44378</v>
      </c>
      <c r="F576" s="366">
        <v>44378</v>
      </c>
      <c r="G576" s="365">
        <v>38</v>
      </c>
    </row>
    <row r="577" spans="1:7" x14ac:dyDescent="0.25">
      <c r="A577" s="369">
        <v>1881416</v>
      </c>
      <c r="B577" s="368" t="s">
        <v>1928</v>
      </c>
      <c r="C577" s="367" t="s">
        <v>1919</v>
      </c>
      <c r="D577" s="366">
        <v>44317</v>
      </c>
      <c r="E577" s="366">
        <v>44317</v>
      </c>
      <c r="F577" s="366">
        <v>44348</v>
      </c>
      <c r="G577" s="365">
        <v>22</v>
      </c>
    </row>
    <row r="578" spans="1:7" x14ac:dyDescent="0.25">
      <c r="A578" s="369">
        <v>1884503</v>
      </c>
      <c r="B578" s="368" t="s">
        <v>1918</v>
      </c>
      <c r="C578" s="367" t="s">
        <v>1917</v>
      </c>
      <c r="D578" s="366">
        <v>43983</v>
      </c>
      <c r="E578" s="366">
        <v>43983</v>
      </c>
      <c r="F578" s="366">
        <v>43983</v>
      </c>
      <c r="G578" s="365">
        <v>14</v>
      </c>
    </row>
    <row r="579" spans="1:7" x14ac:dyDescent="0.25">
      <c r="A579" s="369">
        <v>1887376</v>
      </c>
      <c r="B579" s="368" t="s">
        <v>1924</v>
      </c>
      <c r="C579" s="367" t="s">
        <v>1927</v>
      </c>
      <c r="D579" s="366">
        <v>44075</v>
      </c>
      <c r="E579" s="366">
        <v>44105</v>
      </c>
      <c r="F579" s="366">
        <v>44105</v>
      </c>
      <c r="G579" s="365">
        <v>1</v>
      </c>
    </row>
    <row r="580" spans="1:7" x14ac:dyDescent="0.25">
      <c r="A580" s="369">
        <v>1889137</v>
      </c>
      <c r="B580" s="368" t="s">
        <v>1929</v>
      </c>
      <c r="C580" s="367" t="s">
        <v>1919</v>
      </c>
      <c r="D580" s="366">
        <v>43983</v>
      </c>
      <c r="E580" s="366">
        <v>44013</v>
      </c>
      <c r="F580" s="366">
        <v>44013</v>
      </c>
      <c r="G580" s="365">
        <v>9</v>
      </c>
    </row>
    <row r="581" spans="1:7" x14ac:dyDescent="0.25">
      <c r="A581" s="369">
        <v>1889365</v>
      </c>
      <c r="B581" s="368" t="s">
        <v>1926</v>
      </c>
      <c r="C581" s="367" t="s">
        <v>1934</v>
      </c>
      <c r="D581" s="366">
        <v>44287</v>
      </c>
      <c r="E581" s="366">
        <v>44287</v>
      </c>
      <c r="F581" s="366">
        <v>44317</v>
      </c>
      <c r="G581" s="365">
        <v>17</v>
      </c>
    </row>
    <row r="582" spans="1:7" x14ac:dyDescent="0.25">
      <c r="A582" s="369">
        <v>1890749</v>
      </c>
      <c r="B582" s="368" t="s">
        <v>1920</v>
      </c>
      <c r="C582" s="367" t="s">
        <v>1931</v>
      </c>
      <c r="D582" s="366">
        <v>44501</v>
      </c>
      <c r="E582" s="366">
        <v>44531</v>
      </c>
      <c r="F582" s="366">
        <v>44531</v>
      </c>
      <c r="G582" s="365">
        <v>5</v>
      </c>
    </row>
    <row r="583" spans="1:7" x14ac:dyDescent="0.25">
      <c r="A583" s="369">
        <v>1893939</v>
      </c>
      <c r="B583" s="368" t="s">
        <v>1924</v>
      </c>
      <c r="C583" s="367" t="s">
        <v>1931</v>
      </c>
      <c r="D583" s="366">
        <v>44075</v>
      </c>
      <c r="E583" s="366">
        <v>44105</v>
      </c>
      <c r="F583" s="366">
        <v>44105</v>
      </c>
      <c r="G583" s="365">
        <v>2</v>
      </c>
    </row>
    <row r="584" spans="1:7" x14ac:dyDescent="0.25">
      <c r="A584" s="369">
        <v>1895559</v>
      </c>
      <c r="B584" s="368" t="s">
        <v>1918</v>
      </c>
      <c r="C584" s="367" t="s">
        <v>1927</v>
      </c>
      <c r="D584" s="366">
        <v>43862</v>
      </c>
      <c r="E584" s="366">
        <v>43891</v>
      </c>
      <c r="F584" s="366">
        <v>43891</v>
      </c>
      <c r="G584" s="365">
        <v>3</v>
      </c>
    </row>
    <row r="585" spans="1:7" x14ac:dyDescent="0.25">
      <c r="A585" s="369">
        <v>1896794</v>
      </c>
      <c r="B585" s="368" t="s">
        <v>1920</v>
      </c>
      <c r="C585" s="367" t="s">
        <v>1923</v>
      </c>
      <c r="D585" s="366">
        <v>44136</v>
      </c>
      <c r="E585" s="366">
        <v>44166</v>
      </c>
      <c r="F585" s="366">
        <v>44166</v>
      </c>
      <c r="G585" s="365">
        <v>1</v>
      </c>
    </row>
    <row r="586" spans="1:7" x14ac:dyDescent="0.25">
      <c r="A586" s="369">
        <v>1897902</v>
      </c>
      <c r="B586" s="368" t="s">
        <v>1920</v>
      </c>
      <c r="C586" s="367" t="s">
        <v>1930</v>
      </c>
      <c r="D586" s="366">
        <v>44075</v>
      </c>
      <c r="E586" s="366">
        <v>44075</v>
      </c>
      <c r="F586" s="366">
        <v>44105</v>
      </c>
      <c r="G586" s="365">
        <v>20</v>
      </c>
    </row>
    <row r="587" spans="1:7" x14ac:dyDescent="0.25">
      <c r="A587" s="369">
        <v>1898440</v>
      </c>
      <c r="B587" s="368" t="s">
        <v>1918</v>
      </c>
      <c r="C587" s="367" t="s">
        <v>1930</v>
      </c>
      <c r="D587" s="366">
        <v>44228</v>
      </c>
      <c r="E587" s="366">
        <v>44228</v>
      </c>
      <c r="F587" s="366">
        <v>44228</v>
      </c>
      <c r="G587" s="365">
        <v>58</v>
      </c>
    </row>
    <row r="588" spans="1:7" x14ac:dyDescent="0.25">
      <c r="A588" s="369">
        <v>1899310</v>
      </c>
      <c r="B588" s="368" t="s">
        <v>1920</v>
      </c>
      <c r="C588" s="367" t="s">
        <v>1923</v>
      </c>
      <c r="D588" s="366">
        <v>43952</v>
      </c>
      <c r="E588" s="366">
        <v>43952</v>
      </c>
      <c r="F588" s="366">
        <v>43983</v>
      </c>
      <c r="G588" s="365">
        <v>83</v>
      </c>
    </row>
    <row r="589" spans="1:7" x14ac:dyDescent="0.25">
      <c r="A589" s="369">
        <v>1900359</v>
      </c>
      <c r="B589" s="368" t="s">
        <v>1929</v>
      </c>
      <c r="C589" s="367" t="s">
        <v>1917</v>
      </c>
      <c r="D589" s="366">
        <v>44378</v>
      </c>
      <c r="E589" s="366">
        <v>44409</v>
      </c>
      <c r="F589" s="366">
        <v>44409</v>
      </c>
      <c r="G589" s="365">
        <v>21</v>
      </c>
    </row>
    <row r="590" spans="1:7" x14ac:dyDescent="0.25">
      <c r="A590" s="369">
        <v>1904082</v>
      </c>
      <c r="B590" s="368" t="s">
        <v>1924</v>
      </c>
      <c r="C590" s="367" t="s">
        <v>1921</v>
      </c>
      <c r="D590" s="366">
        <v>43983</v>
      </c>
      <c r="E590" s="366">
        <v>44013</v>
      </c>
      <c r="F590" s="366">
        <v>44013</v>
      </c>
      <c r="G590" s="365">
        <v>8</v>
      </c>
    </row>
    <row r="591" spans="1:7" x14ac:dyDescent="0.25">
      <c r="A591" s="369">
        <v>1905362</v>
      </c>
      <c r="B591" s="368" t="s">
        <v>1920</v>
      </c>
      <c r="C591" s="367" t="s">
        <v>1925</v>
      </c>
      <c r="D591" s="366">
        <v>44348</v>
      </c>
      <c r="E591" s="366">
        <v>44348</v>
      </c>
      <c r="F591" s="366">
        <v>44378</v>
      </c>
      <c r="G591" s="365">
        <v>53</v>
      </c>
    </row>
    <row r="592" spans="1:7" x14ac:dyDescent="0.25">
      <c r="A592" s="369">
        <v>1905448</v>
      </c>
      <c r="B592" s="368" t="s">
        <v>1929</v>
      </c>
      <c r="C592" s="367" t="s">
        <v>1923</v>
      </c>
      <c r="D592" s="366">
        <v>43952</v>
      </c>
      <c r="E592" s="366">
        <v>43952</v>
      </c>
      <c r="F592" s="366">
        <v>43952</v>
      </c>
      <c r="G592" s="365">
        <v>25</v>
      </c>
    </row>
    <row r="593" spans="1:7" x14ac:dyDescent="0.25">
      <c r="A593" s="369">
        <v>1906938</v>
      </c>
      <c r="B593" s="368" t="s">
        <v>1928</v>
      </c>
      <c r="C593" s="367" t="s">
        <v>1919</v>
      </c>
      <c r="D593" s="366">
        <v>43952</v>
      </c>
      <c r="E593" s="366">
        <v>43952</v>
      </c>
      <c r="F593" s="366">
        <v>43983</v>
      </c>
      <c r="G593" s="365">
        <v>81</v>
      </c>
    </row>
    <row r="594" spans="1:7" x14ac:dyDescent="0.25">
      <c r="A594" s="369">
        <v>1907393</v>
      </c>
      <c r="B594" s="368" t="s">
        <v>1926</v>
      </c>
      <c r="C594" s="367" t="s">
        <v>1919</v>
      </c>
      <c r="D594" s="366">
        <v>43891</v>
      </c>
      <c r="E594" s="366">
        <v>43891</v>
      </c>
      <c r="F594" s="366">
        <v>43922</v>
      </c>
      <c r="G594" s="365">
        <v>72</v>
      </c>
    </row>
    <row r="595" spans="1:7" x14ac:dyDescent="0.25">
      <c r="A595" s="369">
        <v>1912557</v>
      </c>
      <c r="B595" s="368" t="s">
        <v>1932</v>
      </c>
      <c r="C595" s="367" t="s">
        <v>1931</v>
      </c>
      <c r="D595" s="366">
        <v>43952</v>
      </c>
      <c r="E595" s="366">
        <v>43952</v>
      </c>
      <c r="F595" s="366">
        <v>43952</v>
      </c>
      <c r="G595" s="365">
        <v>68</v>
      </c>
    </row>
    <row r="596" spans="1:7" x14ac:dyDescent="0.25">
      <c r="A596" s="369">
        <v>1914180</v>
      </c>
      <c r="B596" s="368" t="s">
        <v>1918</v>
      </c>
      <c r="C596" s="367" t="s">
        <v>1927</v>
      </c>
      <c r="D596" s="366">
        <v>44317</v>
      </c>
      <c r="E596" s="366">
        <v>44317</v>
      </c>
      <c r="F596" s="366">
        <v>44317</v>
      </c>
      <c r="G596" s="365">
        <v>28</v>
      </c>
    </row>
    <row r="597" spans="1:7" x14ac:dyDescent="0.25">
      <c r="A597" s="369">
        <v>1914857</v>
      </c>
      <c r="B597" s="368" t="s">
        <v>1932</v>
      </c>
      <c r="C597" s="367" t="s">
        <v>1927</v>
      </c>
      <c r="D597" s="366">
        <v>44348</v>
      </c>
      <c r="E597" s="366">
        <v>44348</v>
      </c>
      <c r="F597" s="366">
        <v>44348</v>
      </c>
      <c r="G597" s="365">
        <v>94</v>
      </c>
    </row>
    <row r="598" spans="1:7" x14ac:dyDescent="0.25">
      <c r="A598" s="369">
        <v>1914921</v>
      </c>
      <c r="B598" s="368" t="s">
        <v>1928</v>
      </c>
      <c r="C598" s="367" t="s">
        <v>1919</v>
      </c>
      <c r="D598" s="366">
        <v>44378</v>
      </c>
      <c r="E598" s="366">
        <v>44409</v>
      </c>
      <c r="F598" s="366">
        <v>44409</v>
      </c>
      <c r="G598" s="365">
        <v>25</v>
      </c>
    </row>
    <row r="599" spans="1:7" x14ac:dyDescent="0.25">
      <c r="A599" s="369">
        <v>1920058</v>
      </c>
      <c r="B599" s="368" t="s">
        <v>1922</v>
      </c>
      <c r="C599" s="367" t="s">
        <v>1931</v>
      </c>
      <c r="D599" s="366">
        <v>44105</v>
      </c>
      <c r="E599" s="366">
        <v>44105</v>
      </c>
      <c r="F599" s="366">
        <v>44105</v>
      </c>
      <c r="G599" s="365">
        <v>97</v>
      </c>
    </row>
    <row r="600" spans="1:7" x14ac:dyDescent="0.25">
      <c r="A600" s="369">
        <v>1920093</v>
      </c>
      <c r="B600" s="368" t="s">
        <v>1920</v>
      </c>
      <c r="C600" s="367" t="s">
        <v>1919</v>
      </c>
      <c r="D600" s="366">
        <v>44197</v>
      </c>
      <c r="E600" s="366">
        <v>44228</v>
      </c>
      <c r="F600" s="366">
        <v>44228</v>
      </c>
      <c r="G600" s="365">
        <v>14</v>
      </c>
    </row>
    <row r="601" spans="1:7" x14ac:dyDescent="0.25">
      <c r="A601" s="369">
        <v>1920717</v>
      </c>
      <c r="B601" s="368" t="s">
        <v>1924</v>
      </c>
      <c r="C601" s="367" t="s">
        <v>1927</v>
      </c>
      <c r="D601" s="366">
        <v>44287</v>
      </c>
      <c r="E601" s="366">
        <v>44287</v>
      </c>
      <c r="F601" s="366">
        <v>44317</v>
      </c>
      <c r="G601" s="365">
        <v>79</v>
      </c>
    </row>
    <row r="602" spans="1:7" x14ac:dyDescent="0.25">
      <c r="A602" s="369">
        <v>1920927</v>
      </c>
      <c r="B602" s="368" t="s">
        <v>1926</v>
      </c>
      <c r="C602" s="367" t="s">
        <v>1927</v>
      </c>
      <c r="D602" s="366">
        <v>44440</v>
      </c>
      <c r="E602" s="366">
        <v>44440</v>
      </c>
      <c r="F602" s="366">
        <v>44440</v>
      </c>
      <c r="G602" s="365">
        <v>71</v>
      </c>
    </row>
    <row r="603" spans="1:7" x14ac:dyDescent="0.25">
      <c r="A603" s="369">
        <v>1925568</v>
      </c>
      <c r="B603" s="368" t="s">
        <v>1929</v>
      </c>
      <c r="C603" s="367" t="s">
        <v>1931</v>
      </c>
      <c r="D603" s="366">
        <v>44197</v>
      </c>
      <c r="E603" s="366">
        <v>44228</v>
      </c>
      <c r="F603" s="366">
        <v>44228</v>
      </c>
      <c r="G603" s="365">
        <v>23</v>
      </c>
    </row>
    <row r="604" spans="1:7" x14ac:dyDescent="0.25">
      <c r="A604" s="369">
        <v>1926479</v>
      </c>
      <c r="B604" s="368" t="s">
        <v>1929</v>
      </c>
      <c r="C604" s="367" t="s">
        <v>1917</v>
      </c>
      <c r="D604" s="366">
        <v>44317</v>
      </c>
      <c r="E604" s="366">
        <v>44317</v>
      </c>
      <c r="F604" s="366">
        <v>44317</v>
      </c>
      <c r="G604" s="365">
        <v>21</v>
      </c>
    </row>
    <row r="605" spans="1:7" x14ac:dyDescent="0.25">
      <c r="A605" s="369">
        <v>1927439</v>
      </c>
      <c r="B605" s="368" t="s">
        <v>1932</v>
      </c>
      <c r="C605" s="367" t="s">
        <v>1925</v>
      </c>
      <c r="D605" s="366">
        <v>44470</v>
      </c>
      <c r="E605" s="366">
        <v>44470</v>
      </c>
      <c r="F605" s="366">
        <v>44470</v>
      </c>
      <c r="G605" s="365">
        <v>50</v>
      </c>
    </row>
    <row r="606" spans="1:7" x14ac:dyDescent="0.25">
      <c r="A606" s="369">
        <v>1929208</v>
      </c>
      <c r="B606" s="368" t="s">
        <v>1924</v>
      </c>
      <c r="C606" s="367" t="s">
        <v>1933</v>
      </c>
      <c r="D606" s="366">
        <v>44105</v>
      </c>
      <c r="E606" s="366">
        <v>44105</v>
      </c>
      <c r="F606" s="366">
        <v>44105</v>
      </c>
      <c r="G606" s="365">
        <v>92</v>
      </c>
    </row>
    <row r="607" spans="1:7" x14ac:dyDescent="0.25">
      <c r="A607" s="369">
        <v>1929479</v>
      </c>
      <c r="B607" s="368" t="s">
        <v>1920</v>
      </c>
      <c r="C607" s="367" t="s">
        <v>1923</v>
      </c>
      <c r="D607" s="366">
        <v>43862</v>
      </c>
      <c r="E607" s="366">
        <v>43862</v>
      </c>
      <c r="F607" s="366">
        <v>43862</v>
      </c>
      <c r="G607" s="365">
        <v>60</v>
      </c>
    </row>
    <row r="608" spans="1:7" x14ac:dyDescent="0.25">
      <c r="A608" s="369">
        <v>1931714</v>
      </c>
      <c r="B608" s="368" t="s">
        <v>1924</v>
      </c>
      <c r="C608" s="367" t="s">
        <v>1919</v>
      </c>
      <c r="D608" s="366">
        <v>43983</v>
      </c>
      <c r="E608" s="366">
        <v>44013</v>
      </c>
      <c r="F608" s="366">
        <v>44013</v>
      </c>
      <c r="G608" s="365">
        <v>2</v>
      </c>
    </row>
    <row r="609" spans="1:7" x14ac:dyDescent="0.25">
      <c r="A609" s="369">
        <v>1933685</v>
      </c>
      <c r="B609" s="368" t="s">
        <v>1928</v>
      </c>
      <c r="C609" s="367" t="s">
        <v>1931</v>
      </c>
      <c r="D609" s="366">
        <v>44013</v>
      </c>
      <c r="E609" s="366">
        <v>44013</v>
      </c>
      <c r="F609" s="366">
        <v>44013</v>
      </c>
      <c r="G609" s="365">
        <v>86</v>
      </c>
    </row>
    <row r="610" spans="1:7" x14ac:dyDescent="0.25">
      <c r="A610" s="369">
        <v>1941316</v>
      </c>
      <c r="B610" s="368" t="s">
        <v>1924</v>
      </c>
      <c r="C610" s="367" t="s">
        <v>1927</v>
      </c>
      <c r="D610" s="366">
        <v>44440</v>
      </c>
      <c r="E610" s="366">
        <v>44440</v>
      </c>
      <c r="F610" s="366">
        <v>44440</v>
      </c>
      <c r="G610" s="365">
        <v>67</v>
      </c>
    </row>
    <row r="611" spans="1:7" x14ac:dyDescent="0.25">
      <c r="A611" s="369">
        <v>1943748</v>
      </c>
      <c r="B611" s="368" t="s">
        <v>1926</v>
      </c>
      <c r="C611" s="367" t="s">
        <v>1917</v>
      </c>
      <c r="D611" s="366">
        <v>43983</v>
      </c>
      <c r="E611" s="366">
        <v>43983</v>
      </c>
      <c r="F611" s="366">
        <v>44013</v>
      </c>
      <c r="G611" s="365">
        <v>15</v>
      </c>
    </row>
    <row r="612" spans="1:7" x14ac:dyDescent="0.25">
      <c r="A612" s="369">
        <v>1949312</v>
      </c>
      <c r="B612" s="368" t="s">
        <v>1928</v>
      </c>
      <c r="C612" s="367" t="s">
        <v>1925</v>
      </c>
      <c r="D612" s="366">
        <v>44348</v>
      </c>
      <c r="E612" s="366">
        <v>44378</v>
      </c>
      <c r="F612" s="366">
        <v>44378</v>
      </c>
      <c r="G612" s="365">
        <v>7</v>
      </c>
    </row>
    <row r="613" spans="1:7" x14ac:dyDescent="0.25">
      <c r="A613" s="369">
        <v>1949866</v>
      </c>
      <c r="B613" s="368" t="s">
        <v>1920</v>
      </c>
      <c r="C613" s="367" t="s">
        <v>1934</v>
      </c>
      <c r="D613" s="366">
        <v>44348</v>
      </c>
      <c r="E613" s="366">
        <v>44348</v>
      </c>
      <c r="F613" s="366">
        <v>44348</v>
      </c>
      <c r="G613" s="365">
        <v>16</v>
      </c>
    </row>
    <row r="614" spans="1:7" x14ac:dyDescent="0.25">
      <c r="A614" s="369">
        <v>1952068</v>
      </c>
      <c r="B614" s="368" t="s">
        <v>1918</v>
      </c>
      <c r="C614" s="367" t="s">
        <v>1931</v>
      </c>
      <c r="D614" s="366">
        <v>43831</v>
      </c>
      <c r="E614" s="366">
        <v>43831</v>
      </c>
      <c r="F614" s="366">
        <v>43831</v>
      </c>
      <c r="G614" s="365">
        <v>18</v>
      </c>
    </row>
    <row r="615" spans="1:7" x14ac:dyDescent="0.25">
      <c r="A615" s="369">
        <v>1953294</v>
      </c>
      <c r="B615" s="368" t="s">
        <v>1929</v>
      </c>
      <c r="C615" s="367" t="s">
        <v>1919</v>
      </c>
      <c r="D615" s="366">
        <v>43983</v>
      </c>
      <c r="E615" s="366">
        <v>43983</v>
      </c>
      <c r="F615" s="366">
        <v>44013</v>
      </c>
      <c r="G615" s="365">
        <v>63</v>
      </c>
    </row>
    <row r="616" spans="1:7" x14ac:dyDescent="0.25">
      <c r="A616" s="369">
        <v>1954616</v>
      </c>
      <c r="B616" s="368" t="s">
        <v>1924</v>
      </c>
      <c r="C616" s="367" t="s">
        <v>1917</v>
      </c>
      <c r="D616" s="366">
        <v>44136</v>
      </c>
      <c r="E616" s="366">
        <v>44136</v>
      </c>
      <c r="F616" s="366">
        <v>44136</v>
      </c>
      <c r="G616" s="365">
        <v>63</v>
      </c>
    </row>
    <row r="617" spans="1:7" x14ac:dyDescent="0.25">
      <c r="A617" s="369">
        <v>1954656</v>
      </c>
      <c r="B617" s="368" t="s">
        <v>1922</v>
      </c>
      <c r="C617" s="367" t="s">
        <v>1930</v>
      </c>
      <c r="D617" s="366">
        <v>44075</v>
      </c>
      <c r="E617" s="366">
        <v>44075</v>
      </c>
      <c r="F617" s="366">
        <v>44075</v>
      </c>
      <c r="G617" s="365">
        <v>51</v>
      </c>
    </row>
    <row r="618" spans="1:7" x14ac:dyDescent="0.25">
      <c r="A618" s="369">
        <v>1954768</v>
      </c>
      <c r="B618" s="368" t="s">
        <v>1932</v>
      </c>
      <c r="C618" s="367" t="s">
        <v>1919</v>
      </c>
      <c r="D618" s="366">
        <v>44197</v>
      </c>
      <c r="E618" s="366">
        <v>44197</v>
      </c>
      <c r="F618" s="366">
        <v>44197</v>
      </c>
      <c r="G618" s="365">
        <v>41</v>
      </c>
    </row>
    <row r="619" spans="1:7" x14ac:dyDescent="0.25">
      <c r="A619" s="369">
        <v>1954915</v>
      </c>
      <c r="B619" s="368" t="s">
        <v>1922</v>
      </c>
      <c r="C619" s="367" t="s">
        <v>1934</v>
      </c>
      <c r="D619" s="366">
        <v>44501</v>
      </c>
      <c r="E619" s="366">
        <v>44531</v>
      </c>
      <c r="F619" s="366">
        <v>44531</v>
      </c>
      <c r="G619" s="365">
        <v>24</v>
      </c>
    </row>
    <row r="620" spans="1:7" x14ac:dyDescent="0.25">
      <c r="A620" s="369">
        <v>1955248</v>
      </c>
      <c r="B620" s="368" t="s">
        <v>1922</v>
      </c>
      <c r="C620" s="367" t="s">
        <v>1933</v>
      </c>
      <c r="D620" s="366">
        <v>44470</v>
      </c>
      <c r="E620" s="366">
        <v>44501</v>
      </c>
      <c r="F620" s="366">
        <v>44501</v>
      </c>
      <c r="G620" s="365">
        <v>19</v>
      </c>
    </row>
    <row r="621" spans="1:7" x14ac:dyDescent="0.25">
      <c r="A621" s="369">
        <v>1956990</v>
      </c>
      <c r="B621" s="368" t="s">
        <v>1932</v>
      </c>
      <c r="C621" s="367" t="s">
        <v>1917</v>
      </c>
      <c r="D621" s="366">
        <v>44105</v>
      </c>
      <c r="E621" s="366">
        <v>44105</v>
      </c>
      <c r="F621" s="366">
        <v>44136</v>
      </c>
      <c r="G621" s="365">
        <v>95</v>
      </c>
    </row>
    <row r="622" spans="1:7" x14ac:dyDescent="0.25">
      <c r="A622" s="369">
        <v>1958462</v>
      </c>
      <c r="B622" s="368" t="s">
        <v>1920</v>
      </c>
      <c r="C622" s="367" t="s">
        <v>1921</v>
      </c>
      <c r="D622" s="366">
        <v>44105</v>
      </c>
      <c r="E622" s="366">
        <v>44136</v>
      </c>
      <c r="F622" s="366">
        <v>44136</v>
      </c>
      <c r="G622" s="365">
        <v>5</v>
      </c>
    </row>
    <row r="623" spans="1:7" x14ac:dyDescent="0.25">
      <c r="A623" s="369">
        <v>1961120</v>
      </c>
      <c r="B623" s="368" t="s">
        <v>1918</v>
      </c>
      <c r="C623" s="367" t="s">
        <v>1933</v>
      </c>
      <c r="D623" s="366">
        <v>44378</v>
      </c>
      <c r="E623" s="366">
        <v>44409</v>
      </c>
      <c r="F623" s="366">
        <v>44409</v>
      </c>
      <c r="G623" s="365">
        <v>7</v>
      </c>
    </row>
    <row r="624" spans="1:7" x14ac:dyDescent="0.25">
      <c r="A624" s="369">
        <v>1961605</v>
      </c>
      <c r="B624" s="368" t="s">
        <v>1926</v>
      </c>
      <c r="C624" s="367" t="s">
        <v>1917</v>
      </c>
      <c r="D624" s="366">
        <v>44501</v>
      </c>
      <c r="E624" s="366">
        <v>44501</v>
      </c>
      <c r="F624" s="366">
        <v>44531</v>
      </c>
      <c r="G624" s="365">
        <v>60</v>
      </c>
    </row>
    <row r="625" spans="1:7" x14ac:dyDescent="0.25">
      <c r="A625" s="369">
        <v>1961622</v>
      </c>
      <c r="B625" s="368" t="s">
        <v>1920</v>
      </c>
      <c r="C625" s="367" t="s">
        <v>1925</v>
      </c>
      <c r="D625" s="366">
        <v>44044</v>
      </c>
      <c r="E625" s="366">
        <v>44044</v>
      </c>
      <c r="F625" s="366">
        <v>44075</v>
      </c>
      <c r="G625" s="365">
        <v>63</v>
      </c>
    </row>
    <row r="626" spans="1:7" x14ac:dyDescent="0.25">
      <c r="A626" s="369">
        <v>1962994</v>
      </c>
      <c r="B626" s="368" t="s">
        <v>1928</v>
      </c>
      <c r="C626" s="367" t="s">
        <v>1921</v>
      </c>
      <c r="D626" s="366">
        <v>44166</v>
      </c>
      <c r="E626" s="366">
        <v>44166</v>
      </c>
      <c r="F626" s="366">
        <v>44166</v>
      </c>
      <c r="G626" s="365">
        <v>18</v>
      </c>
    </row>
    <row r="627" spans="1:7" x14ac:dyDescent="0.25">
      <c r="A627" s="369">
        <v>1965885</v>
      </c>
      <c r="B627" s="368" t="s">
        <v>1924</v>
      </c>
      <c r="C627" s="367" t="s">
        <v>1923</v>
      </c>
      <c r="D627" s="366">
        <v>43922</v>
      </c>
      <c r="E627" s="366">
        <v>43952</v>
      </c>
      <c r="F627" s="366">
        <v>43952</v>
      </c>
      <c r="G627" s="365">
        <v>5</v>
      </c>
    </row>
    <row r="628" spans="1:7" x14ac:dyDescent="0.25">
      <c r="A628" s="369">
        <v>1966838</v>
      </c>
      <c r="B628" s="368" t="s">
        <v>1932</v>
      </c>
      <c r="C628" s="367" t="s">
        <v>1933</v>
      </c>
      <c r="D628" s="366">
        <v>44470</v>
      </c>
      <c r="E628" s="366">
        <v>44470</v>
      </c>
      <c r="F628" s="366">
        <v>44501</v>
      </c>
      <c r="G628" s="365">
        <v>29</v>
      </c>
    </row>
    <row r="629" spans="1:7" x14ac:dyDescent="0.25">
      <c r="A629" s="369">
        <v>1968247</v>
      </c>
      <c r="B629" s="368" t="s">
        <v>1926</v>
      </c>
      <c r="C629" s="367" t="s">
        <v>1925</v>
      </c>
      <c r="D629" s="366">
        <v>43862</v>
      </c>
      <c r="E629" s="366">
        <v>43862</v>
      </c>
      <c r="F629" s="366">
        <v>43891</v>
      </c>
      <c r="G629" s="365">
        <v>12</v>
      </c>
    </row>
    <row r="630" spans="1:7" x14ac:dyDescent="0.25">
      <c r="A630" s="369">
        <v>1969576</v>
      </c>
      <c r="B630" s="368" t="s">
        <v>1922</v>
      </c>
      <c r="C630" s="367" t="s">
        <v>1933</v>
      </c>
      <c r="D630" s="366">
        <v>44501</v>
      </c>
      <c r="E630" s="366">
        <v>44501</v>
      </c>
      <c r="F630" s="366">
        <v>44531</v>
      </c>
      <c r="G630" s="365">
        <v>74</v>
      </c>
    </row>
    <row r="631" spans="1:7" x14ac:dyDescent="0.25">
      <c r="A631" s="369">
        <v>1973000</v>
      </c>
      <c r="B631" s="368" t="s">
        <v>1922</v>
      </c>
      <c r="C631" s="367" t="s">
        <v>1917</v>
      </c>
      <c r="D631" s="366">
        <v>44531</v>
      </c>
      <c r="E631" s="366">
        <v>44531</v>
      </c>
      <c r="F631" s="366">
        <v>44562</v>
      </c>
      <c r="G631" s="365">
        <v>70</v>
      </c>
    </row>
    <row r="632" spans="1:7" x14ac:dyDescent="0.25">
      <c r="A632" s="369">
        <v>1974134</v>
      </c>
      <c r="B632" s="368" t="s">
        <v>1924</v>
      </c>
      <c r="C632" s="367" t="s">
        <v>1919</v>
      </c>
      <c r="D632" s="366">
        <v>43862</v>
      </c>
      <c r="E632" s="366">
        <v>43891</v>
      </c>
      <c r="F632" s="366">
        <v>43891</v>
      </c>
      <c r="G632" s="365">
        <v>1</v>
      </c>
    </row>
    <row r="633" spans="1:7" x14ac:dyDescent="0.25">
      <c r="A633" s="369">
        <v>1974533</v>
      </c>
      <c r="B633" s="368" t="s">
        <v>1918</v>
      </c>
      <c r="C633" s="367" t="s">
        <v>1931</v>
      </c>
      <c r="D633" s="366">
        <v>43983</v>
      </c>
      <c r="E633" s="366">
        <v>43983</v>
      </c>
      <c r="F633" s="366">
        <v>43983</v>
      </c>
      <c r="G633" s="365">
        <v>5</v>
      </c>
    </row>
    <row r="634" spans="1:7" x14ac:dyDescent="0.25">
      <c r="A634" s="369">
        <v>1980993</v>
      </c>
      <c r="B634" s="368" t="s">
        <v>1918</v>
      </c>
      <c r="C634" s="367" t="s">
        <v>1919</v>
      </c>
      <c r="D634" s="366">
        <v>44348</v>
      </c>
      <c r="E634" s="366">
        <v>44348</v>
      </c>
      <c r="F634" s="366">
        <v>44348</v>
      </c>
      <c r="G634" s="365">
        <v>15</v>
      </c>
    </row>
    <row r="635" spans="1:7" x14ac:dyDescent="0.25">
      <c r="A635" s="369">
        <v>1983022</v>
      </c>
      <c r="B635" s="368" t="s">
        <v>1929</v>
      </c>
      <c r="C635" s="367" t="s">
        <v>1919</v>
      </c>
      <c r="D635" s="366">
        <v>44256</v>
      </c>
      <c r="E635" s="366">
        <v>44256</v>
      </c>
      <c r="F635" s="366">
        <v>44287</v>
      </c>
      <c r="G635" s="365">
        <v>66</v>
      </c>
    </row>
    <row r="636" spans="1:7" x14ac:dyDescent="0.25">
      <c r="A636" s="369">
        <v>1984278</v>
      </c>
      <c r="B636" s="368" t="s">
        <v>1922</v>
      </c>
      <c r="C636" s="367" t="s">
        <v>1927</v>
      </c>
      <c r="D636" s="366">
        <v>44166</v>
      </c>
      <c r="E636" s="366">
        <v>44166</v>
      </c>
      <c r="F636" s="366">
        <v>44166</v>
      </c>
      <c r="G636" s="365">
        <v>90</v>
      </c>
    </row>
    <row r="637" spans="1:7" x14ac:dyDescent="0.25">
      <c r="A637" s="369">
        <v>1984706</v>
      </c>
      <c r="B637" s="368" t="s">
        <v>1918</v>
      </c>
      <c r="C637" s="367" t="s">
        <v>1925</v>
      </c>
      <c r="D637" s="366">
        <v>44470</v>
      </c>
      <c r="E637" s="366">
        <v>44501</v>
      </c>
      <c r="F637" s="366">
        <v>44501</v>
      </c>
      <c r="G637" s="365">
        <v>20</v>
      </c>
    </row>
    <row r="638" spans="1:7" x14ac:dyDescent="0.25">
      <c r="A638" s="369">
        <v>1985760</v>
      </c>
      <c r="B638" s="368" t="s">
        <v>1924</v>
      </c>
      <c r="C638" s="367" t="s">
        <v>1925</v>
      </c>
      <c r="D638" s="366">
        <v>44075</v>
      </c>
      <c r="E638" s="366">
        <v>44075</v>
      </c>
      <c r="F638" s="366">
        <v>44075</v>
      </c>
      <c r="G638" s="365">
        <v>15</v>
      </c>
    </row>
    <row r="639" spans="1:7" x14ac:dyDescent="0.25">
      <c r="A639" s="369">
        <v>1987406</v>
      </c>
      <c r="B639" s="368" t="s">
        <v>1926</v>
      </c>
      <c r="C639" s="367" t="s">
        <v>1934</v>
      </c>
      <c r="D639" s="366">
        <v>44075</v>
      </c>
      <c r="E639" s="366">
        <v>44075</v>
      </c>
      <c r="F639" s="366">
        <v>44105</v>
      </c>
      <c r="G639" s="365">
        <v>86</v>
      </c>
    </row>
    <row r="640" spans="1:7" x14ac:dyDescent="0.25">
      <c r="A640" s="369">
        <v>1987760</v>
      </c>
      <c r="B640" s="368" t="s">
        <v>1920</v>
      </c>
      <c r="C640" s="367" t="s">
        <v>1934</v>
      </c>
      <c r="D640" s="366">
        <v>44501</v>
      </c>
      <c r="E640" s="366">
        <v>44501</v>
      </c>
      <c r="F640" s="366">
        <v>44531</v>
      </c>
      <c r="G640" s="365">
        <v>11</v>
      </c>
    </row>
    <row r="641" spans="1:7" x14ac:dyDescent="0.25">
      <c r="A641" s="369">
        <v>1990795</v>
      </c>
      <c r="B641" s="368" t="s">
        <v>1932</v>
      </c>
      <c r="C641" s="367" t="s">
        <v>1917</v>
      </c>
      <c r="D641" s="366">
        <v>44166</v>
      </c>
      <c r="E641" s="366">
        <v>44166</v>
      </c>
      <c r="F641" s="366">
        <v>44166</v>
      </c>
      <c r="G641" s="365">
        <v>47</v>
      </c>
    </row>
    <row r="642" spans="1:7" x14ac:dyDescent="0.25">
      <c r="A642" s="369">
        <v>1994713</v>
      </c>
      <c r="B642" s="368" t="s">
        <v>1920</v>
      </c>
      <c r="C642" s="367" t="s">
        <v>1931</v>
      </c>
      <c r="D642" s="366">
        <v>44378</v>
      </c>
      <c r="E642" s="366">
        <v>44409</v>
      </c>
      <c r="F642" s="366">
        <v>44409</v>
      </c>
      <c r="G642" s="365">
        <v>18</v>
      </c>
    </row>
    <row r="643" spans="1:7" x14ac:dyDescent="0.25">
      <c r="A643" s="369">
        <v>1997481</v>
      </c>
      <c r="B643" s="368" t="s">
        <v>1922</v>
      </c>
      <c r="C643" s="367" t="s">
        <v>1934</v>
      </c>
      <c r="D643" s="366">
        <v>44531</v>
      </c>
      <c r="E643" s="366">
        <v>44531</v>
      </c>
      <c r="F643" s="366">
        <v>44562</v>
      </c>
      <c r="G643" s="365">
        <v>38</v>
      </c>
    </row>
    <row r="644" spans="1:7" x14ac:dyDescent="0.25">
      <c r="A644" s="369">
        <v>1999277</v>
      </c>
      <c r="B644" s="368" t="s">
        <v>1932</v>
      </c>
      <c r="C644" s="367" t="s">
        <v>1917</v>
      </c>
      <c r="D644" s="366">
        <v>44501</v>
      </c>
      <c r="E644" s="366">
        <v>44501</v>
      </c>
      <c r="F644" s="366">
        <v>44501</v>
      </c>
      <c r="G644" s="365">
        <v>91</v>
      </c>
    </row>
    <row r="645" spans="1:7" x14ac:dyDescent="0.25">
      <c r="A645" s="369">
        <v>2003276</v>
      </c>
      <c r="B645" s="368" t="s">
        <v>1928</v>
      </c>
      <c r="C645" s="367" t="s">
        <v>1925</v>
      </c>
      <c r="D645" s="366">
        <v>44136</v>
      </c>
      <c r="E645" s="366">
        <v>44166</v>
      </c>
      <c r="F645" s="366">
        <v>44166</v>
      </c>
      <c r="G645" s="365">
        <v>5</v>
      </c>
    </row>
    <row r="646" spans="1:7" x14ac:dyDescent="0.25">
      <c r="A646" s="369">
        <v>2006257</v>
      </c>
      <c r="B646" s="368" t="s">
        <v>1926</v>
      </c>
      <c r="C646" s="367" t="s">
        <v>1934</v>
      </c>
      <c r="D646" s="366">
        <v>43922</v>
      </c>
      <c r="E646" s="366">
        <v>43952</v>
      </c>
      <c r="F646" s="366">
        <v>43952</v>
      </c>
      <c r="G646" s="365">
        <v>6</v>
      </c>
    </row>
    <row r="647" spans="1:7" x14ac:dyDescent="0.25">
      <c r="A647" s="369">
        <v>2007960</v>
      </c>
      <c r="B647" s="368" t="s">
        <v>1926</v>
      </c>
      <c r="C647" s="367" t="s">
        <v>1927</v>
      </c>
      <c r="D647" s="366">
        <v>44075</v>
      </c>
      <c r="E647" s="366">
        <v>44075</v>
      </c>
      <c r="F647" s="366">
        <v>44075</v>
      </c>
      <c r="G647" s="365">
        <v>35</v>
      </c>
    </row>
    <row r="648" spans="1:7" x14ac:dyDescent="0.25">
      <c r="A648" s="369">
        <v>2008745</v>
      </c>
      <c r="B648" s="368" t="s">
        <v>1926</v>
      </c>
      <c r="C648" s="367" t="s">
        <v>1933</v>
      </c>
      <c r="D648" s="366">
        <v>43922</v>
      </c>
      <c r="E648" s="366">
        <v>43922</v>
      </c>
      <c r="F648" s="366">
        <v>43952</v>
      </c>
      <c r="G648" s="365">
        <v>81</v>
      </c>
    </row>
    <row r="649" spans="1:7" x14ac:dyDescent="0.25">
      <c r="A649" s="369">
        <v>2012114</v>
      </c>
      <c r="B649" s="368" t="s">
        <v>1926</v>
      </c>
      <c r="C649" s="367" t="s">
        <v>1927</v>
      </c>
      <c r="D649" s="366">
        <v>44287</v>
      </c>
      <c r="E649" s="366">
        <v>44287</v>
      </c>
      <c r="F649" s="366">
        <v>44317</v>
      </c>
      <c r="G649" s="365">
        <v>10</v>
      </c>
    </row>
    <row r="650" spans="1:7" x14ac:dyDescent="0.25">
      <c r="A650" s="369">
        <v>2016618</v>
      </c>
      <c r="B650" s="368" t="s">
        <v>1929</v>
      </c>
      <c r="C650" s="367" t="s">
        <v>1925</v>
      </c>
      <c r="D650" s="366">
        <v>44531</v>
      </c>
      <c r="E650" s="366">
        <v>44531</v>
      </c>
      <c r="F650" s="366">
        <v>44562</v>
      </c>
      <c r="G650" s="365">
        <v>25</v>
      </c>
    </row>
    <row r="651" spans="1:7" x14ac:dyDescent="0.25">
      <c r="A651" s="369">
        <v>2017083</v>
      </c>
      <c r="B651" s="368" t="s">
        <v>1926</v>
      </c>
      <c r="C651" s="367" t="s">
        <v>1927</v>
      </c>
      <c r="D651" s="366">
        <v>44013</v>
      </c>
      <c r="E651" s="366">
        <v>44013</v>
      </c>
      <c r="F651" s="366">
        <v>44013</v>
      </c>
      <c r="G651" s="365">
        <v>51</v>
      </c>
    </row>
    <row r="652" spans="1:7" x14ac:dyDescent="0.25">
      <c r="A652" s="369">
        <v>2017518</v>
      </c>
      <c r="B652" s="368" t="s">
        <v>1926</v>
      </c>
      <c r="C652" s="367" t="s">
        <v>1930</v>
      </c>
      <c r="D652" s="366">
        <v>43862</v>
      </c>
      <c r="E652" s="366">
        <v>43862</v>
      </c>
      <c r="F652" s="366">
        <v>43891</v>
      </c>
      <c r="G652" s="365">
        <v>44</v>
      </c>
    </row>
    <row r="653" spans="1:7" x14ac:dyDescent="0.25">
      <c r="A653" s="369">
        <v>2026759</v>
      </c>
      <c r="B653" s="368" t="s">
        <v>1926</v>
      </c>
      <c r="C653" s="367" t="s">
        <v>1931</v>
      </c>
      <c r="D653" s="366">
        <v>44378</v>
      </c>
      <c r="E653" s="366">
        <v>44378</v>
      </c>
      <c r="F653" s="366">
        <v>44409</v>
      </c>
      <c r="G653" s="365">
        <v>53</v>
      </c>
    </row>
    <row r="654" spans="1:7" x14ac:dyDescent="0.25">
      <c r="A654" s="369">
        <v>2027923</v>
      </c>
      <c r="B654" s="368" t="s">
        <v>1926</v>
      </c>
      <c r="C654" s="367" t="s">
        <v>1921</v>
      </c>
      <c r="D654" s="366">
        <v>43922</v>
      </c>
      <c r="E654" s="366">
        <v>43922</v>
      </c>
      <c r="F654" s="366">
        <v>43952</v>
      </c>
      <c r="G654" s="365">
        <v>92</v>
      </c>
    </row>
    <row r="655" spans="1:7" x14ac:dyDescent="0.25">
      <c r="A655" s="369">
        <v>2029177</v>
      </c>
      <c r="B655" s="368" t="s">
        <v>1926</v>
      </c>
      <c r="C655" s="367" t="s">
        <v>1921</v>
      </c>
      <c r="D655" s="366">
        <v>44013</v>
      </c>
      <c r="E655" s="366">
        <v>44044</v>
      </c>
      <c r="F655" s="366">
        <v>44044</v>
      </c>
      <c r="G655" s="365">
        <v>5</v>
      </c>
    </row>
    <row r="656" spans="1:7" x14ac:dyDescent="0.25">
      <c r="A656" s="369">
        <v>2029879</v>
      </c>
      <c r="B656" s="368" t="s">
        <v>1922</v>
      </c>
      <c r="C656" s="367" t="s">
        <v>1934</v>
      </c>
      <c r="D656" s="366">
        <v>43862</v>
      </c>
      <c r="E656" s="366">
        <v>43862</v>
      </c>
      <c r="F656" s="366">
        <v>43891</v>
      </c>
      <c r="G656" s="365">
        <v>75</v>
      </c>
    </row>
    <row r="657" spans="1:7" x14ac:dyDescent="0.25">
      <c r="A657" s="369">
        <v>2031945</v>
      </c>
      <c r="B657" s="368" t="s">
        <v>1926</v>
      </c>
      <c r="C657" s="367" t="s">
        <v>1919</v>
      </c>
      <c r="D657" s="366">
        <v>43891</v>
      </c>
      <c r="E657" s="366">
        <v>43891</v>
      </c>
      <c r="F657" s="366">
        <v>43891</v>
      </c>
      <c r="G657" s="365">
        <v>31</v>
      </c>
    </row>
    <row r="658" spans="1:7" x14ac:dyDescent="0.25">
      <c r="A658" s="369">
        <v>2035621</v>
      </c>
      <c r="B658" s="368" t="s">
        <v>1918</v>
      </c>
      <c r="C658" s="367" t="s">
        <v>1919</v>
      </c>
      <c r="D658" s="366">
        <v>43922</v>
      </c>
      <c r="E658" s="366">
        <v>43952</v>
      </c>
      <c r="F658" s="366">
        <v>43952</v>
      </c>
      <c r="G658" s="365">
        <v>6</v>
      </c>
    </row>
    <row r="659" spans="1:7" x14ac:dyDescent="0.25">
      <c r="A659" s="369">
        <v>2036367</v>
      </c>
      <c r="B659" s="368" t="s">
        <v>1924</v>
      </c>
      <c r="C659" s="367" t="s">
        <v>1921</v>
      </c>
      <c r="D659" s="366">
        <v>44166</v>
      </c>
      <c r="E659" s="366">
        <v>44197</v>
      </c>
      <c r="F659" s="366">
        <v>44197</v>
      </c>
      <c r="G659" s="365">
        <v>1</v>
      </c>
    </row>
    <row r="660" spans="1:7" x14ac:dyDescent="0.25">
      <c r="A660" s="369">
        <v>2038548</v>
      </c>
      <c r="B660" s="368" t="s">
        <v>1932</v>
      </c>
      <c r="C660" s="367" t="s">
        <v>1934</v>
      </c>
      <c r="D660" s="366">
        <v>43862</v>
      </c>
      <c r="E660" s="366">
        <v>43891</v>
      </c>
      <c r="F660" s="366">
        <v>43891</v>
      </c>
      <c r="G660" s="365">
        <v>7</v>
      </c>
    </row>
    <row r="661" spans="1:7" x14ac:dyDescent="0.25">
      <c r="A661" s="369">
        <v>2038884</v>
      </c>
      <c r="B661" s="368" t="s">
        <v>1924</v>
      </c>
      <c r="C661" s="367" t="s">
        <v>1931</v>
      </c>
      <c r="D661" s="366">
        <v>44044</v>
      </c>
      <c r="E661" s="366">
        <v>44044</v>
      </c>
      <c r="F661" s="366">
        <v>44044</v>
      </c>
      <c r="G661" s="365">
        <v>33</v>
      </c>
    </row>
    <row r="662" spans="1:7" x14ac:dyDescent="0.25">
      <c r="A662" s="369">
        <v>2039922</v>
      </c>
      <c r="B662" s="368" t="s">
        <v>1932</v>
      </c>
      <c r="C662" s="367" t="s">
        <v>1931</v>
      </c>
      <c r="D662" s="366">
        <v>43983</v>
      </c>
      <c r="E662" s="366">
        <v>44013</v>
      </c>
      <c r="F662" s="366">
        <v>44013</v>
      </c>
      <c r="G662" s="365">
        <v>8</v>
      </c>
    </row>
    <row r="663" spans="1:7" x14ac:dyDescent="0.25">
      <c r="A663" s="369">
        <v>2041274</v>
      </c>
      <c r="B663" s="368" t="s">
        <v>1926</v>
      </c>
      <c r="C663" s="367" t="s">
        <v>1919</v>
      </c>
      <c r="D663" s="366">
        <v>44440</v>
      </c>
      <c r="E663" s="366">
        <v>44440</v>
      </c>
      <c r="F663" s="366">
        <v>44440</v>
      </c>
      <c r="G663" s="365">
        <v>93</v>
      </c>
    </row>
    <row r="664" spans="1:7" x14ac:dyDescent="0.25">
      <c r="A664" s="369">
        <v>2041355</v>
      </c>
      <c r="B664" s="368" t="s">
        <v>1918</v>
      </c>
      <c r="C664" s="367" t="s">
        <v>1933</v>
      </c>
      <c r="D664" s="366">
        <v>44013</v>
      </c>
      <c r="E664" s="366">
        <v>44013</v>
      </c>
      <c r="F664" s="366">
        <v>44013</v>
      </c>
      <c r="G664" s="365">
        <v>89</v>
      </c>
    </row>
    <row r="665" spans="1:7" x14ac:dyDescent="0.25">
      <c r="A665" s="369">
        <v>2041410</v>
      </c>
      <c r="B665" s="368" t="s">
        <v>1920</v>
      </c>
      <c r="C665" s="367" t="s">
        <v>1917</v>
      </c>
      <c r="D665" s="366">
        <v>44287</v>
      </c>
      <c r="E665" s="366">
        <v>44287</v>
      </c>
      <c r="F665" s="366">
        <v>44287</v>
      </c>
      <c r="G665" s="365">
        <v>31</v>
      </c>
    </row>
    <row r="666" spans="1:7" x14ac:dyDescent="0.25">
      <c r="A666" s="369">
        <v>2041595</v>
      </c>
      <c r="B666" s="368" t="s">
        <v>1926</v>
      </c>
      <c r="C666" s="367" t="s">
        <v>1923</v>
      </c>
      <c r="D666" s="366">
        <v>44075</v>
      </c>
      <c r="E666" s="366">
        <v>44105</v>
      </c>
      <c r="F666" s="366">
        <v>44105</v>
      </c>
      <c r="G666" s="365">
        <v>2</v>
      </c>
    </row>
    <row r="667" spans="1:7" x14ac:dyDescent="0.25">
      <c r="A667" s="369">
        <v>2042602</v>
      </c>
      <c r="B667" s="368" t="s">
        <v>1924</v>
      </c>
      <c r="C667" s="367" t="s">
        <v>1930</v>
      </c>
      <c r="D667" s="366">
        <v>44440</v>
      </c>
      <c r="E667" s="366">
        <v>44440</v>
      </c>
      <c r="F667" s="366">
        <v>44470</v>
      </c>
      <c r="G667" s="365">
        <v>77</v>
      </c>
    </row>
    <row r="668" spans="1:7" x14ac:dyDescent="0.25">
      <c r="A668" s="369">
        <v>2043792</v>
      </c>
      <c r="B668" s="368" t="s">
        <v>1924</v>
      </c>
      <c r="C668" s="367" t="s">
        <v>1927</v>
      </c>
      <c r="D668" s="366">
        <v>44044</v>
      </c>
      <c r="E668" s="366">
        <v>44044</v>
      </c>
      <c r="F668" s="366">
        <v>44075</v>
      </c>
      <c r="G668" s="365">
        <v>50</v>
      </c>
    </row>
    <row r="669" spans="1:7" x14ac:dyDescent="0.25">
      <c r="A669" s="369">
        <v>2046612</v>
      </c>
      <c r="B669" s="368" t="s">
        <v>1926</v>
      </c>
      <c r="C669" s="367" t="s">
        <v>1919</v>
      </c>
      <c r="D669" s="366">
        <v>44197</v>
      </c>
      <c r="E669" s="366">
        <v>44197</v>
      </c>
      <c r="F669" s="366">
        <v>44197</v>
      </c>
      <c r="G669" s="365">
        <v>25</v>
      </c>
    </row>
    <row r="670" spans="1:7" x14ac:dyDescent="0.25">
      <c r="A670" s="369">
        <v>2049864</v>
      </c>
      <c r="B670" s="368" t="s">
        <v>1928</v>
      </c>
      <c r="C670" s="367" t="s">
        <v>1925</v>
      </c>
      <c r="D670" s="366">
        <v>44075</v>
      </c>
      <c r="E670" s="366">
        <v>44105</v>
      </c>
      <c r="F670" s="366">
        <v>44105</v>
      </c>
      <c r="G670" s="365">
        <v>1</v>
      </c>
    </row>
    <row r="671" spans="1:7" x14ac:dyDescent="0.25">
      <c r="A671" s="369">
        <v>2051199</v>
      </c>
      <c r="B671" s="368" t="s">
        <v>1929</v>
      </c>
      <c r="C671" s="367" t="s">
        <v>1927</v>
      </c>
      <c r="D671" s="366">
        <v>44531</v>
      </c>
      <c r="E671" s="366">
        <v>44562</v>
      </c>
      <c r="F671" s="366">
        <v>44562</v>
      </c>
      <c r="G671" s="365">
        <v>10</v>
      </c>
    </row>
    <row r="672" spans="1:7" x14ac:dyDescent="0.25">
      <c r="A672" s="369">
        <v>2051845</v>
      </c>
      <c r="B672" s="368" t="s">
        <v>1920</v>
      </c>
      <c r="C672" s="367" t="s">
        <v>1931</v>
      </c>
      <c r="D672" s="366">
        <v>43952</v>
      </c>
      <c r="E672" s="366">
        <v>43983</v>
      </c>
      <c r="F672" s="366">
        <v>43983</v>
      </c>
      <c r="G672" s="365">
        <v>7</v>
      </c>
    </row>
    <row r="673" spans="1:7" x14ac:dyDescent="0.25">
      <c r="A673" s="369">
        <v>2055891</v>
      </c>
      <c r="B673" s="368" t="s">
        <v>1928</v>
      </c>
      <c r="C673" s="367" t="s">
        <v>1921</v>
      </c>
      <c r="D673" s="366">
        <v>44501</v>
      </c>
      <c r="E673" s="366">
        <v>44501</v>
      </c>
      <c r="F673" s="366">
        <v>44531</v>
      </c>
      <c r="G673" s="365">
        <v>19</v>
      </c>
    </row>
    <row r="674" spans="1:7" x14ac:dyDescent="0.25">
      <c r="A674" s="369">
        <v>2056148</v>
      </c>
      <c r="B674" s="368" t="s">
        <v>1926</v>
      </c>
      <c r="C674" s="367" t="s">
        <v>1923</v>
      </c>
      <c r="D674" s="366">
        <v>43983</v>
      </c>
      <c r="E674" s="366">
        <v>44013</v>
      </c>
      <c r="F674" s="366">
        <v>44013</v>
      </c>
      <c r="G674" s="365">
        <v>3</v>
      </c>
    </row>
    <row r="675" spans="1:7" x14ac:dyDescent="0.25">
      <c r="A675" s="369">
        <v>2056844</v>
      </c>
      <c r="B675" s="368" t="s">
        <v>1928</v>
      </c>
      <c r="C675" s="367" t="s">
        <v>1917</v>
      </c>
      <c r="D675" s="366">
        <v>44348</v>
      </c>
      <c r="E675" s="366">
        <v>44378</v>
      </c>
      <c r="F675" s="366">
        <v>44378</v>
      </c>
      <c r="G675" s="365">
        <v>10</v>
      </c>
    </row>
    <row r="676" spans="1:7" x14ac:dyDescent="0.25">
      <c r="A676" s="369">
        <v>2060304</v>
      </c>
      <c r="B676" s="368" t="s">
        <v>1926</v>
      </c>
      <c r="C676" s="367" t="s">
        <v>1933</v>
      </c>
      <c r="D676" s="366">
        <v>44013</v>
      </c>
      <c r="E676" s="366">
        <v>44013</v>
      </c>
      <c r="F676" s="366">
        <v>44013</v>
      </c>
      <c r="G676" s="365">
        <v>20</v>
      </c>
    </row>
    <row r="677" spans="1:7" x14ac:dyDescent="0.25">
      <c r="A677" s="369">
        <v>2064610</v>
      </c>
      <c r="B677" s="368" t="s">
        <v>1922</v>
      </c>
      <c r="C677" s="367" t="s">
        <v>1923</v>
      </c>
      <c r="D677" s="366">
        <v>43983</v>
      </c>
      <c r="E677" s="366">
        <v>43983</v>
      </c>
      <c r="F677" s="366">
        <v>43983</v>
      </c>
      <c r="G677" s="365">
        <v>89</v>
      </c>
    </row>
    <row r="678" spans="1:7" x14ac:dyDescent="0.25">
      <c r="A678" s="369">
        <v>2066916</v>
      </c>
      <c r="B678" s="368" t="s">
        <v>1929</v>
      </c>
      <c r="C678" s="367" t="s">
        <v>1925</v>
      </c>
      <c r="D678" s="366">
        <v>43983</v>
      </c>
      <c r="E678" s="366">
        <v>44013</v>
      </c>
      <c r="F678" s="366">
        <v>44013</v>
      </c>
      <c r="G678" s="365">
        <v>10</v>
      </c>
    </row>
    <row r="679" spans="1:7" x14ac:dyDescent="0.25">
      <c r="A679" s="369">
        <v>2070356</v>
      </c>
      <c r="B679" s="368" t="s">
        <v>1922</v>
      </c>
      <c r="C679" s="367" t="s">
        <v>1931</v>
      </c>
      <c r="D679" s="366">
        <v>44228</v>
      </c>
      <c r="E679" s="366">
        <v>44228</v>
      </c>
      <c r="F679" s="366">
        <v>44228</v>
      </c>
      <c r="G679" s="365">
        <v>52</v>
      </c>
    </row>
    <row r="680" spans="1:7" x14ac:dyDescent="0.25">
      <c r="A680" s="369">
        <v>2071214</v>
      </c>
      <c r="B680" s="368" t="s">
        <v>1929</v>
      </c>
      <c r="C680" s="367" t="s">
        <v>1919</v>
      </c>
      <c r="D680" s="366">
        <v>44166</v>
      </c>
      <c r="E680" s="366">
        <v>44166</v>
      </c>
      <c r="F680" s="366">
        <v>44166</v>
      </c>
      <c r="G680" s="365">
        <v>28</v>
      </c>
    </row>
    <row r="681" spans="1:7" x14ac:dyDescent="0.25">
      <c r="A681" s="369">
        <v>2073636</v>
      </c>
      <c r="B681" s="368" t="s">
        <v>1928</v>
      </c>
      <c r="C681" s="367" t="s">
        <v>1917</v>
      </c>
      <c r="D681" s="366">
        <v>43983</v>
      </c>
      <c r="E681" s="366">
        <v>43983</v>
      </c>
      <c r="F681" s="366">
        <v>44013</v>
      </c>
      <c r="G681" s="365">
        <v>88</v>
      </c>
    </row>
    <row r="682" spans="1:7" x14ac:dyDescent="0.25">
      <c r="A682" s="369">
        <v>2074257</v>
      </c>
      <c r="B682" s="368" t="s">
        <v>1922</v>
      </c>
      <c r="C682" s="367" t="s">
        <v>1927</v>
      </c>
      <c r="D682" s="366">
        <v>43891</v>
      </c>
      <c r="E682" s="366">
        <v>43922</v>
      </c>
      <c r="F682" s="366">
        <v>43922</v>
      </c>
      <c r="G682" s="365">
        <v>4</v>
      </c>
    </row>
    <row r="683" spans="1:7" x14ac:dyDescent="0.25">
      <c r="A683" s="369">
        <v>2075070</v>
      </c>
      <c r="B683" s="368" t="s">
        <v>1929</v>
      </c>
      <c r="C683" s="367" t="s">
        <v>1925</v>
      </c>
      <c r="D683" s="366">
        <v>44013</v>
      </c>
      <c r="E683" s="366">
        <v>44013</v>
      </c>
      <c r="F683" s="366">
        <v>44013</v>
      </c>
      <c r="G683" s="365">
        <v>15</v>
      </c>
    </row>
    <row r="684" spans="1:7" x14ac:dyDescent="0.25">
      <c r="A684" s="369">
        <v>2075984</v>
      </c>
      <c r="B684" s="368" t="s">
        <v>1920</v>
      </c>
      <c r="C684" s="367" t="s">
        <v>1934</v>
      </c>
      <c r="D684" s="366">
        <v>44044</v>
      </c>
      <c r="E684" s="366">
        <v>44044</v>
      </c>
      <c r="F684" s="366">
        <v>44075</v>
      </c>
      <c r="G684" s="365">
        <v>23</v>
      </c>
    </row>
    <row r="685" spans="1:7" x14ac:dyDescent="0.25">
      <c r="A685" s="369">
        <v>2076502</v>
      </c>
      <c r="B685" s="368" t="s">
        <v>1924</v>
      </c>
      <c r="C685" s="367" t="s">
        <v>1934</v>
      </c>
      <c r="D685" s="366">
        <v>43862</v>
      </c>
      <c r="E685" s="366">
        <v>43891</v>
      </c>
      <c r="F685" s="366">
        <v>43891</v>
      </c>
      <c r="G685" s="365">
        <v>10</v>
      </c>
    </row>
    <row r="686" spans="1:7" x14ac:dyDescent="0.25">
      <c r="A686" s="369">
        <v>2078384</v>
      </c>
      <c r="B686" s="368" t="s">
        <v>1922</v>
      </c>
      <c r="C686" s="367" t="s">
        <v>1931</v>
      </c>
      <c r="D686" s="366">
        <v>44197</v>
      </c>
      <c r="E686" s="366">
        <v>44228</v>
      </c>
      <c r="F686" s="366">
        <v>44228</v>
      </c>
      <c r="G686" s="365">
        <v>4</v>
      </c>
    </row>
    <row r="687" spans="1:7" x14ac:dyDescent="0.25">
      <c r="A687" s="369">
        <v>2080284</v>
      </c>
      <c r="B687" s="368" t="s">
        <v>1926</v>
      </c>
      <c r="C687" s="367" t="s">
        <v>1931</v>
      </c>
      <c r="D687" s="366">
        <v>44317</v>
      </c>
      <c r="E687" s="366">
        <v>44317</v>
      </c>
      <c r="F687" s="366">
        <v>44317</v>
      </c>
      <c r="G687" s="365">
        <v>37</v>
      </c>
    </row>
    <row r="688" spans="1:7" x14ac:dyDescent="0.25">
      <c r="A688" s="369">
        <v>2081153</v>
      </c>
      <c r="B688" s="368" t="s">
        <v>1926</v>
      </c>
      <c r="C688" s="367" t="s">
        <v>1921</v>
      </c>
      <c r="D688" s="366">
        <v>44044</v>
      </c>
      <c r="E688" s="366">
        <v>44075</v>
      </c>
      <c r="F688" s="366">
        <v>44075</v>
      </c>
      <c r="G688" s="365">
        <v>4</v>
      </c>
    </row>
    <row r="689" spans="1:7" x14ac:dyDescent="0.25">
      <c r="A689" s="369">
        <v>2089602</v>
      </c>
      <c r="B689" s="368" t="s">
        <v>1920</v>
      </c>
      <c r="C689" s="367" t="s">
        <v>1931</v>
      </c>
      <c r="D689" s="366">
        <v>43922</v>
      </c>
      <c r="E689" s="366">
        <v>43922</v>
      </c>
      <c r="F689" s="366">
        <v>43952</v>
      </c>
      <c r="G689" s="365">
        <v>11</v>
      </c>
    </row>
    <row r="690" spans="1:7" x14ac:dyDescent="0.25">
      <c r="A690" s="369">
        <v>2091945</v>
      </c>
      <c r="B690" s="368" t="s">
        <v>1920</v>
      </c>
      <c r="C690" s="367" t="s">
        <v>1930</v>
      </c>
      <c r="D690" s="366">
        <v>44440</v>
      </c>
      <c r="E690" s="366">
        <v>44440</v>
      </c>
      <c r="F690" s="366">
        <v>44470</v>
      </c>
      <c r="G690" s="365">
        <v>16</v>
      </c>
    </row>
    <row r="691" spans="1:7" x14ac:dyDescent="0.25">
      <c r="A691" s="369">
        <v>2092146</v>
      </c>
      <c r="B691" s="368" t="s">
        <v>1918</v>
      </c>
      <c r="C691" s="367" t="s">
        <v>1930</v>
      </c>
      <c r="D691" s="366">
        <v>43862</v>
      </c>
      <c r="E691" s="366">
        <v>43891</v>
      </c>
      <c r="F691" s="366">
        <v>43891</v>
      </c>
      <c r="G691" s="365">
        <v>3</v>
      </c>
    </row>
    <row r="692" spans="1:7" x14ac:dyDescent="0.25">
      <c r="A692" s="369">
        <v>2092234</v>
      </c>
      <c r="B692" s="368" t="s">
        <v>1928</v>
      </c>
      <c r="C692" s="367" t="s">
        <v>1930</v>
      </c>
      <c r="D692" s="366">
        <v>44378</v>
      </c>
      <c r="E692" s="366">
        <v>44378</v>
      </c>
      <c r="F692" s="366">
        <v>44378</v>
      </c>
      <c r="G692" s="365">
        <v>48</v>
      </c>
    </row>
    <row r="693" spans="1:7" x14ac:dyDescent="0.25">
      <c r="A693" s="369">
        <v>2100353</v>
      </c>
      <c r="B693" s="368" t="s">
        <v>1932</v>
      </c>
      <c r="C693" s="367" t="s">
        <v>1934</v>
      </c>
      <c r="D693" s="366">
        <v>44228</v>
      </c>
      <c r="E693" s="366">
        <v>44228</v>
      </c>
      <c r="F693" s="366">
        <v>44256</v>
      </c>
      <c r="G693" s="365">
        <v>84</v>
      </c>
    </row>
    <row r="694" spans="1:7" x14ac:dyDescent="0.25">
      <c r="A694" s="369">
        <v>2101659</v>
      </c>
      <c r="B694" s="368" t="s">
        <v>1932</v>
      </c>
      <c r="C694" s="367" t="s">
        <v>1919</v>
      </c>
      <c r="D694" s="366">
        <v>44378</v>
      </c>
      <c r="E694" s="366">
        <v>44409</v>
      </c>
      <c r="F694" s="366">
        <v>44409</v>
      </c>
      <c r="G694" s="365">
        <v>24</v>
      </c>
    </row>
    <row r="695" spans="1:7" x14ac:dyDescent="0.25">
      <c r="A695" s="369">
        <v>2102778</v>
      </c>
      <c r="B695" s="368" t="s">
        <v>1918</v>
      </c>
      <c r="C695" s="367" t="s">
        <v>1921</v>
      </c>
      <c r="D695" s="366">
        <v>43952</v>
      </c>
      <c r="E695" s="366">
        <v>43952</v>
      </c>
      <c r="F695" s="366">
        <v>43983</v>
      </c>
      <c r="G695" s="365">
        <v>58</v>
      </c>
    </row>
    <row r="696" spans="1:7" x14ac:dyDescent="0.25">
      <c r="A696" s="369">
        <v>2103827</v>
      </c>
      <c r="B696" s="368" t="s">
        <v>1928</v>
      </c>
      <c r="C696" s="367" t="s">
        <v>1930</v>
      </c>
      <c r="D696" s="366">
        <v>43831</v>
      </c>
      <c r="E696" s="366">
        <v>43862</v>
      </c>
      <c r="F696" s="366">
        <v>43862</v>
      </c>
      <c r="G696" s="365">
        <v>6</v>
      </c>
    </row>
    <row r="697" spans="1:7" x14ac:dyDescent="0.25">
      <c r="A697" s="369">
        <v>2105512</v>
      </c>
      <c r="B697" s="368" t="s">
        <v>1920</v>
      </c>
      <c r="C697" s="367" t="s">
        <v>1925</v>
      </c>
      <c r="D697" s="366">
        <v>44136</v>
      </c>
      <c r="E697" s="366">
        <v>44136</v>
      </c>
      <c r="F697" s="366">
        <v>44136</v>
      </c>
      <c r="G697" s="365">
        <v>76</v>
      </c>
    </row>
    <row r="698" spans="1:7" x14ac:dyDescent="0.25">
      <c r="A698" s="369">
        <v>2105540</v>
      </c>
      <c r="B698" s="368" t="s">
        <v>1928</v>
      </c>
      <c r="C698" s="367" t="s">
        <v>1930</v>
      </c>
      <c r="D698" s="366">
        <v>43983</v>
      </c>
      <c r="E698" s="366">
        <v>43983</v>
      </c>
      <c r="F698" s="366">
        <v>44013</v>
      </c>
      <c r="G698" s="365">
        <v>66</v>
      </c>
    </row>
    <row r="699" spans="1:7" x14ac:dyDescent="0.25">
      <c r="A699" s="369">
        <v>2106459</v>
      </c>
      <c r="B699" s="368" t="s">
        <v>1932</v>
      </c>
      <c r="C699" s="367" t="s">
        <v>1917</v>
      </c>
      <c r="D699" s="366">
        <v>44075</v>
      </c>
      <c r="E699" s="366">
        <v>44075</v>
      </c>
      <c r="F699" s="366">
        <v>44075</v>
      </c>
      <c r="G699" s="365">
        <v>100</v>
      </c>
    </row>
    <row r="700" spans="1:7" x14ac:dyDescent="0.25">
      <c r="A700" s="369">
        <v>2107721</v>
      </c>
      <c r="B700" s="368" t="s">
        <v>1920</v>
      </c>
      <c r="C700" s="367" t="s">
        <v>1921</v>
      </c>
      <c r="D700" s="366">
        <v>44409</v>
      </c>
      <c r="E700" s="366">
        <v>44409</v>
      </c>
      <c r="F700" s="366">
        <v>44440</v>
      </c>
      <c r="G700" s="365">
        <v>43</v>
      </c>
    </row>
    <row r="701" spans="1:7" x14ac:dyDescent="0.25">
      <c r="A701" s="369">
        <v>2109009</v>
      </c>
      <c r="B701" s="368" t="s">
        <v>1929</v>
      </c>
      <c r="C701" s="367" t="s">
        <v>1921</v>
      </c>
      <c r="D701" s="366">
        <v>44531</v>
      </c>
      <c r="E701" s="366">
        <v>44562</v>
      </c>
      <c r="F701" s="366">
        <v>44562</v>
      </c>
      <c r="G701" s="365">
        <v>7</v>
      </c>
    </row>
    <row r="702" spans="1:7" x14ac:dyDescent="0.25">
      <c r="A702" s="369">
        <v>2110637</v>
      </c>
      <c r="B702" s="368" t="s">
        <v>1929</v>
      </c>
      <c r="C702" s="367" t="s">
        <v>1931</v>
      </c>
      <c r="D702" s="366">
        <v>44348</v>
      </c>
      <c r="E702" s="366">
        <v>44378</v>
      </c>
      <c r="F702" s="366">
        <v>44378</v>
      </c>
      <c r="G702" s="365">
        <v>25</v>
      </c>
    </row>
    <row r="703" spans="1:7" x14ac:dyDescent="0.25">
      <c r="A703" s="369">
        <v>2113358</v>
      </c>
      <c r="B703" s="368" t="s">
        <v>1929</v>
      </c>
      <c r="C703" s="367" t="s">
        <v>1930</v>
      </c>
      <c r="D703" s="366">
        <v>43891</v>
      </c>
      <c r="E703" s="366">
        <v>43922</v>
      </c>
      <c r="F703" s="366">
        <v>43922</v>
      </c>
      <c r="G703" s="365">
        <v>3</v>
      </c>
    </row>
    <row r="704" spans="1:7" x14ac:dyDescent="0.25">
      <c r="A704" s="369">
        <v>2114828</v>
      </c>
      <c r="B704" s="368" t="s">
        <v>1929</v>
      </c>
      <c r="C704" s="367" t="s">
        <v>1923</v>
      </c>
      <c r="D704" s="366">
        <v>44136</v>
      </c>
      <c r="E704" s="366">
        <v>44136</v>
      </c>
      <c r="F704" s="366">
        <v>44136</v>
      </c>
      <c r="G704" s="365">
        <v>83</v>
      </c>
    </row>
    <row r="705" spans="1:7" x14ac:dyDescent="0.25">
      <c r="A705" s="369">
        <v>2116177</v>
      </c>
      <c r="B705" s="368" t="s">
        <v>1929</v>
      </c>
      <c r="C705" s="367" t="s">
        <v>1921</v>
      </c>
      <c r="D705" s="366">
        <v>43891</v>
      </c>
      <c r="E705" s="366">
        <v>43891</v>
      </c>
      <c r="F705" s="366">
        <v>43922</v>
      </c>
      <c r="G705" s="365">
        <v>33</v>
      </c>
    </row>
    <row r="706" spans="1:7" x14ac:dyDescent="0.25">
      <c r="A706" s="369">
        <v>2116212</v>
      </c>
      <c r="B706" s="368" t="s">
        <v>1924</v>
      </c>
      <c r="C706" s="367" t="s">
        <v>1925</v>
      </c>
      <c r="D706" s="366">
        <v>44228</v>
      </c>
      <c r="E706" s="366">
        <v>44228</v>
      </c>
      <c r="F706" s="366">
        <v>44256</v>
      </c>
      <c r="G706" s="365">
        <v>23</v>
      </c>
    </row>
    <row r="707" spans="1:7" x14ac:dyDescent="0.25">
      <c r="A707" s="369">
        <v>2116281</v>
      </c>
      <c r="B707" s="368" t="s">
        <v>1922</v>
      </c>
      <c r="C707" s="367" t="s">
        <v>1919</v>
      </c>
      <c r="D707" s="366">
        <v>44075</v>
      </c>
      <c r="E707" s="366">
        <v>44105</v>
      </c>
      <c r="F707" s="366">
        <v>44105</v>
      </c>
      <c r="G707" s="365">
        <v>1</v>
      </c>
    </row>
    <row r="708" spans="1:7" x14ac:dyDescent="0.25">
      <c r="A708" s="369">
        <v>2117058</v>
      </c>
      <c r="B708" s="368" t="s">
        <v>1926</v>
      </c>
      <c r="C708" s="367" t="s">
        <v>1925</v>
      </c>
      <c r="D708" s="366">
        <v>44105</v>
      </c>
      <c r="E708" s="366">
        <v>44105</v>
      </c>
      <c r="F708" s="366">
        <v>44105</v>
      </c>
      <c r="G708" s="365">
        <v>10</v>
      </c>
    </row>
    <row r="709" spans="1:7" x14ac:dyDescent="0.25">
      <c r="A709" s="369">
        <v>2117341</v>
      </c>
      <c r="B709" s="368" t="s">
        <v>1929</v>
      </c>
      <c r="C709" s="367" t="s">
        <v>1917</v>
      </c>
      <c r="D709" s="366">
        <v>43983</v>
      </c>
      <c r="E709" s="366">
        <v>43983</v>
      </c>
      <c r="F709" s="366">
        <v>44013</v>
      </c>
      <c r="G709" s="365">
        <v>29</v>
      </c>
    </row>
    <row r="710" spans="1:7" x14ac:dyDescent="0.25">
      <c r="A710" s="369">
        <v>2117588</v>
      </c>
      <c r="B710" s="368" t="s">
        <v>1920</v>
      </c>
      <c r="C710" s="367" t="s">
        <v>1931</v>
      </c>
      <c r="D710" s="366">
        <v>44013</v>
      </c>
      <c r="E710" s="366">
        <v>44044</v>
      </c>
      <c r="F710" s="366">
        <v>44044</v>
      </c>
      <c r="G710" s="365">
        <v>10</v>
      </c>
    </row>
    <row r="711" spans="1:7" x14ac:dyDescent="0.25">
      <c r="A711" s="369">
        <v>2117942</v>
      </c>
      <c r="B711" s="368" t="s">
        <v>1928</v>
      </c>
      <c r="C711" s="367" t="s">
        <v>1923</v>
      </c>
      <c r="D711" s="366">
        <v>44317</v>
      </c>
      <c r="E711" s="366">
        <v>44348</v>
      </c>
      <c r="F711" s="366">
        <v>44348</v>
      </c>
      <c r="G711" s="365">
        <v>8</v>
      </c>
    </row>
    <row r="712" spans="1:7" x14ac:dyDescent="0.25">
      <c r="A712" s="369">
        <v>2118506</v>
      </c>
      <c r="B712" s="368" t="s">
        <v>1924</v>
      </c>
      <c r="C712" s="367" t="s">
        <v>1923</v>
      </c>
      <c r="D712" s="366">
        <v>44531</v>
      </c>
      <c r="E712" s="366">
        <v>44531</v>
      </c>
      <c r="F712" s="366">
        <v>44531</v>
      </c>
      <c r="G712" s="365">
        <v>15</v>
      </c>
    </row>
    <row r="713" spans="1:7" x14ac:dyDescent="0.25">
      <c r="A713" s="369">
        <v>2124398</v>
      </c>
      <c r="B713" s="368" t="s">
        <v>1924</v>
      </c>
      <c r="C713" s="367" t="s">
        <v>1925</v>
      </c>
      <c r="D713" s="366">
        <v>43922</v>
      </c>
      <c r="E713" s="366">
        <v>43952</v>
      </c>
      <c r="F713" s="366">
        <v>43952</v>
      </c>
      <c r="G713" s="365">
        <v>3</v>
      </c>
    </row>
    <row r="714" spans="1:7" x14ac:dyDescent="0.25">
      <c r="A714" s="369">
        <v>2124480</v>
      </c>
      <c r="B714" s="368" t="s">
        <v>1926</v>
      </c>
      <c r="C714" s="367" t="s">
        <v>1919</v>
      </c>
      <c r="D714" s="366">
        <v>44197</v>
      </c>
      <c r="E714" s="366">
        <v>44228</v>
      </c>
      <c r="F714" s="366">
        <v>44228</v>
      </c>
      <c r="G714" s="365">
        <v>25</v>
      </c>
    </row>
    <row r="715" spans="1:7" x14ac:dyDescent="0.25">
      <c r="A715" s="369">
        <v>2125921</v>
      </c>
      <c r="B715" s="368" t="s">
        <v>1918</v>
      </c>
      <c r="C715" s="367" t="s">
        <v>1919</v>
      </c>
      <c r="D715" s="366">
        <v>43862</v>
      </c>
      <c r="E715" s="366">
        <v>43862</v>
      </c>
      <c r="F715" s="366">
        <v>43862</v>
      </c>
      <c r="G715" s="365">
        <v>22</v>
      </c>
    </row>
    <row r="716" spans="1:7" x14ac:dyDescent="0.25">
      <c r="A716" s="369">
        <v>2126586</v>
      </c>
      <c r="B716" s="368" t="s">
        <v>1928</v>
      </c>
      <c r="C716" s="367" t="s">
        <v>1933</v>
      </c>
      <c r="D716" s="366">
        <v>43983</v>
      </c>
      <c r="E716" s="366">
        <v>44013</v>
      </c>
      <c r="F716" s="366">
        <v>44013</v>
      </c>
      <c r="G716" s="365">
        <v>4</v>
      </c>
    </row>
    <row r="717" spans="1:7" x14ac:dyDescent="0.25">
      <c r="A717" s="369">
        <v>2127761</v>
      </c>
      <c r="B717" s="368" t="s">
        <v>1924</v>
      </c>
      <c r="C717" s="367" t="s">
        <v>1933</v>
      </c>
      <c r="D717" s="366">
        <v>44228</v>
      </c>
      <c r="E717" s="366">
        <v>44256</v>
      </c>
      <c r="F717" s="366">
        <v>44256</v>
      </c>
      <c r="G717" s="365">
        <v>16</v>
      </c>
    </row>
    <row r="718" spans="1:7" x14ac:dyDescent="0.25">
      <c r="A718" s="369">
        <v>2129538</v>
      </c>
      <c r="B718" s="368" t="s">
        <v>1922</v>
      </c>
      <c r="C718" s="367" t="s">
        <v>1927</v>
      </c>
      <c r="D718" s="366">
        <v>44501</v>
      </c>
      <c r="E718" s="366">
        <v>44501</v>
      </c>
      <c r="F718" s="366">
        <v>44531</v>
      </c>
      <c r="G718" s="365">
        <v>32</v>
      </c>
    </row>
    <row r="719" spans="1:7" x14ac:dyDescent="0.25">
      <c r="A719" s="369">
        <v>2131497</v>
      </c>
      <c r="B719" s="368" t="s">
        <v>1920</v>
      </c>
      <c r="C719" s="367" t="s">
        <v>1919</v>
      </c>
      <c r="D719" s="366">
        <v>44531</v>
      </c>
      <c r="E719" s="366">
        <v>44562</v>
      </c>
      <c r="F719" s="366">
        <v>44562</v>
      </c>
      <c r="G719" s="365">
        <v>4</v>
      </c>
    </row>
    <row r="720" spans="1:7" x14ac:dyDescent="0.25">
      <c r="A720" s="369">
        <v>2132895</v>
      </c>
      <c r="B720" s="368" t="s">
        <v>1928</v>
      </c>
      <c r="C720" s="367" t="s">
        <v>1931</v>
      </c>
      <c r="D720" s="366">
        <v>43831</v>
      </c>
      <c r="E720" s="366">
        <v>43862</v>
      </c>
      <c r="F720" s="366">
        <v>43862</v>
      </c>
      <c r="G720" s="365">
        <v>6</v>
      </c>
    </row>
    <row r="721" spans="1:7" x14ac:dyDescent="0.25">
      <c r="A721" s="369">
        <v>2134115</v>
      </c>
      <c r="B721" s="368" t="s">
        <v>1926</v>
      </c>
      <c r="C721" s="367" t="s">
        <v>1921</v>
      </c>
      <c r="D721" s="366">
        <v>44378</v>
      </c>
      <c r="E721" s="366">
        <v>44378</v>
      </c>
      <c r="F721" s="366">
        <v>44409</v>
      </c>
      <c r="G721" s="365">
        <v>27</v>
      </c>
    </row>
    <row r="722" spans="1:7" x14ac:dyDescent="0.25">
      <c r="A722" s="369">
        <v>2134152</v>
      </c>
      <c r="B722" s="368" t="s">
        <v>1929</v>
      </c>
      <c r="C722" s="367" t="s">
        <v>1930</v>
      </c>
      <c r="D722" s="366">
        <v>44013</v>
      </c>
      <c r="E722" s="366">
        <v>44013</v>
      </c>
      <c r="F722" s="366">
        <v>44013</v>
      </c>
      <c r="G722" s="365">
        <v>35</v>
      </c>
    </row>
    <row r="723" spans="1:7" x14ac:dyDescent="0.25">
      <c r="A723" s="369">
        <v>2134816</v>
      </c>
      <c r="B723" s="368" t="s">
        <v>1928</v>
      </c>
      <c r="C723" s="367" t="s">
        <v>1919</v>
      </c>
      <c r="D723" s="366">
        <v>44409</v>
      </c>
      <c r="E723" s="366">
        <v>44440</v>
      </c>
      <c r="F723" s="366">
        <v>44440</v>
      </c>
      <c r="G723" s="365">
        <v>2</v>
      </c>
    </row>
    <row r="724" spans="1:7" x14ac:dyDescent="0.25">
      <c r="A724" s="369">
        <v>2135420</v>
      </c>
      <c r="B724" s="368" t="s">
        <v>1929</v>
      </c>
      <c r="C724" s="367" t="s">
        <v>1921</v>
      </c>
      <c r="D724" s="366">
        <v>43983</v>
      </c>
      <c r="E724" s="366">
        <v>43983</v>
      </c>
      <c r="F724" s="366">
        <v>44013</v>
      </c>
      <c r="G724" s="365">
        <v>93</v>
      </c>
    </row>
    <row r="725" spans="1:7" x14ac:dyDescent="0.25">
      <c r="A725" s="369">
        <v>2137756</v>
      </c>
      <c r="B725" s="368" t="s">
        <v>1926</v>
      </c>
      <c r="C725" s="367" t="s">
        <v>1921</v>
      </c>
      <c r="D725" s="366">
        <v>43952</v>
      </c>
      <c r="E725" s="366">
        <v>43983</v>
      </c>
      <c r="F725" s="366">
        <v>43983</v>
      </c>
      <c r="G725" s="365">
        <v>1</v>
      </c>
    </row>
    <row r="726" spans="1:7" x14ac:dyDescent="0.25">
      <c r="A726" s="369">
        <v>2139588</v>
      </c>
      <c r="B726" s="368" t="s">
        <v>1929</v>
      </c>
      <c r="C726" s="367" t="s">
        <v>1923</v>
      </c>
      <c r="D726" s="366">
        <v>43831</v>
      </c>
      <c r="E726" s="366">
        <v>43831</v>
      </c>
      <c r="F726" s="366">
        <v>43862</v>
      </c>
      <c r="G726" s="365">
        <v>52</v>
      </c>
    </row>
    <row r="727" spans="1:7" x14ac:dyDescent="0.25">
      <c r="A727" s="369">
        <v>2139626</v>
      </c>
      <c r="B727" s="368" t="s">
        <v>1926</v>
      </c>
      <c r="C727" s="367" t="s">
        <v>1919</v>
      </c>
      <c r="D727" s="366">
        <v>44501</v>
      </c>
      <c r="E727" s="366">
        <v>44501</v>
      </c>
      <c r="F727" s="366">
        <v>44501</v>
      </c>
      <c r="G727" s="365">
        <v>72</v>
      </c>
    </row>
    <row r="728" spans="1:7" x14ac:dyDescent="0.25">
      <c r="A728" s="369">
        <v>2143221</v>
      </c>
      <c r="B728" s="368" t="s">
        <v>1924</v>
      </c>
      <c r="C728" s="367" t="s">
        <v>1921</v>
      </c>
      <c r="D728" s="366">
        <v>44501</v>
      </c>
      <c r="E728" s="366">
        <v>44501</v>
      </c>
      <c r="F728" s="366">
        <v>44501</v>
      </c>
      <c r="G728" s="365">
        <v>82</v>
      </c>
    </row>
    <row r="729" spans="1:7" x14ac:dyDescent="0.25">
      <c r="A729" s="369">
        <v>2143797</v>
      </c>
      <c r="B729" s="368" t="s">
        <v>1932</v>
      </c>
      <c r="C729" s="367" t="s">
        <v>1934</v>
      </c>
      <c r="D729" s="366">
        <v>44501</v>
      </c>
      <c r="E729" s="366">
        <v>44531</v>
      </c>
      <c r="F729" s="366">
        <v>44531</v>
      </c>
      <c r="G729" s="365">
        <v>16</v>
      </c>
    </row>
    <row r="730" spans="1:7" x14ac:dyDescent="0.25">
      <c r="A730" s="369">
        <v>2143818</v>
      </c>
      <c r="B730" s="368" t="s">
        <v>1926</v>
      </c>
      <c r="C730" s="367" t="s">
        <v>1927</v>
      </c>
      <c r="D730" s="366">
        <v>44317</v>
      </c>
      <c r="E730" s="366">
        <v>44348</v>
      </c>
      <c r="F730" s="366">
        <v>44348</v>
      </c>
      <c r="G730" s="365">
        <v>8</v>
      </c>
    </row>
    <row r="731" spans="1:7" x14ac:dyDescent="0.25">
      <c r="A731" s="369">
        <v>2143961</v>
      </c>
      <c r="B731" s="368" t="s">
        <v>1920</v>
      </c>
      <c r="C731" s="367" t="s">
        <v>1923</v>
      </c>
      <c r="D731" s="366">
        <v>43831</v>
      </c>
      <c r="E731" s="366">
        <v>43831</v>
      </c>
      <c r="F731" s="366">
        <v>43831</v>
      </c>
      <c r="G731" s="365">
        <v>20</v>
      </c>
    </row>
    <row r="732" spans="1:7" x14ac:dyDescent="0.25">
      <c r="A732" s="369">
        <v>2144143</v>
      </c>
      <c r="B732" s="368" t="s">
        <v>1922</v>
      </c>
      <c r="C732" s="367" t="s">
        <v>1925</v>
      </c>
      <c r="D732" s="366">
        <v>43952</v>
      </c>
      <c r="E732" s="366">
        <v>43952</v>
      </c>
      <c r="F732" s="366">
        <v>43983</v>
      </c>
      <c r="G732" s="365">
        <v>32</v>
      </c>
    </row>
    <row r="733" spans="1:7" x14ac:dyDescent="0.25">
      <c r="A733" s="369">
        <v>2148447</v>
      </c>
      <c r="B733" s="368" t="s">
        <v>1926</v>
      </c>
      <c r="C733" s="367" t="s">
        <v>1927</v>
      </c>
      <c r="D733" s="366">
        <v>44197</v>
      </c>
      <c r="E733" s="366">
        <v>44197</v>
      </c>
      <c r="F733" s="366">
        <v>44197</v>
      </c>
      <c r="G733" s="365">
        <v>78</v>
      </c>
    </row>
    <row r="734" spans="1:7" x14ac:dyDescent="0.25">
      <c r="A734" s="369">
        <v>2148730</v>
      </c>
      <c r="B734" s="368" t="s">
        <v>1929</v>
      </c>
      <c r="C734" s="367" t="s">
        <v>1931</v>
      </c>
      <c r="D734" s="366">
        <v>43922</v>
      </c>
      <c r="E734" s="366">
        <v>43952</v>
      </c>
      <c r="F734" s="366">
        <v>43952</v>
      </c>
      <c r="G734" s="365">
        <v>8</v>
      </c>
    </row>
    <row r="735" spans="1:7" x14ac:dyDescent="0.25">
      <c r="A735" s="369">
        <v>2151328</v>
      </c>
      <c r="B735" s="368" t="s">
        <v>1928</v>
      </c>
      <c r="C735" s="367" t="s">
        <v>1919</v>
      </c>
      <c r="D735" s="366">
        <v>44166</v>
      </c>
      <c r="E735" s="366">
        <v>44197</v>
      </c>
      <c r="F735" s="366">
        <v>44197</v>
      </c>
      <c r="G735" s="365">
        <v>9</v>
      </c>
    </row>
    <row r="736" spans="1:7" x14ac:dyDescent="0.25">
      <c r="A736" s="369">
        <v>2152002</v>
      </c>
      <c r="B736" s="368" t="s">
        <v>1920</v>
      </c>
      <c r="C736" s="367" t="s">
        <v>1921</v>
      </c>
      <c r="D736" s="366">
        <v>44287</v>
      </c>
      <c r="E736" s="366">
        <v>44317</v>
      </c>
      <c r="F736" s="366">
        <v>44317</v>
      </c>
      <c r="G736" s="365">
        <v>14</v>
      </c>
    </row>
    <row r="737" spans="1:7" x14ac:dyDescent="0.25">
      <c r="A737" s="369">
        <v>2152142</v>
      </c>
      <c r="B737" s="368" t="s">
        <v>1920</v>
      </c>
      <c r="C737" s="367" t="s">
        <v>1917</v>
      </c>
      <c r="D737" s="366">
        <v>44256</v>
      </c>
      <c r="E737" s="366">
        <v>44256</v>
      </c>
      <c r="F737" s="366">
        <v>44256</v>
      </c>
      <c r="G737" s="365">
        <v>38</v>
      </c>
    </row>
    <row r="738" spans="1:7" x14ac:dyDescent="0.25">
      <c r="A738" s="369">
        <v>2152732</v>
      </c>
      <c r="B738" s="368" t="s">
        <v>1932</v>
      </c>
      <c r="C738" s="367" t="s">
        <v>1931</v>
      </c>
      <c r="D738" s="366">
        <v>43891</v>
      </c>
      <c r="E738" s="366">
        <v>43891</v>
      </c>
      <c r="F738" s="366">
        <v>43891</v>
      </c>
      <c r="G738" s="365">
        <v>1</v>
      </c>
    </row>
    <row r="739" spans="1:7" x14ac:dyDescent="0.25">
      <c r="A739" s="369">
        <v>2153098</v>
      </c>
      <c r="B739" s="368" t="s">
        <v>1920</v>
      </c>
      <c r="C739" s="367" t="s">
        <v>1921</v>
      </c>
      <c r="D739" s="366">
        <v>44531</v>
      </c>
      <c r="E739" s="366">
        <v>44531</v>
      </c>
      <c r="F739" s="366">
        <v>44562</v>
      </c>
      <c r="G739" s="365">
        <v>58</v>
      </c>
    </row>
    <row r="740" spans="1:7" x14ac:dyDescent="0.25">
      <c r="A740" s="369">
        <v>2157747</v>
      </c>
      <c r="B740" s="368" t="s">
        <v>1924</v>
      </c>
      <c r="C740" s="367" t="s">
        <v>1917</v>
      </c>
      <c r="D740" s="366">
        <v>44531</v>
      </c>
      <c r="E740" s="366">
        <v>44531</v>
      </c>
      <c r="F740" s="366">
        <v>44531</v>
      </c>
      <c r="G740" s="365">
        <v>45</v>
      </c>
    </row>
    <row r="741" spans="1:7" x14ac:dyDescent="0.25">
      <c r="A741" s="369">
        <v>2158454</v>
      </c>
      <c r="B741" s="368" t="s">
        <v>1929</v>
      </c>
      <c r="C741" s="367" t="s">
        <v>1923</v>
      </c>
      <c r="D741" s="366">
        <v>44256</v>
      </c>
      <c r="E741" s="366">
        <v>44256</v>
      </c>
      <c r="F741" s="366">
        <v>44256</v>
      </c>
      <c r="G741" s="365">
        <v>61</v>
      </c>
    </row>
    <row r="742" spans="1:7" x14ac:dyDescent="0.25">
      <c r="A742" s="369">
        <v>2161089</v>
      </c>
      <c r="B742" s="368" t="s">
        <v>1929</v>
      </c>
      <c r="C742" s="367" t="s">
        <v>1917</v>
      </c>
      <c r="D742" s="366">
        <v>44348</v>
      </c>
      <c r="E742" s="366">
        <v>44348</v>
      </c>
      <c r="F742" s="366">
        <v>44378</v>
      </c>
      <c r="G742" s="365">
        <v>35</v>
      </c>
    </row>
    <row r="743" spans="1:7" x14ac:dyDescent="0.25">
      <c r="A743" s="369">
        <v>2167165</v>
      </c>
      <c r="B743" s="368" t="s">
        <v>1929</v>
      </c>
      <c r="C743" s="367" t="s">
        <v>1931</v>
      </c>
      <c r="D743" s="366">
        <v>44256</v>
      </c>
      <c r="E743" s="366">
        <v>44256</v>
      </c>
      <c r="F743" s="366">
        <v>44287</v>
      </c>
      <c r="G743" s="365">
        <v>64</v>
      </c>
    </row>
    <row r="744" spans="1:7" x14ac:dyDescent="0.25">
      <c r="A744" s="369">
        <v>2167356</v>
      </c>
      <c r="B744" s="368" t="s">
        <v>1929</v>
      </c>
      <c r="C744" s="367" t="s">
        <v>1923</v>
      </c>
      <c r="D744" s="366">
        <v>44197</v>
      </c>
      <c r="E744" s="366">
        <v>44197</v>
      </c>
      <c r="F744" s="366">
        <v>44228</v>
      </c>
      <c r="G744" s="365">
        <v>65</v>
      </c>
    </row>
    <row r="745" spans="1:7" x14ac:dyDescent="0.25">
      <c r="A745" s="369">
        <v>2171168</v>
      </c>
      <c r="B745" s="368" t="s">
        <v>1929</v>
      </c>
      <c r="C745" s="367" t="s">
        <v>1917</v>
      </c>
      <c r="D745" s="366">
        <v>44409</v>
      </c>
      <c r="E745" s="366">
        <v>44409</v>
      </c>
      <c r="F745" s="366">
        <v>44409</v>
      </c>
      <c r="G745" s="365">
        <v>76</v>
      </c>
    </row>
    <row r="746" spans="1:7" x14ac:dyDescent="0.25">
      <c r="A746" s="369">
        <v>2172579</v>
      </c>
      <c r="B746" s="368" t="s">
        <v>1918</v>
      </c>
      <c r="C746" s="367" t="s">
        <v>1927</v>
      </c>
      <c r="D746" s="366">
        <v>44013</v>
      </c>
      <c r="E746" s="366">
        <v>44013</v>
      </c>
      <c r="F746" s="366">
        <v>44044</v>
      </c>
      <c r="G746" s="365">
        <v>65</v>
      </c>
    </row>
    <row r="747" spans="1:7" x14ac:dyDescent="0.25">
      <c r="A747" s="369">
        <v>2173233</v>
      </c>
      <c r="B747" s="368" t="s">
        <v>1932</v>
      </c>
      <c r="C747" s="367" t="s">
        <v>1921</v>
      </c>
      <c r="D747" s="366">
        <v>44105</v>
      </c>
      <c r="E747" s="366">
        <v>44136</v>
      </c>
      <c r="F747" s="366">
        <v>44136</v>
      </c>
      <c r="G747" s="365">
        <v>2</v>
      </c>
    </row>
    <row r="748" spans="1:7" x14ac:dyDescent="0.25">
      <c r="A748" s="369">
        <v>2179459</v>
      </c>
      <c r="B748" s="368" t="s">
        <v>1932</v>
      </c>
      <c r="C748" s="367" t="s">
        <v>1921</v>
      </c>
      <c r="D748" s="366">
        <v>44075</v>
      </c>
      <c r="E748" s="366">
        <v>44075</v>
      </c>
      <c r="F748" s="366">
        <v>44105</v>
      </c>
      <c r="G748" s="365">
        <v>96</v>
      </c>
    </row>
    <row r="749" spans="1:7" x14ac:dyDescent="0.25">
      <c r="A749" s="369">
        <v>2179528</v>
      </c>
      <c r="B749" s="368" t="s">
        <v>1924</v>
      </c>
      <c r="C749" s="367" t="s">
        <v>1919</v>
      </c>
      <c r="D749" s="366">
        <v>44531</v>
      </c>
      <c r="E749" s="366">
        <v>44562</v>
      </c>
      <c r="F749" s="366">
        <v>44562</v>
      </c>
      <c r="G749" s="365">
        <v>25</v>
      </c>
    </row>
    <row r="750" spans="1:7" x14ac:dyDescent="0.25">
      <c r="A750" s="369">
        <v>2179608</v>
      </c>
      <c r="B750" s="368" t="s">
        <v>1924</v>
      </c>
      <c r="C750" s="367" t="s">
        <v>1925</v>
      </c>
      <c r="D750" s="366">
        <v>44409</v>
      </c>
      <c r="E750" s="366">
        <v>44409</v>
      </c>
      <c r="F750" s="366">
        <v>44409</v>
      </c>
      <c r="G750" s="365">
        <v>24</v>
      </c>
    </row>
    <row r="751" spans="1:7" x14ac:dyDescent="0.25">
      <c r="A751" s="369">
        <v>2184329</v>
      </c>
      <c r="B751" s="368" t="s">
        <v>1929</v>
      </c>
      <c r="C751" s="367" t="s">
        <v>1919</v>
      </c>
      <c r="D751" s="366">
        <v>44501</v>
      </c>
      <c r="E751" s="366">
        <v>44501</v>
      </c>
      <c r="F751" s="366">
        <v>44501</v>
      </c>
      <c r="G751" s="365">
        <v>33</v>
      </c>
    </row>
    <row r="752" spans="1:7" x14ac:dyDescent="0.25">
      <c r="A752" s="369">
        <v>2184634</v>
      </c>
      <c r="B752" s="368" t="s">
        <v>1929</v>
      </c>
      <c r="C752" s="367" t="s">
        <v>1917</v>
      </c>
      <c r="D752" s="366">
        <v>44378</v>
      </c>
      <c r="E752" s="366">
        <v>44378</v>
      </c>
      <c r="F752" s="366">
        <v>44378</v>
      </c>
      <c r="G752" s="365">
        <v>63</v>
      </c>
    </row>
    <row r="753" spans="1:7" x14ac:dyDescent="0.25">
      <c r="A753" s="369">
        <v>2185038</v>
      </c>
      <c r="B753" s="368" t="s">
        <v>1924</v>
      </c>
      <c r="C753" s="367" t="s">
        <v>1919</v>
      </c>
      <c r="D753" s="366">
        <v>44256</v>
      </c>
      <c r="E753" s="366">
        <v>44287</v>
      </c>
      <c r="F753" s="366">
        <v>44287</v>
      </c>
      <c r="G753" s="365">
        <v>25</v>
      </c>
    </row>
    <row r="754" spans="1:7" x14ac:dyDescent="0.25">
      <c r="A754" s="369">
        <v>2185980</v>
      </c>
      <c r="B754" s="368" t="s">
        <v>1920</v>
      </c>
      <c r="C754" s="367" t="s">
        <v>1934</v>
      </c>
      <c r="D754" s="366">
        <v>43922</v>
      </c>
      <c r="E754" s="366">
        <v>43922</v>
      </c>
      <c r="F754" s="366">
        <v>43952</v>
      </c>
      <c r="G754" s="365">
        <v>41</v>
      </c>
    </row>
    <row r="755" spans="1:7" x14ac:dyDescent="0.25">
      <c r="A755" s="369">
        <v>2186056</v>
      </c>
      <c r="B755" s="368" t="s">
        <v>1929</v>
      </c>
      <c r="C755" s="367" t="s">
        <v>1917</v>
      </c>
      <c r="D755" s="366">
        <v>43983</v>
      </c>
      <c r="E755" s="366">
        <v>43983</v>
      </c>
      <c r="F755" s="366">
        <v>43983</v>
      </c>
      <c r="G755" s="365">
        <v>63</v>
      </c>
    </row>
    <row r="756" spans="1:7" x14ac:dyDescent="0.25">
      <c r="A756" s="369">
        <v>2187645</v>
      </c>
      <c r="B756" s="368" t="s">
        <v>1928</v>
      </c>
      <c r="C756" s="367" t="s">
        <v>1933</v>
      </c>
      <c r="D756" s="366">
        <v>44013</v>
      </c>
      <c r="E756" s="366">
        <v>44013</v>
      </c>
      <c r="F756" s="366">
        <v>44013</v>
      </c>
      <c r="G756" s="365">
        <v>79</v>
      </c>
    </row>
    <row r="757" spans="1:7" x14ac:dyDescent="0.25">
      <c r="A757" s="369">
        <v>2187678</v>
      </c>
      <c r="B757" s="368" t="s">
        <v>1920</v>
      </c>
      <c r="C757" s="367" t="s">
        <v>1923</v>
      </c>
      <c r="D757" s="366">
        <v>44470</v>
      </c>
      <c r="E757" s="366">
        <v>44470</v>
      </c>
      <c r="F757" s="366">
        <v>44501</v>
      </c>
      <c r="G757" s="365">
        <v>39</v>
      </c>
    </row>
    <row r="758" spans="1:7" x14ac:dyDescent="0.25">
      <c r="A758" s="369">
        <v>2189476</v>
      </c>
      <c r="B758" s="368" t="s">
        <v>1924</v>
      </c>
      <c r="C758" s="367" t="s">
        <v>1923</v>
      </c>
      <c r="D758" s="366">
        <v>43983</v>
      </c>
      <c r="E758" s="366">
        <v>43983</v>
      </c>
      <c r="F758" s="366">
        <v>44013</v>
      </c>
      <c r="G758" s="365">
        <v>89</v>
      </c>
    </row>
    <row r="759" spans="1:7" x14ac:dyDescent="0.25">
      <c r="A759" s="369">
        <v>2190381</v>
      </c>
      <c r="B759" s="368" t="s">
        <v>1932</v>
      </c>
      <c r="C759" s="367" t="s">
        <v>1923</v>
      </c>
      <c r="D759" s="366">
        <v>44470</v>
      </c>
      <c r="E759" s="366">
        <v>44501</v>
      </c>
      <c r="F759" s="366">
        <v>44501</v>
      </c>
      <c r="G759" s="365">
        <v>3</v>
      </c>
    </row>
    <row r="760" spans="1:7" x14ac:dyDescent="0.25">
      <c r="A760" s="369">
        <v>2193249</v>
      </c>
      <c r="B760" s="368" t="s">
        <v>1926</v>
      </c>
      <c r="C760" s="367" t="s">
        <v>1921</v>
      </c>
      <c r="D760" s="366">
        <v>44228</v>
      </c>
      <c r="E760" s="366">
        <v>44256</v>
      </c>
      <c r="F760" s="366">
        <v>44256</v>
      </c>
      <c r="G760" s="365">
        <v>14</v>
      </c>
    </row>
    <row r="761" spans="1:7" x14ac:dyDescent="0.25">
      <c r="A761" s="369">
        <v>2197771</v>
      </c>
      <c r="B761" s="368" t="s">
        <v>1932</v>
      </c>
      <c r="C761" s="367" t="s">
        <v>1927</v>
      </c>
      <c r="D761" s="366">
        <v>44501</v>
      </c>
      <c r="E761" s="366">
        <v>44531</v>
      </c>
      <c r="F761" s="366">
        <v>44531</v>
      </c>
      <c r="G761" s="365">
        <v>21</v>
      </c>
    </row>
    <row r="762" spans="1:7" x14ac:dyDescent="0.25">
      <c r="A762" s="369">
        <v>2198221</v>
      </c>
      <c r="B762" s="368" t="s">
        <v>1920</v>
      </c>
      <c r="C762" s="367" t="s">
        <v>1933</v>
      </c>
      <c r="D762" s="366">
        <v>44470</v>
      </c>
      <c r="E762" s="366">
        <v>44470</v>
      </c>
      <c r="F762" s="366">
        <v>44470</v>
      </c>
      <c r="G762" s="365">
        <v>95</v>
      </c>
    </row>
    <row r="763" spans="1:7" x14ac:dyDescent="0.25">
      <c r="A763" s="369">
        <v>2198233</v>
      </c>
      <c r="B763" s="368" t="s">
        <v>1920</v>
      </c>
      <c r="C763" s="367" t="s">
        <v>1921</v>
      </c>
      <c r="D763" s="366">
        <v>44197</v>
      </c>
      <c r="E763" s="366">
        <v>44197</v>
      </c>
      <c r="F763" s="366">
        <v>44228</v>
      </c>
      <c r="G763" s="365">
        <v>37</v>
      </c>
    </row>
    <row r="764" spans="1:7" x14ac:dyDescent="0.25">
      <c r="A764" s="369">
        <v>2198323</v>
      </c>
      <c r="B764" s="368" t="s">
        <v>1922</v>
      </c>
      <c r="C764" s="367" t="s">
        <v>1921</v>
      </c>
      <c r="D764" s="366">
        <v>44166</v>
      </c>
      <c r="E764" s="366">
        <v>44166</v>
      </c>
      <c r="F764" s="366">
        <v>44166</v>
      </c>
      <c r="G764" s="365">
        <v>23</v>
      </c>
    </row>
    <row r="765" spans="1:7" x14ac:dyDescent="0.25">
      <c r="A765" s="369">
        <v>2205802</v>
      </c>
      <c r="B765" s="368" t="s">
        <v>1920</v>
      </c>
      <c r="C765" s="367" t="s">
        <v>1933</v>
      </c>
      <c r="D765" s="366">
        <v>44348</v>
      </c>
      <c r="E765" s="366">
        <v>44348</v>
      </c>
      <c r="F765" s="366">
        <v>44348</v>
      </c>
      <c r="G765" s="365">
        <v>33</v>
      </c>
    </row>
    <row r="766" spans="1:7" x14ac:dyDescent="0.25">
      <c r="A766" s="369">
        <v>2206481</v>
      </c>
      <c r="B766" s="368" t="s">
        <v>1928</v>
      </c>
      <c r="C766" s="367" t="s">
        <v>1923</v>
      </c>
      <c r="D766" s="366">
        <v>44378</v>
      </c>
      <c r="E766" s="366">
        <v>44378</v>
      </c>
      <c r="F766" s="366">
        <v>44378</v>
      </c>
      <c r="G766" s="365">
        <v>30</v>
      </c>
    </row>
    <row r="767" spans="1:7" x14ac:dyDescent="0.25">
      <c r="A767" s="369">
        <v>2213345</v>
      </c>
      <c r="B767" s="368" t="s">
        <v>1929</v>
      </c>
      <c r="C767" s="367" t="s">
        <v>1925</v>
      </c>
      <c r="D767" s="366">
        <v>43952</v>
      </c>
      <c r="E767" s="366">
        <v>43952</v>
      </c>
      <c r="F767" s="366">
        <v>43983</v>
      </c>
      <c r="G767" s="365">
        <v>98</v>
      </c>
    </row>
    <row r="768" spans="1:7" x14ac:dyDescent="0.25">
      <c r="A768" s="369">
        <v>2213831</v>
      </c>
      <c r="B768" s="368" t="s">
        <v>1926</v>
      </c>
      <c r="C768" s="367" t="s">
        <v>1921</v>
      </c>
      <c r="D768" s="366">
        <v>44378</v>
      </c>
      <c r="E768" s="366">
        <v>44409</v>
      </c>
      <c r="F768" s="366">
        <v>44409</v>
      </c>
      <c r="G768" s="365">
        <v>14</v>
      </c>
    </row>
    <row r="769" spans="1:7" x14ac:dyDescent="0.25">
      <c r="A769" s="369">
        <v>2214845</v>
      </c>
      <c r="B769" s="368" t="s">
        <v>1932</v>
      </c>
      <c r="C769" s="367" t="s">
        <v>1923</v>
      </c>
      <c r="D769" s="366">
        <v>44501</v>
      </c>
      <c r="E769" s="366">
        <v>44531</v>
      </c>
      <c r="F769" s="366">
        <v>44531</v>
      </c>
      <c r="G769" s="365">
        <v>7</v>
      </c>
    </row>
    <row r="770" spans="1:7" x14ac:dyDescent="0.25">
      <c r="A770" s="369">
        <v>2215199</v>
      </c>
      <c r="B770" s="368" t="s">
        <v>1922</v>
      </c>
      <c r="C770" s="367" t="s">
        <v>1931</v>
      </c>
      <c r="D770" s="366">
        <v>44378</v>
      </c>
      <c r="E770" s="366">
        <v>44409</v>
      </c>
      <c r="F770" s="366">
        <v>44409</v>
      </c>
      <c r="G770" s="365">
        <v>10</v>
      </c>
    </row>
    <row r="771" spans="1:7" x14ac:dyDescent="0.25">
      <c r="A771" s="369">
        <v>2219654</v>
      </c>
      <c r="B771" s="368" t="s">
        <v>1932</v>
      </c>
      <c r="C771" s="367" t="s">
        <v>1925</v>
      </c>
      <c r="D771" s="366">
        <v>43831</v>
      </c>
      <c r="E771" s="366">
        <v>43831</v>
      </c>
      <c r="F771" s="366">
        <v>43831</v>
      </c>
      <c r="G771" s="365">
        <v>62</v>
      </c>
    </row>
    <row r="772" spans="1:7" x14ac:dyDescent="0.25">
      <c r="A772" s="369">
        <v>2220668</v>
      </c>
      <c r="B772" s="368" t="s">
        <v>1932</v>
      </c>
      <c r="C772" s="367" t="s">
        <v>1930</v>
      </c>
      <c r="D772" s="366">
        <v>44287</v>
      </c>
      <c r="E772" s="366">
        <v>44287</v>
      </c>
      <c r="F772" s="366">
        <v>44317</v>
      </c>
      <c r="G772" s="365">
        <v>26</v>
      </c>
    </row>
    <row r="773" spans="1:7" x14ac:dyDescent="0.25">
      <c r="A773" s="369">
        <v>2221926</v>
      </c>
      <c r="B773" s="368" t="s">
        <v>1928</v>
      </c>
      <c r="C773" s="367" t="s">
        <v>1931</v>
      </c>
      <c r="D773" s="366">
        <v>44440</v>
      </c>
      <c r="E773" s="366">
        <v>44440</v>
      </c>
      <c r="F773" s="366">
        <v>44470</v>
      </c>
      <c r="G773" s="365">
        <v>69</v>
      </c>
    </row>
    <row r="774" spans="1:7" x14ac:dyDescent="0.25">
      <c r="A774" s="369">
        <v>2222052</v>
      </c>
      <c r="B774" s="368" t="s">
        <v>1918</v>
      </c>
      <c r="C774" s="367" t="s">
        <v>1921</v>
      </c>
      <c r="D774" s="366">
        <v>43862</v>
      </c>
      <c r="E774" s="366">
        <v>43891</v>
      </c>
      <c r="F774" s="366">
        <v>43891</v>
      </c>
      <c r="G774" s="365">
        <v>10</v>
      </c>
    </row>
    <row r="775" spans="1:7" x14ac:dyDescent="0.25">
      <c r="A775" s="369">
        <v>2222335</v>
      </c>
      <c r="B775" s="368" t="s">
        <v>1932</v>
      </c>
      <c r="C775" s="367" t="s">
        <v>1927</v>
      </c>
      <c r="D775" s="366">
        <v>44409</v>
      </c>
      <c r="E775" s="366">
        <v>44409</v>
      </c>
      <c r="F775" s="366">
        <v>44440</v>
      </c>
      <c r="G775" s="365">
        <v>20</v>
      </c>
    </row>
    <row r="776" spans="1:7" x14ac:dyDescent="0.25">
      <c r="A776" s="369">
        <v>2222586</v>
      </c>
      <c r="B776" s="368" t="s">
        <v>1929</v>
      </c>
      <c r="C776" s="367" t="s">
        <v>1917</v>
      </c>
      <c r="D776" s="366">
        <v>44287</v>
      </c>
      <c r="E776" s="366">
        <v>44317</v>
      </c>
      <c r="F776" s="366">
        <v>44317</v>
      </c>
      <c r="G776" s="365">
        <v>22</v>
      </c>
    </row>
    <row r="777" spans="1:7" x14ac:dyDescent="0.25">
      <c r="A777" s="369">
        <v>2223863</v>
      </c>
      <c r="B777" s="368" t="s">
        <v>1926</v>
      </c>
      <c r="C777" s="367" t="s">
        <v>1927</v>
      </c>
      <c r="D777" s="366">
        <v>44501</v>
      </c>
      <c r="E777" s="366">
        <v>44531</v>
      </c>
      <c r="F777" s="366">
        <v>44531</v>
      </c>
      <c r="G777" s="365">
        <v>4</v>
      </c>
    </row>
    <row r="778" spans="1:7" x14ac:dyDescent="0.25">
      <c r="A778" s="369">
        <v>2223956</v>
      </c>
      <c r="B778" s="368" t="s">
        <v>1922</v>
      </c>
      <c r="C778" s="367" t="s">
        <v>1921</v>
      </c>
      <c r="D778" s="366">
        <v>44044</v>
      </c>
      <c r="E778" s="366">
        <v>44044</v>
      </c>
      <c r="F778" s="366">
        <v>44044</v>
      </c>
      <c r="G778" s="365">
        <v>12</v>
      </c>
    </row>
    <row r="779" spans="1:7" x14ac:dyDescent="0.25">
      <c r="A779" s="369">
        <v>2224814</v>
      </c>
      <c r="B779" s="368" t="s">
        <v>1920</v>
      </c>
      <c r="C779" s="367" t="s">
        <v>1927</v>
      </c>
      <c r="D779" s="366">
        <v>44228</v>
      </c>
      <c r="E779" s="366">
        <v>44228</v>
      </c>
      <c r="F779" s="366">
        <v>44256</v>
      </c>
      <c r="G779" s="365">
        <v>78</v>
      </c>
    </row>
    <row r="780" spans="1:7" x14ac:dyDescent="0.25">
      <c r="A780" s="369">
        <v>2226775</v>
      </c>
      <c r="B780" s="368" t="s">
        <v>1918</v>
      </c>
      <c r="C780" s="367" t="s">
        <v>1933</v>
      </c>
      <c r="D780" s="366">
        <v>44105</v>
      </c>
      <c r="E780" s="366">
        <v>44105</v>
      </c>
      <c r="F780" s="366">
        <v>44136</v>
      </c>
      <c r="G780" s="365">
        <v>22</v>
      </c>
    </row>
    <row r="781" spans="1:7" x14ac:dyDescent="0.25">
      <c r="A781" s="369">
        <v>2229580</v>
      </c>
      <c r="B781" s="368" t="s">
        <v>1918</v>
      </c>
      <c r="C781" s="367" t="s">
        <v>1934</v>
      </c>
      <c r="D781" s="366">
        <v>43952</v>
      </c>
      <c r="E781" s="366">
        <v>43952</v>
      </c>
      <c r="F781" s="366">
        <v>43983</v>
      </c>
      <c r="G781" s="365">
        <v>31</v>
      </c>
    </row>
    <row r="782" spans="1:7" x14ac:dyDescent="0.25">
      <c r="A782" s="369">
        <v>2230396</v>
      </c>
      <c r="B782" s="368" t="s">
        <v>1924</v>
      </c>
      <c r="C782" s="367" t="s">
        <v>1930</v>
      </c>
      <c r="D782" s="366">
        <v>44136</v>
      </c>
      <c r="E782" s="366">
        <v>44136</v>
      </c>
      <c r="F782" s="366">
        <v>44136</v>
      </c>
      <c r="G782" s="365">
        <v>51</v>
      </c>
    </row>
    <row r="783" spans="1:7" x14ac:dyDescent="0.25">
      <c r="A783" s="369">
        <v>2230871</v>
      </c>
      <c r="B783" s="368" t="s">
        <v>1918</v>
      </c>
      <c r="C783" s="367" t="s">
        <v>1923</v>
      </c>
      <c r="D783" s="366">
        <v>43983</v>
      </c>
      <c r="E783" s="366">
        <v>43983</v>
      </c>
      <c r="F783" s="366">
        <v>44013</v>
      </c>
      <c r="G783" s="365">
        <v>60</v>
      </c>
    </row>
    <row r="784" spans="1:7" x14ac:dyDescent="0.25">
      <c r="A784" s="369">
        <v>2231492</v>
      </c>
      <c r="B784" s="368" t="s">
        <v>1920</v>
      </c>
      <c r="C784" s="367" t="s">
        <v>1930</v>
      </c>
      <c r="D784" s="366">
        <v>44409</v>
      </c>
      <c r="E784" s="366">
        <v>44440</v>
      </c>
      <c r="F784" s="366">
        <v>44440</v>
      </c>
      <c r="G784" s="365">
        <v>11</v>
      </c>
    </row>
    <row r="785" spans="1:7" x14ac:dyDescent="0.25">
      <c r="A785" s="369">
        <v>2233127</v>
      </c>
      <c r="B785" s="368" t="s">
        <v>1920</v>
      </c>
      <c r="C785" s="367" t="s">
        <v>1934</v>
      </c>
      <c r="D785" s="366">
        <v>43862</v>
      </c>
      <c r="E785" s="366">
        <v>43862</v>
      </c>
      <c r="F785" s="366">
        <v>43891</v>
      </c>
      <c r="G785" s="365">
        <v>89</v>
      </c>
    </row>
    <row r="786" spans="1:7" x14ac:dyDescent="0.25">
      <c r="A786" s="369">
        <v>2233666</v>
      </c>
      <c r="B786" s="368" t="s">
        <v>1920</v>
      </c>
      <c r="C786" s="367" t="s">
        <v>1925</v>
      </c>
      <c r="D786" s="366">
        <v>44287</v>
      </c>
      <c r="E786" s="366">
        <v>44287</v>
      </c>
      <c r="F786" s="366">
        <v>44287</v>
      </c>
      <c r="G786" s="365">
        <v>60</v>
      </c>
    </row>
    <row r="787" spans="1:7" x14ac:dyDescent="0.25">
      <c r="A787" s="369">
        <v>2235019</v>
      </c>
      <c r="B787" s="368" t="s">
        <v>1920</v>
      </c>
      <c r="C787" s="367" t="s">
        <v>1931</v>
      </c>
      <c r="D787" s="366">
        <v>43952</v>
      </c>
      <c r="E787" s="366">
        <v>43952</v>
      </c>
      <c r="F787" s="366">
        <v>43983</v>
      </c>
      <c r="G787" s="365">
        <v>74</v>
      </c>
    </row>
    <row r="788" spans="1:7" x14ac:dyDescent="0.25">
      <c r="A788" s="369">
        <v>2235300</v>
      </c>
      <c r="B788" s="368" t="s">
        <v>1926</v>
      </c>
      <c r="C788" s="367" t="s">
        <v>1933</v>
      </c>
      <c r="D788" s="366">
        <v>44409</v>
      </c>
      <c r="E788" s="366">
        <v>44409</v>
      </c>
      <c r="F788" s="366">
        <v>44440</v>
      </c>
      <c r="G788" s="365">
        <v>57</v>
      </c>
    </row>
    <row r="789" spans="1:7" x14ac:dyDescent="0.25">
      <c r="A789" s="369">
        <v>2237170</v>
      </c>
      <c r="B789" s="368" t="s">
        <v>1926</v>
      </c>
      <c r="C789" s="367" t="s">
        <v>1923</v>
      </c>
      <c r="D789" s="366">
        <v>44409</v>
      </c>
      <c r="E789" s="366">
        <v>44440</v>
      </c>
      <c r="F789" s="366">
        <v>44440</v>
      </c>
      <c r="G789" s="365">
        <v>11</v>
      </c>
    </row>
    <row r="790" spans="1:7" x14ac:dyDescent="0.25">
      <c r="A790" s="369">
        <v>2237183</v>
      </c>
      <c r="B790" s="368" t="s">
        <v>1926</v>
      </c>
      <c r="C790" s="367" t="s">
        <v>1934</v>
      </c>
      <c r="D790" s="366">
        <v>44075</v>
      </c>
      <c r="E790" s="366">
        <v>44105</v>
      </c>
      <c r="F790" s="366">
        <v>44105</v>
      </c>
      <c r="G790" s="365">
        <v>2</v>
      </c>
    </row>
    <row r="791" spans="1:7" x14ac:dyDescent="0.25">
      <c r="A791" s="369">
        <v>2238971</v>
      </c>
      <c r="B791" s="368" t="s">
        <v>1929</v>
      </c>
      <c r="C791" s="367" t="s">
        <v>1921</v>
      </c>
      <c r="D791" s="366">
        <v>43891</v>
      </c>
      <c r="E791" s="366">
        <v>43922</v>
      </c>
      <c r="F791" s="366">
        <v>43922</v>
      </c>
      <c r="G791" s="365">
        <v>2</v>
      </c>
    </row>
    <row r="792" spans="1:7" x14ac:dyDescent="0.25">
      <c r="A792" s="369">
        <v>2239875</v>
      </c>
      <c r="B792" s="368" t="s">
        <v>1920</v>
      </c>
      <c r="C792" s="367" t="s">
        <v>1927</v>
      </c>
      <c r="D792" s="366">
        <v>43952</v>
      </c>
      <c r="E792" s="366">
        <v>43983</v>
      </c>
      <c r="F792" s="366">
        <v>43983</v>
      </c>
      <c r="G792" s="365">
        <v>10</v>
      </c>
    </row>
    <row r="793" spans="1:7" x14ac:dyDescent="0.25">
      <c r="A793" s="369">
        <v>2239913</v>
      </c>
      <c r="B793" s="368" t="s">
        <v>1932</v>
      </c>
      <c r="C793" s="367" t="s">
        <v>1923</v>
      </c>
      <c r="D793" s="366">
        <v>44013</v>
      </c>
      <c r="E793" s="366">
        <v>44044</v>
      </c>
      <c r="F793" s="366">
        <v>44044</v>
      </c>
      <c r="G793" s="365">
        <v>2</v>
      </c>
    </row>
    <row r="794" spans="1:7" x14ac:dyDescent="0.25">
      <c r="A794" s="369">
        <v>2240637</v>
      </c>
      <c r="B794" s="368" t="s">
        <v>1918</v>
      </c>
      <c r="C794" s="367" t="s">
        <v>1934</v>
      </c>
      <c r="D794" s="366">
        <v>44013</v>
      </c>
      <c r="E794" s="366">
        <v>44013</v>
      </c>
      <c r="F794" s="366">
        <v>44044</v>
      </c>
      <c r="G794" s="365">
        <v>56</v>
      </c>
    </row>
    <row r="795" spans="1:7" x14ac:dyDescent="0.25">
      <c r="A795" s="369">
        <v>2242148</v>
      </c>
      <c r="B795" s="368" t="s">
        <v>1929</v>
      </c>
      <c r="C795" s="367" t="s">
        <v>1921</v>
      </c>
      <c r="D795" s="366">
        <v>43831</v>
      </c>
      <c r="E795" s="366">
        <v>43862</v>
      </c>
      <c r="F795" s="366">
        <v>43862</v>
      </c>
      <c r="G795" s="365">
        <v>3</v>
      </c>
    </row>
    <row r="796" spans="1:7" x14ac:dyDescent="0.25">
      <c r="A796" s="369">
        <v>2243584</v>
      </c>
      <c r="B796" s="368" t="s">
        <v>1924</v>
      </c>
      <c r="C796" s="367" t="s">
        <v>1925</v>
      </c>
      <c r="D796" s="366">
        <v>44470</v>
      </c>
      <c r="E796" s="366">
        <v>44470</v>
      </c>
      <c r="F796" s="366">
        <v>44470</v>
      </c>
      <c r="G796" s="365">
        <v>29</v>
      </c>
    </row>
    <row r="797" spans="1:7" x14ac:dyDescent="0.25">
      <c r="A797" s="369">
        <v>2244704</v>
      </c>
      <c r="B797" s="368" t="s">
        <v>1932</v>
      </c>
      <c r="C797" s="367" t="s">
        <v>1921</v>
      </c>
      <c r="D797" s="366">
        <v>44228</v>
      </c>
      <c r="E797" s="366">
        <v>44228</v>
      </c>
      <c r="F797" s="366">
        <v>44228</v>
      </c>
      <c r="G797" s="365">
        <v>38</v>
      </c>
    </row>
    <row r="798" spans="1:7" x14ac:dyDescent="0.25">
      <c r="A798" s="369">
        <v>2246941</v>
      </c>
      <c r="B798" s="368" t="s">
        <v>1920</v>
      </c>
      <c r="C798" s="367" t="s">
        <v>1921</v>
      </c>
      <c r="D798" s="366">
        <v>44470</v>
      </c>
      <c r="E798" s="366">
        <v>44501</v>
      </c>
      <c r="F798" s="366">
        <v>44501</v>
      </c>
      <c r="G798" s="365">
        <v>10</v>
      </c>
    </row>
    <row r="799" spans="1:7" x14ac:dyDescent="0.25">
      <c r="A799" s="369">
        <v>2247404</v>
      </c>
      <c r="B799" s="368" t="s">
        <v>1932</v>
      </c>
      <c r="C799" s="367" t="s">
        <v>1919</v>
      </c>
      <c r="D799" s="366">
        <v>44440</v>
      </c>
      <c r="E799" s="366">
        <v>44440</v>
      </c>
      <c r="F799" s="366">
        <v>44440</v>
      </c>
      <c r="G799" s="365">
        <v>100</v>
      </c>
    </row>
    <row r="800" spans="1:7" x14ac:dyDescent="0.25">
      <c r="A800" s="369">
        <v>2247418</v>
      </c>
      <c r="B800" s="368" t="s">
        <v>1926</v>
      </c>
      <c r="C800" s="367" t="s">
        <v>1933</v>
      </c>
      <c r="D800" s="366">
        <v>44287</v>
      </c>
      <c r="E800" s="366">
        <v>44287</v>
      </c>
      <c r="F800" s="366">
        <v>44287</v>
      </c>
      <c r="G800" s="365">
        <v>52</v>
      </c>
    </row>
    <row r="801" spans="1:7" x14ac:dyDescent="0.25">
      <c r="A801" s="369">
        <v>2249741</v>
      </c>
      <c r="B801" s="368" t="s">
        <v>1926</v>
      </c>
      <c r="C801" s="367" t="s">
        <v>1925</v>
      </c>
      <c r="D801" s="366">
        <v>44044</v>
      </c>
      <c r="E801" s="366">
        <v>44044</v>
      </c>
      <c r="F801" s="366">
        <v>44075</v>
      </c>
      <c r="G801" s="365">
        <v>52</v>
      </c>
    </row>
    <row r="802" spans="1:7" x14ac:dyDescent="0.25">
      <c r="A802" s="369">
        <v>2251136</v>
      </c>
      <c r="B802" s="368" t="s">
        <v>1922</v>
      </c>
      <c r="C802" s="367" t="s">
        <v>1934</v>
      </c>
      <c r="D802" s="366">
        <v>43952</v>
      </c>
      <c r="E802" s="366">
        <v>43983</v>
      </c>
      <c r="F802" s="366">
        <v>43983</v>
      </c>
      <c r="G802" s="365">
        <v>8</v>
      </c>
    </row>
    <row r="803" spans="1:7" x14ac:dyDescent="0.25">
      <c r="A803" s="369">
        <v>2252108</v>
      </c>
      <c r="B803" s="368" t="s">
        <v>1920</v>
      </c>
      <c r="C803" s="367" t="s">
        <v>1923</v>
      </c>
      <c r="D803" s="366">
        <v>44228</v>
      </c>
      <c r="E803" s="366">
        <v>44228</v>
      </c>
      <c r="F803" s="366">
        <v>44228</v>
      </c>
      <c r="G803" s="365">
        <v>66</v>
      </c>
    </row>
    <row r="804" spans="1:7" x14ac:dyDescent="0.25">
      <c r="A804" s="369">
        <v>2252125</v>
      </c>
      <c r="B804" s="368" t="s">
        <v>1926</v>
      </c>
      <c r="C804" s="367" t="s">
        <v>1931</v>
      </c>
      <c r="D804" s="366">
        <v>44197</v>
      </c>
      <c r="E804" s="366">
        <v>44228</v>
      </c>
      <c r="F804" s="366">
        <v>44228</v>
      </c>
      <c r="G804" s="365">
        <v>13</v>
      </c>
    </row>
    <row r="805" spans="1:7" x14ac:dyDescent="0.25">
      <c r="A805" s="369">
        <v>2255930</v>
      </c>
      <c r="B805" s="368" t="s">
        <v>1922</v>
      </c>
      <c r="C805" s="367" t="s">
        <v>1930</v>
      </c>
      <c r="D805" s="366">
        <v>43983</v>
      </c>
      <c r="E805" s="366">
        <v>44013</v>
      </c>
      <c r="F805" s="366">
        <v>44013</v>
      </c>
      <c r="G805" s="365">
        <v>7</v>
      </c>
    </row>
    <row r="806" spans="1:7" x14ac:dyDescent="0.25">
      <c r="A806" s="369">
        <v>2256665</v>
      </c>
      <c r="B806" s="368" t="s">
        <v>1932</v>
      </c>
      <c r="C806" s="367" t="s">
        <v>1921</v>
      </c>
      <c r="D806" s="366">
        <v>43952</v>
      </c>
      <c r="E806" s="366">
        <v>43983</v>
      </c>
      <c r="F806" s="366">
        <v>43983</v>
      </c>
      <c r="G806" s="365">
        <v>9</v>
      </c>
    </row>
    <row r="807" spans="1:7" x14ac:dyDescent="0.25">
      <c r="A807" s="369">
        <v>2256752</v>
      </c>
      <c r="B807" s="368" t="s">
        <v>1932</v>
      </c>
      <c r="C807" s="367" t="s">
        <v>1923</v>
      </c>
      <c r="D807" s="366">
        <v>44256</v>
      </c>
      <c r="E807" s="366">
        <v>44256</v>
      </c>
      <c r="F807" s="366">
        <v>44287</v>
      </c>
      <c r="G807" s="365">
        <v>28</v>
      </c>
    </row>
    <row r="808" spans="1:7" x14ac:dyDescent="0.25">
      <c r="A808" s="369">
        <v>2258011</v>
      </c>
      <c r="B808" s="368" t="s">
        <v>1932</v>
      </c>
      <c r="C808" s="367" t="s">
        <v>1930</v>
      </c>
      <c r="D808" s="366">
        <v>44409</v>
      </c>
      <c r="E808" s="366">
        <v>44409</v>
      </c>
      <c r="F808" s="366">
        <v>44440</v>
      </c>
      <c r="G808" s="365">
        <v>11</v>
      </c>
    </row>
    <row r="809" spans="1:7" x14ac:dyDescent="0.25">
      <c r="A809" s="369">
        <v>2260362</v>
      </c>
      <c r="B809" s="368" t="s">
        <v>1920</v>
      </c>
      <c r="C809" s="367" t="s">
        <v>1934</v>
      </c>
      <c r="D809" s="366">
        <v>44166</v>
      </c>
      <c r="E809" s="366">
        <v>44166</v>
      </c>
      <c r="F809" s="366">
        <v>44166</v>
      </c>
      <c r="G809" s="365">
        <v>3</v>
      </c>
    </row>
    <row r="810" spans="1:7" x14ac:dyDescent="0.25">
      <c r="A810" s="369">
        <v>2261557</v>
      </c>
      <c r="B810" s="368" t="s">
        <v>1924</v>
      </c>
      <c r="C810" s="367" t="s">
        <v>1934</v>
      </c>
      <c r="D810" s="366">
        <v>44105</v>
      </c>
      <c r="E810" s="366">
        <v>44105</v>
      </c>
      <c r="F810" s="366">
        <v>44136</v>
      </c>
      <c r="G810" s="365">
        <v>73</v>
      </c>
    </row>
    <row r="811" spans="1:7" x14ac:dyDescent="0.25">
      <c r="A811" s="369">
        <v>2262897</v>
      </c>
      <c r="B811" s="368" t="s">
        <v>1929</v>
      </c>
      <c r="C811" s="367" t="s">
        <v>1933</v>
      </c>
      <c r="D811" s="366">
        <v>44501</v>
      </c>
      <c r="E811" s="366">
        <v>44501</v>
      </c>
      <c r="F811" s="366">
        <v>44531</v>
      </c>
      <c r="G811" s="365">
        <v>32</v>
      </c>
    </row>
    <row r="812" spans="1:7" x14ac:dyDescent="0.25">
      <c r="A812" s="369">
        <v>2262966</v>
      </c>
      <c r="B812" s="368" t="s">
        <v>1924</v>
      </c>
      <c r="C812" s="367" t="s">
        <v>1923</v>
      </c>
      <c r="D812" s="366">
        <v>44228</v>
      </c>
      <c r="E812" s="366">
        <v>44228</v>
      </c>
      <c r="F812" s="366">
        <v>44256</v>
      </c>
      <c r="G812" s="365">
        <v>80</v>
      </c>
    </row>
    <row r="813" spans="1:7" x14ac:dyDescent="0.25">
      <c r="A813" s="369">
        <v>2263395</v>
      </c>
      <c r="B813" s="368" t="s">
        <v>1918</v>
      </c>
      <c r="C813" s="367" t="s">
        <v>1927</v>
      </c>
      <c r="D813" s="366">
        <v>44228</v>
      </c>
      <c r="E813" s="366">
        <v>44228</v>
      </c>
      <c r="F813" s="366">
        <v>44256</v>
      </c>
      <c r="G813" s="365">
        <v>86</v>
      </c>
    </row>
    <row r="814" spans="1:7" x14ac:dyDescent="0.25">
      <c r="A814" s="369">
        <v>2264855</v>
      </c>
      <c r="B814" s="368" t="s">
        <v>1924</v>
      </c>
      <c r="C814" s="367" t="s">
        <v>1925</v>
      </c>
      <c r="D814" s="366">
        <v>44256</v>
      </c>
      <c r="E814" s="366">
        <v>44256</v>
      </c>
      <c r="F814" s="366">
        <v>44256</v>
      </c>
      <c r="G814" s="365">
        <v>75</v>
      </c>
    </row>
    <row r="815" spans="1:7" x14ac:dyDescent="0.25">
      <c r="A815" s="369">
        <v>2265112</v>
      </c>
      <c r="B815" s="368" t="s">
        <v>1929</v>
      </c>
      <c r="C815" s="367" t="s">
        <v>1921</v>
      </c>
      <c r="D815" s="366">
        <v>44287</v>
      </c>
      <c r="E815" s="366">
        <v>44317</v>
      </c>
      <c r="F815" s="366">
        <v>44317</v>
      </c>
      <c r="G815" s="365">
        <v>22</v>
      </c>
    </row>
    <row r="816" spans="1:7" x14ac:dyDescent="0.25">
      <c r="A816" s="369">
        <v>2268780</v>
      </c>
      <c r="B816" s="368" t="s">
        <v>1920</v>
      </c>
      <c r="C816" s="367" t="s">
        <v>1934</v>
      </c>
      <c r="D816" s="366">
        <v>44105</v>
      </c>
      <c r="E816" s="366">
        <v>44136</v>
      </c>
      <c r="F816" s="366">
        <v>44136</v>
      </c>
      <c r="G816" s="365">
        <v>4</v>
      </c>
    </row>
    <row r="817" spans="1:7" x14ac:dyDescent="0.25">
      <c r="A817" s="369">
        <v>2271636</v>
      </c>
      <c r="B817" s="368" t="s">
        <v>1928</v>
      </c>
      <c r="C817" s="367" t="s">
        <v>1925</v>
      </c>
      <c r="D817" s="366">
        <v>44470</v>
      </c>
      <c r="E817" s="366">
        <v>44501</v>
      </c>
      <c r="F817" s="366">
        <v>44501</v>
      </c>
      <c r="G817" s="365">
        <v>11</v>
      </c>
    </row>
    <row r="818" spans="1:7" x14ac:dyDescent="0.25">
      <c r="A818" s="369">
        <v>2272941</v>
      </c>
      <c r="B818" s="368" t="s">
        <v>1922</v>
      </c>
      <c r="C818" s="367" t="s">
        <v>1917</v>
      </c>
      <c r="D818" s="366">
        <v>44409</v>
      </c>
      <c r="E818" s="366">
        <v>44409</v>
      </c>
      <c r="F818" s="366">
        <v>44440</v>
      </c>
      <c r="G818" s="365">
        <v>66</v>
      </c>
    </row>
    <row r="819" spans="1:7" x14ac:dyDescent="0.25">
      <c r="A819" s="369">
        <v>2273896</v>
      </c>
      <c r="B819" s="368" t="s">
        <v>1918</v>
      </c>
      <c r="C819" s="367" t="s">
        <v>1919</v>
      </c>
      <c r="D819" s="366">
        <v>44256</v>
      </c>
      <c r="E819" s="366">
        <v>44287</v>
      </c>
      <c r="F819" s="366">
        <v>44287</v>
      </c>
      <c r="G819" s="365">
        <v>11</v>
      </c>
    </row>
    <row r="820" spans="1:7" x14ac:dyDescent="0.25">
      <c r="A820" s="369">
        <v>2274086</v>
      </c>
      <c r="B820" s="368" t="s">
        <v>1929</v>
      </c>
      <c r="C820" s="367" t="s">
        <v>1917</v>
      </c>
      <c r="D820" s="366">
        <v>44287</v>
      </c>
      <c r="E820" s="366">
        <v>44287</v>
      </c>
      <c r="F820" s="366">
        <v>44287</v>
      </c>
      <c r="G820" s="365">
        <v>42</v>
      </c>
    </row>
    <row r="821" spans="1:7" x14ac:dyDescent="0.25">
      <c r="A821" s="369">
        <v>2274769</v>
      </c>
      <c r="B821" s="368" t="s">
        <v>1929</v>
      </c>
      <c r="C821" s="367" t="s">
        <v>1917</v>
      </c>
      <c r="D821" s="366">
        <v>43983</v>
      </c>
      <c r="E821" s="366">
        <v>44013</v>
      </c>
      <c r="F821" s="366">
        <v>44013</v>
      </c>
      <c r="G821" s="365">
        <v>4</v>
      </c>
    </row>
    <row r="822" spans="1:7" x14ac:dyDescent="0.25">
      <c r="A822" s="369">
        <v>2276851</v>
      </c>
      <c r="B822" s="368" t="s">
        <v>1918</v>
      </c>
      <c r="C822" s="367" t="s">
        <v>1925</v>
      </c>
      <c r="D822" s="366">
        <v>44228</v>
      </c>
      <c r="E822" s="366">
        <v>44256</v>
      </c>
      <c r="F822" s="366">
        <v>44256</v>
      </c>
      <c r="G822" s="365">
        <v>2</v>
      </c>
    </row>
    <row r="823" spans="1:7" x14ac:dyDescent="0.25">
      <c r="A823" s="369">
        <v>2278409</v>
      </c>
      <c r="B823" s="368" t="s">
        <v>1926</v>
      </c>
      <c r="C823" s="367" t="s">
        <v>1917</v>
      </c>
      <c r="D823" s="366">
        <v>44105</v>
      </c>
      <c r="E823" s="366">
        <v>44105</v>
      </c>
      <c r="F823" s="366">
        <v>44136</v>
      </c>
      <c r="G823" s="365">
        <v>30</v>
      </c>
    </row>
    <row r="824" spans="1:7" x14ac:dyDescent="0.25">
      <c r="A824" s="369">
        <v>2278491</v>
      </c>
      <c r="B824" s="368" t="s">
        <v>1922</v>
      </c>
      <c r="C824" s="367" t="s">
        <v>1923</v>
      </c>
      <c r="D824" s="366">
        <v>44470</v>
      </c>
      <c r="E824" s="366">
        <v>44470</v>
      </c>
      <c r="F824" s="366">
        <v>44501</v>
      </c>
      <c r="G824" s="365">
        <v>75</v>
      </c>
    </row>
    <row r="825" spans="1:7" x14ac:dyDescent="0.25">
      <c r="A825" s="369">
        <v>2282234</v>
      </c>
      <c r="B825" s="368" t="s">
        <v>1918</v>
      </c>
      <c r="C825" s="367" t="s">
        <v>1930</v>
      </c>
      <c r="D825" s="366">
        <v>44166</v>
      </c>
      <c r="E825" s="366">
        <v>44166</v>
      </c>
      <c r="F825" s="366">
        <v>44166</v>
      </c>
      <c r="G825" s="365">
        <v>4</v>
      </c>
    </row>
    <row r="826" spans="1:7" x14ac:dyDescent="0.25">
      <c r="A826" s="369">
        <v>2283216</v>
      </c>
      <c r="B826" s="368" t="s">
        <v>1928</v>
      </c>
      <c r="C826" s="367" t="s">
        <v>1923</v>
      </c>
      <c r="D826" s="366">
        <v>44501</v>
      </c>
      <c r="E826" s="366">
        <v>44531</v>
      </c>
      <c r="F826" s="366">
        <v>44531</v>
      </c>
      <c r="G826" s="365">
        <v>23</v>
      </c>
    </row>
    <row r="827" spans="1:7" x14ac:dyDescent="0.25">
      <c r="A827" s="369">
        <v>2285168</v>
      </c>
      <c r="B827" s="368" t="s">
        <v>1929</v>
      </c>
      <c r="C827" s="367" t="s">
        <v>1933</v>
      </c>
      <c r="D827" s="366">
        <v>44470</v>
      </c>
      <c r="E827" s="366">
        <v>44470</v>
      </c>
      <c r="F827" s="366">
        <v>44470</v>
      </c>
      <c r="G827" s="365">
        <v>17</v>
      </c>
    </row>
    <row r="828" spans="1:7" x14ac:dyDescent="0.25">
      <c r="A828" s="369">
        <v>2285490</v>
      </c>
      <c r="B828" s="368" t="s">
        <v>1932</v>
      </c>
      <c r="C828" s="367" t="s">
        <v>1930</v>
      </c>
      <c r="D828" s="366">
        <v>44013</v>
      </c>
      <c r="E828" s="366">
        <v>44044</v>
      </c>
      <c r="F828" s="366">
        <v>44044</v>
      </c>
      <c r="G828" s="365">
        <v>8</v>
      </c>
    </row>
    <row r="829" spans="1:7" x14ac:dyDescent="0.25">
      <c r="A829" s="369">
        <v>2288385</v>
      </c>
      <c r="B829" s="368" t="s">
        <v>1918</v>
      </c>
      <c r="C829" s="367" t="s">
        <v>1933</v>
      </c>
      <c r="D829" s="366">
        <v>44287</v>
      </c>
      <c r="E829" s="366">
        <v>44317</v>
      </c>
      <c r="F829" s="366">
        <v>44317</v>
      </c>
      <c r="G829" s="365">
        <v>6</v>
      </c>
    </row>
    <row r="830" spans="1:7" x14ac:dyDescent="0.25">
      <c r="A830" s="369">
        <v>2288902</v>
      </c>
      <c r="B830" s="368" t="s">
        <v>1928</v>
      </c>
      <c r="C830" s="367" t="s">
        <v>1933</v>
      </c>
      <c r="D830" s="366">
        <v>44013</v>
      </c>
      <c r="E830" s="366">
        <v>44013</v>
      </c>
      <c r="F830" s="366">
        <v>44044</v>
      </c>
      <c r="G830" s="365">
        <v>35</v>
      </c>
    </row>
    <row r="831" spans="1:7" x14ac:dyDescent="0.25">
      <c r="A831" s="369">
        <v>2289656</v>
      </c>
      <c r="B831" s="368" t="s">
        <v>1918</v>
      </c>
      <c r="C831" s="367" t="s">
        <v>1931</v>
      </c>
      <c r="D831" s="366">
        <v>44013</v>
      </c>
      <c r="E831" s="366">
        <v>44013</v>
      </c>
      <c r="F831" s="366">
        <v>44044</v>
      </c>
      <c r="G831" s="365">
        <v>14</v>
      </c>
    </row>
    <row r="832" spans="1:7" x14ac:dyDescent="0.25">
      <c r="A832" s="369">
        <v>2290633</v>
      </c>
      <c r="B832" s="368" t="s">
        <v>1922</v>
      </c>
      <c r="C832" s="367" t="s">
        <v>1921</v>
      </c>
      <c r="D832" s="366">
        <v>44378</v>
      </c>
      <c r="E832" s="366">
        <v>44378</v>
      </c>
      <c r="F832" s="366">
        <v>44409</v>
      </c>
      <c r="G832" s="365">
        <v>82</v>
      </c>
    </row>
    <row r="833" spans="1:7" x14ac:dyDescent="0.25">
      <c r="A833" s="369">
        <v>2292219</v>
      </c>
      <c r="B833" s="368" t="s">
        <v>1926</v>
      </c>
      <c r="C833" s="367" t="s">
        <v>1933</v>
      </c>
      <c r="D833" s="366">
        <v>44044</v>
      </c>
      <c r="E833" s="366">
        <v>44044</v>
      </c>
      <c r="F833" s="366">
        <v>44075</v>
      </c>
      <c r="G833" s="365">
        <v>8</v>
      </c>
    </row>
    <row r="834" spans="1:7" x14ac:dyDescent="0.25">
      <c r="A834" s="369">
        <v>2294201</v>
      </c>
      <c r="B834" s="368" t="s">
        <v>1924</v>
      </c>
      <c r="C834" s="367" t="s">
        <v>1933</v>
      </c>
      <c r="D834" s="366">
        <v>44044</v>
      </c>
      <c r="E834" s="366">
        <v>44044</v>
      </c>
      <c r="F834" s="366">
        <v>44044</v>
      </c>
      <c r="G834" s="365">
        <v>66</v>
      </c>
    </row>
    <row r="835" spans="1:7" x14ac:dyDescent="0.25">
      <c r="A835" s="369">
        <v>2297044</v>
      </c>
      <c r="B835" s="368" t="s">
        <v>1932</v>
      </c>
      <c r="C835" s="367" t="s">
        <v>1933</v>
      </c>
      <c r="D835" s="366">
        <v>44440</v>
      </c>
      <c r="E835" s="366">
        <v>44440</v>
      </c>
      <c r="F835" s="366">
        <v>44470</v>
      </c>
      <c r="G835" s="365">
        <v>40</v>
      </c>
    </row>
    <row r="836" spans="1:7" x14ac:dyDescent="0.25">
      <c r="A836" s="369">
        <v>2297335</v>
      </c>
      <c r="B836" s="368" t="s">
        <v>1929</v>
      </c>
      <c r="C836" s="367" t="s">
        <v>1919</v>
      </c>
      <c r="D836" s="366">
        <v>44136</v>
      </c>
      <c r="E836" s="366">
        <v>44166</v>
      </c>
      <c r="F836" s="366">
        <v>44166</v>
      </c>
      <c r="G836" s="365">
        <v>4</v>
      </c>
    </row>
    <row r="837" spans="1:7" x14ac:dyDescent="0.25">
      <c r="A837" s="369">
        <v>2298861</v>
      </c>
      <c r="B837" s="368" t="s">
        <v>1928</v>
      </c>
      <c r="C837" s="367" t="s">
        <v>1923</v>
      </c>
      <c r="D837" s="366">
        <v>44136</v>
      </c>
      <c r="E837" s="366">
        <v>44136</v>
      </c>
      <c r="F837" s="366">
        <v>44136</v>
      </c>
      <c r="G837" s="365">
        <v>10</v>
      </c>
    </row>
    <row r="838" spans="1:7" x14ac:dyDescent="0.25">
      <c r="A838" s="369">
        <v>2300288</v>
      </c>
      <c r="B838" s="368" t="s">
        <v>1922</v>
      </c>
      <c r="C838" s="367" t="s">
        <v>1930</v>
      </c>
      <c r="D838" s="366">
        <v>44378</v>
      </c>
      <c r="E838" s="366">
        <v>44378</v>
      </c>
      <c r="F838" s="366">
        <v>44378</v>
      </c>
      <c r="G838" s="365">
        <v>42</v>
      </c>
    </row>
    <row r="839" spans="1:7" x14ac:dyDescent="0.25">
      <c r="A839" s="369">
        <v>2301445</v>
      </c>
      <c r="B839" s="368" t="s">
        <v>1928</v>
      </c>
      <c r="C839" s="367" t="s">
        <v>1927</v>
      </c>
      <c r="D839" s="366">
        <v>44256</v>
      </c>
      <c r="E839" s="366">
        <v>44256</v>
      </c>
      <c r="F839" s="366">
        <v>44287</v>
      </c>
      <c r="G839" s="365">
        <v>13</v>
      </c>
    </row>
    <row r="840" spans="1:7" x14ac:dyDescent="0.25">
      <c r="A840" s="369">
        <v>2302848</v>
      </c>
      <c r="B840" s="368" t="s">
        <v>1924</v>
      </c>
      <c r="C840" s="367" t="s">
        <v>1933</v>
      </c>
      <c r="D840" s="366">
        <v>43862</v>
      </c>
      <c r="E840" s="366">
        <v>43862</v>
      </c>
      <c r="F840" s="366">
        <v>43891</v>
      </c>
      <c r="G840" s="365">
        <v>33</v>
      </c>
    </row>
    <row r="841" spans="1:7" x14ac:dyDescent="0.25">
      <c r="A841" s="369">
        <v>2306575</v>
      </c>
      <c r="B841" s="368" t="s">
        <v>1926</v>
      </c>
      <c r="C841" s="367" t="s">
        <v>1923</v>
      </c>
      <c r="D841" s="366">
        <v>44228</v>
      </c>
      <c r="E841" s="366">
        <v>44228</v>
      </c>
      <c r="F841" s="366">
        <v>44228</v>
      </c>
      <c r="G841" s="365">
        <v>40</v>
      </c>
    </row>
    <row r="842" spans="1:7" x14ac:dyDescent="0.25">
      <c r="A842" s="369">
        <v>2306915</v>
      </c>
      <c r="B842" s="368" t="s">
        <v>1932</v>
      </c>
      <c r="C842" s="367" t="s">
        <v>1921</v>
      </c>
      <c r="D842" s="366">
        <v>44197</v>
      </c>
      <c r="E842" s="366">
        <v>44228</v>
      </c>
      <c r="F842" s="366">
        <v>44228</v>
      </c>
      <c r="G842" s="365">
        <v>9</v>
      </c>
    </row>
    <row r="843" spans="1:7" x14ac:dyDescent="0.25">
      <c r="A843" s="369">
        <v>2311102</v>
      </c>
      <c r="B843" s="368" t="s">
        <v>1926</v>
      </c>
      <c r="C843" s="367" t="s">
        <v>1931</v>
      </c>
      <c r="D843" s="366">
        <v>44440</v>
      </c>
      <c r="E843" s="366">
        <v>44440</v>
      </c>
      <c r="F843" s="366">
        <v>44440</v>
      </c>
      <c r="G843" s="365">
        <v>21</v>
      </c>
    </row>
    <row r="844" spans="1:7" x14ac:dyDescent="0.25">
      <c r="A844" s="369">
        <v>2312725</v>
      </c>
      <c r="B844" s="368" t="s">
        <v>1920</v>
      </c>
      <c r="C844" s="367" t="s">
        <v>1925</v>
      </c>
      <c r="D844" s="366">
        <v>44013</v>
      </c>
      <c r="E844" s="366">
        <v>44013</v>
      </c>
      <c r="F844" s="366">
        <v>44044</v>
      </c>
      <c r="G844" s="365">
        <v>49</v>
      </c>
    </row>
    <row r="845" spans="1:7" x14ac:dyDescent="0.25">
      <c r="A845" s="369">
        <v>2313217</v>
      </c>
      <c r="B845" s="368" t="s">
        <v>1932</v>
      </c>
      <c r="C845" s="367" t="s">
        <v>1925</v>
      </c>
      <c r="D845" s="366">
        <v>44228</v>
      </c>
      <c r="E845" s="366">
        <v>44228</v>
      </c>
      <c r="F845" s="366">
        <v>44256</v>
      </c>
      <c r="G845" s="365">
        <v>30</v>
      </c>
    </row>
    <row r="846" spans="1:7" x14ac:dyDescent="0.25">
      <c r="A846" s="369">
        <v>2313310</v>
      </c>
      <c r="B846" s="368" t="s">
        <v>1928</v>
      </c>
      <c r="C846" s="367" t="s">
        <v>1921</v>
      </c>
      <c r="D846" s="366">
        <v>43952</v>
      </c>
      <c r="E846" s="366">
        <v>43952</v>
      </c>
      <c r="F846" s="366">
        <v>43952</v>
      </c>
      <c r="G846" s="365">
        <v>8</v>
      </c>
    </row>
    <row r="847" spans="1:7" x14ac:dyDescent="0.25">
      <c r="A847" s="369">
        <v>2315790</v>
      </c>
      <c r="B847" s="368" t="s">
        <v>1918</v>
      </c>
      <c r="C847" s="367" t="s">
        <v>1923</v>
      </c>
      <c r="D847" s="366">
        <v>44470</v>
      </c>
      <c r="E847" s="366">
        <v>44470</v>
      </c>
      <c r="F847" s="366">
        <v>44501</v>
      </c>
      <c r="G847" s="365">
        <v>74</v>
      </c>
    </row>
    <row r="848" spans="1:7" x14ac:dyDescent="0.25">
      <c r="A848" s="369">
        <v>2317912</v>
      </c>
      <c r="B848" s="368" t="s">
        <v>1920</v>
      </c>
      <c r="C848" s="367" t="s">
        <v>1934</v>
      </c>
      <c r="D848" s="366">
        <v>44317</v>
      </c>
      <c r="E848" s="366">
        <v>44348</v>
      </c>
      <c r="F848" s="366">
        <v>44348</v>
      </c>
      <c r="G848" s="365">
        <v>10</v>
      </c>
    </row>
    <row r="849" spans="1:7" x14ac:dyDescent="0.25">
      <c r="A849" s="369">
        <v>2318032</v>
      </c>
      <c r="B849" s="368" t="s">
        <v>1926</v>
      </c>
      <c r="C849" s="367" t="s">
        <v>1931</v>
      </c>
      <c r="D849" s="366">
        <v>43831</v>
      </c>
      <c r="E849" s="366">
        <v>43831</v>
      </c>
      <c r="F849" s="366">
        <v>43862</v>
      </c>
      <c r="G849" s="365">
        <v>16</v>
      </c>
    </row>
    <row r="850" spans="1:7" x14ac:dyDescent="0.25">
      <c r="A850" s="369">
        <v>2319160</v>
      </c>
      <c r="B850" s="368" t="s">
        <v>1922</v>
      </c>
      <c r="C850" s="367" t="s">
        <v>1931</v>
      </c>
      <c r="D850" s="366">
        <v>44501</v>
      </c>
      <c r="E850" s="366">
        <v>44501</v>
      </c>
      <c r="F850" s="366">
        <v>44501</v>
      </c>
      <c r="G850" s="365">
        <v>97</v>
      </c>
    </row>
    <row r="851" spans="1:7" x14ac:dyDescent="0.25">
      <c r="A851" s="369">
        <v>2319404</v>
      </c>
      <c r="B851" s="368" t="s">
        <v>1932</v>
      </c>
      <c r="C851" s="367" t="s">
        <v>1927</v>
      </c>
      <c r="D851" s="366">
        <v>44287</v>
      </c>
      <c r="E851" s="366">
        <v>44287</v>
      </c>
      <c r="F851" s="366">
        <v>44317</v>
      </c>
      <c r="G851" s="365">
        <v>57</v>
      </c>
    </row>
    <row r="852" spans="1:7" x14ac:dyDescent="0.25">
      <c r="A852" s="369">
        <v>2320553</v>
      </c>
      <c r="B852" s="368" t="s">
        <v>1928</v>
      </c>
      <c r="C852" s="367" t="s">
        <v>1931</v>
      </c>
      <c r="D852" s="366">
        <v>44166</v>
      </c>
      <c r="E852" s="366">
        <v>44166</v>
      </c>
      <c r="F852" s="366">
        <v>44197</v>
      </c>
      <c r="G852" s="365">
        <v>34</v>
      </c>
    </row>
    <row r="853" spans="1:7" x14ac:dyDescent="0.25">
      <c r="A853" s="369">
        <v>2322004</v>
      </c>
      <c r="B853" s="368" t="s">
        <v>1918</v>
      </c>
      <c r="C853" s="367" t="s">
        <v>1934</v>
      </c>
      <c r="D853" s="366">
        <v>44317</v>
      </c>
      <c r="E853" s="366">
        <v>44317</v>
      </c>
      <c r="F853" s="366">
        <v>44317</v>
      </c>
      <c r="G853" s="365">
        <v>71</v>
      </c>
    </row>
    <row r="854" spans="1:7" x14ac:dyDescent="0.25">
      <c r="A854" s="369">
        <v>2322713</v>
      </c>
      <c r="B854" s="368" t="s">
        <v>1920</v>
      </c>
      <c r="C854" s="367" t="s">
        <v>1917</v>
      </c>
      <c r="D854" s="366">
        <v>43862</v>
      </c>
      <c r="E854" s="366">
        <v>43891</v>
      </c>
      <c r="F854" s="366">
        <v>43891</v>
      </c>
      <c r="G854" s="365">
        <v>8</v>
      </c>
    </row>
    <row r="855" spans="1:7" x14ac:dyDescent="0.25">
      <c r="A855" s="369">
        <v>2323440</v>
      </c>
      <c r="B855" s="368" t="s">
        <v>1926</v>
      </c>
      <c r="C855" s="367" t="s">
        <v>1931</v>
      </c>
      <c r="D855" s="366">
        <v>44440</v>
      </c>
      <c r="E855" s="366">
        <v>44440</v>
      </c>
      <c r="F855" s="366">
        <v>44470</v>
      </c>
      <c r="G855" s="365">
        <v>63</v>
      </c>
    </row>
    <row r="856" spans="1:7" x14ac:dyDescent="0.25">
      <c r="A856" s="369">
        <v>2325939</v>
      </c>
      <c r="B856" s="368" t="s">
        <v>1922</v>
      </c>
      <c r="C856" s="367" t="s">
        <v>1917</v>
      </c>
      <c r="D856" s="366">
        <v>44470</v>
      </c>
      <c r="E856" s="366">
        <v>44501</v>
      </c>
      <c r="F856" s="366">
        <v>44501</v>
      </c>
      <c r="G856" s="365">
        <v>11</v>
      </c>
    </row>
    <row r="857" spans="1:7" x14ac:dyDescent="0.25">
      <c r="A857" s="369">
        <v>2328264</v>
      </c>
      <c r="B857" s="368" t="s">
        <v>1929</v>
      </c>
      <c r="C857" s="367" t="s">
        <v>1933</v>
      </c>
      <c r="D857" s="366">
        <v>44256</v>
      </c>
      <c r="E857" s="366">
        <v>44287</v>
      </c>
      <c r="F857" s="366">
        <v>44287</v>
      </c>
      <c r="G857" s="365">
        <v>18</v>
      </c>
    </row>
    <row r="858" spans="1:7" x14ac:dyDescent="0.25">
      <c r="A858" s="369">
        <v>2330449</v>
      </c>
      <c r="B858" s="368" t="s">
        <v>1920</v>
      </c>
      <c r="C858" s="367" t="s">
        <v>1927</v>
      </c>
      <c r="D858" s="366">
        <v>43952</v>
      </c>
      <c r="E858" s="366">
        <v>43952</v>
      </c>
      <c r="F858" s="366">
        <v>43983</v>
      </c>
      <c r="G858" s="365">
        <v>95</v>
      </c>
    </row>
    <row r="859" spans="1:7" x14ac:dyDescent="0.25">
      <c r="A859" s="369">
        <v>2330480</v>
      </c>
      <c r="B859" s="368" t="s">
        <v>1920</v>
      </c>
      <c r="C859" s="367" t="s">
        <v>1921</v>
      </c>
      <c r="D859" s="366">
        <v>43922</v>
      </c>
      <c r="E859" s="366">
        <v>43952</v>
      </c>
      <c r="F859" s="366">
        <v>43952</v>
      </c>
      <c r="G859" s="365">
        <v>7</v>
      </c>
    </row>
    <row r="860" spans="1:7" x14ac:dyDescent="0.25">
      <c r="A860" s="369">
        <v>2332038</v>
      </c>
      <c r="B860" s="368" t="s">
        <v>1932</v>
      </c>
      <c r="C860" s="367" t="s">
        <v>1925</v>
      </c>
      <c r="D860" s="366">
        <v>43922</v>
      </c>
      <c r="E860" s="366">
        <v>43952</v>
      </c>
      <c r="F860" s="366">
        <v>43952</v>
      </c>
      <c r="G860" s="365">
        <v>6</v>
      </c>
    </row>
    <row r="861" spans="1:7" x14ac:dyDescent="0.25">
      <c r="A861" s="369">
        <v>2332118</v>
      </c>
      <c r="B861" s="368" t="s">
        <v>1929</v>
      </c>
      <c r="C861" s="367" t="s">
        <v>1925</v>
      </c>
      <c r="D861" s="366">
        <v>44013</v>
      </c>
      <c r="E861" s="366">
        <v>44013</v>
      </c>
      <c r="F861" s="366">
        <v>44044</v>
      </c>
      <c r="G861" s="365">
        <v>67</v>
      </c>
    </row>
    <row r="862" spans="1:7" x14ac:dyDescent="0.25">
      <c r="A862" s="369">
        <v>2334474</v>
      </c>
      <c r="B862" s="368" t="s">
        <v>1929</v>
      </c>
      <c r="C862" s="367" t="s">
        <v>1919</v>
      </c>
      <c r="D862" s="366">
        <v>44228</v>
      </c>
      <c r="E862" s="366">
        <v>44228</v>
      </c>
      <c r="F862" s="366">
        <v>44228</v>
      </c>
      <c r="G862" s="365">
        <v>54</v>
      </c>
    </row>
    <row r="863" spans="1:7" x14ac:dyDescent="0.25">
      <c r="A863" s="369">
        <v>2334600</v>
      </c>
      <c r="B863" s="368" t="s">
        <v>1924</v>
      </c>
      <c r="C863" s="367" t="s">
        <v>1934</v>
      </c>
      <c r="D863" s="366">
        <v>43831</v>
      </c>
      <c r="E863" s="366">
        <v>43831</v>
      </c>
      <c r="F863" s="366">
        <v>43862</v>
      </c>
      <c r="G863" s="365">
        <v>39</v>
      </c>
    </row>
    <row r="864" spans="1:7" x14ac:dyDescent="0.25">
      <c r="A864" s="369">
        <v>2339424</v>
      </c>
      <c r="B864" s="368" t="s">
        <v>1920</v>
      </c>
      <c r="C864" s="367" t="s">
        <v>1925</v>
      </c>
      <c r="D864" s="366">
        <v>43983</v>
      </c>
      <c r="E864" s="366">
        <v>43983</v>
      </c>
      <c r="F864" s="366">
        <v>44013</v>
      </c>
      <c r="G864" s="365">
        <v>94</v>
      </c>
    </row>
    <row r="865" spans="1:7" x14ac:dyDescent="0.25">
      <c r="A865" s="369">
        <v>2339484</v>
      </c>
      <c r="B865" s="368" t="s">
        <v>1924</v>
      </c>
      <c r="C865" s="367" t="s">
        <v>1923</v>
      </c>
      <c r="D865" s="366">
        <v>44348</v>
      </c>
      <c r="E865" s="366">
        <v>44348</v>
      </c>
      <c r="F865" s="366">
        <v>44348</v>
      </c>
      <c r="G865" s="365">
        <v>40</v>
      </c>
    </row>
    <row r="866" spans="1:7" x14ac:dyDescent="0.25">
      <c r="A866" s="369">
        <v>2342448</v>
      </c>
      <c r="B866" s="368" t="s">
        <v>1926</v>
      </c>
      <c r="C866" s="367" t="s">
        <v>1925</v>
      </c>
      <c r="D866" s="366">
        <v>43952</v>
      </c>
      <c r="E866" s="366">
        <v>43983</v>
      </c>
      <c r="F866" s="366">
        <v>43983</v>
      </c>
      <c r="G866" s="365">
        <v>8</v>
      </c>
    </row>
    <row r="867" spans="1:7" x14ac:dyDescent="0.25">
      <c r="A867" s="369">
        <v>2343090</v>
      </c>
      <c r="B867" s="368" t="s">
        <v>1924</v>
      </c>
      <c r="C867" s="367" t="s">
        <v>1925</v>
      </c>
      <c r="D867" s="366">
        <v>44013</v>
      </c>
      <c r="E867" s="366">
        <v>44044</v>
      </c>
      <c r="F867" s="366">
        <v>44044</v>
      </c>
      <c r="G867" s="365">
        <v>2</v>
      </c>
    </row>
    <row r="868" spans="1:7" x14ac:dyDescent="0.25">
      <c r="A868" s="369">
        <v>2344523</v>
      </c>
      <c r="B868" s="368" t="s">
        <v>1920</v>
      </c>
      <c r="C868" s="367" t="s">
        <v>1931</v>
      </c>
      <c r="D868" s="366">
        <v>44531</v>
      </c>
      <c r="E868" s="366">
        <v>44531</v>
      </c>
      <c r="F868" s="366">
        <v>44562</v>
      </c>
      <c r="G868" s="365">
        <v>43</v>
      </c>
    </row>
    <row r="869" spans="1:7" x14ac:dyDescent="0.25">
      <c r="A869" s="369">
        <v>2345174</v>
      </c>
      <c r="B869" s="368" t="s">
        <v>1929</v>
      </c>
      <c r="C869" s="367" t="s">
        <v>1919</v>
      </c>
      <c r="D869" s="366">
        <v>44317</v>
      </c>
      <c r="E869" s="366">
        <v>44317</v>
      </c>
      <c r="F869" s="366">
        <v>44348</v>
      </c>
      <c r="G869" s="365">
        <v>76</v>
      </c>
    </row>
    <row r="870" spans="1:7" x14ac:dyDescent="0.25">
      <c r="A870" s="369">
        <v>2348421</v>
      </c>
      <c r="B870" s="368" t="s">
        <v>1924</v>
      </c>
      <c r="C870" s="367" t="s">
        <v>1917</v>
      </c>
      <c r="D870" s="366">
        <v>44470</v>
      </c>
      <c r="E870" s="366">
        <v>44470</v>
      </c>
      <c r="F870" s="366">
        <v>44501</v>
      </c>
      <c r="G870" s="365">
        <v>99</v>
      </c>
    </row>
    <row r="871" spans="1:7" x14ac:dyDescent="0.25">
      <c r="A871" s="369">
        <v>2350625</v>
      </c>
      <c r="B871" s="368" t="s">
        <v>1918</v>
      </c>
      <c r="C871" s="367" t="s">
        <v>1925</v>
      </c>
      <c r="D871" s="366">
        <v>44409</v>
      </c>
      <c r="E871" s="366">
        <v>44440</v>
      </c>
      <c r="F871" s="366">
        <v>44440</v>
      </c>
      <c r="G871" s="365">
        <v>5</v>
      </c>
    </row>
    <row r="872" spans="1:7" x14ac:dyDescent="0.25">
      <c r="A872" s="369">
        <v>2352244</v>
      </c>
      <c r="B872" s="368" t="s">
        <v>1920</v>
      </c>
      <c r="C872" s="367" t="s">
        <v>1925</v>
      </c>
      <c r="D872" s="366">
        <v>44317</v>
      </c>
      <c r="E872" s="366">
        <v>44317</v>
      </c>
      <c r="F872" s="366">
        <v>44317</v>
      </c>
      <c r="G872" s="365">
        <v>97</v>
      </c>
    </row>
    <row r="873" spans="1:7" x14ac:dyDescent="0.25">
      <c r="A873" s="369">
        <v>2354086</v>
      </c>
      <c r="B873" s="368" t="s">
        <v>1920</v>
      </c>
      <c r="C873" s="367" t="s">
        <v>1919</v>
      </c>
      <c r="D873" s="366">
        <v>44501</v>
      </c>
      <c r="E873" s="366">
        <v>44501</v>
      </c>
      <c r="F873" s="366">
        <v>44531</v>
      </c>
      <c r="G873" s="365">
        <v>50</v>
      </c>
    </row>
    <row r="874" spans="1:7" x14ac:dyDescent="0.25">
      <c r="A874" s="369">
        <v>2355080</v>
      </c>
      <c r="B874" s="368" t="s">
        <v>1922</v>
      </c>
      <c r="C874" s="367" t="s">
        <v>1923</v>
      </c>
      <c r="D874" s="366">
        <v>44409</v>
      </c>
      <c r="E874" s="366">
        <v>44409</v>
      </c>
      <c r="F874" s="366">
        <v>44409</v>
      </c>
      <c r="G874" s="365">
        <v>71</v>
      </c>
    </row>
    <row r="875" spans="1:7" x14ac:dyDescent="0.25">
      <c r="A875" s="369">
        <v>2355345</v>
      </c>
      <c r="B875" s="368" t="s">
        <v>1918</v>
      </c>
      <c r="C875" s="367" t="s">
        <v>1921</v>
      </c>
      <c r="D875" s="366">
        <v>44317</v>
      </c>
      <c r="E875" s="366">
        <v>44348</v>
      </c>
      <c r="F875" s="366">
        <v>44348</v>
      </c>
      <c r="G875" s="365">
        <v>19</v>
      </c>
    </row>
    <row r="876" spans="1:7" x14ac:dyDescent="0.25">
      <c r="A876" s="369">
        <v>2359649</v>
      </c>
      <c r="B876" s="368" t="s">
        <v>1922</v>
      </c>
      <c r="C876" s="367" t="s">
        <v>1919</v>
      </c>
      <c r="D876" s="366">
        <v>44013</v>
      </c>
      <c r="E876" s="366">
        <v>44013</v>
      </c>
      <c r="F876" s="366">
        <v>44013</v>
      </c>
      <c r="G876" s="365">
        <v>42</v>
      </c>
    </row>
    <row r="877" spans="1:7" x14ac:dyDescent="0.25">
      <c r="A877" s="369">
        <v>2361475</v>
      </c>
      <c r="B877" s="368" t="s">
        <v>1918</v>
      </c>
      <c r="C877" s="367" t="s">
        <v>1933</v>
      </c>
      <c r="D877" s="366">
        <v>44136</v>
      </c>
      <c r="E877" s="366">
        <v>44166</v>
      </c>
      <c r="F877" s="366">
        <v>44166</v>
      </c>
      <c r="G877" s="365">
        <v>2</v>
      </c>
    </row>
    <row r="878" spans="1:7" x14ac:dyDescent="0.25">
      <c r="A878" s="369">
        <v>2367419</v>
      </c>
      <c r="B878" s="368" t="s">
        <v>1920</v>
      </c>
      <c r="C878" s="367" t="s">
        <v>1917</v>
      </c>
      <c r="D878" s="366">
        <v>44044</v>
      </c>
      <c r="E878" s="366">
        <v>44044</v>
      </c>
      <c r="F878" s="366">
        <v>44044</v>
      </c>
      <c r="G878" s="365">
        <v>41</v>
      </c>
    </row>
    <row r="879" spans="1:7" x14ac:dyDescent="0.25">
      <c r="A879" s="369">
        <v>2369317</v>
      </c>
      <c r="B879" s="368" t="s">
        <v>1922</v>
      </c>
      <c r="C879" s="367" t="s">
        <v>1930</v>
      </c>
      <c r="D879" s="366">
        <v>43922</v>
      </c>
      <c r="E879" s="366">
        <v>43952</v>
      </c>
      <c r="F879" s="366">
        <v>43952</v>
      </c>
      <c r="G879" s="365">
        <v>2</v>
      </c>
    </row>
    <row r="880" spans="1:7" x14ac:dyDescent="0.25">
      <c r="A880" s="369">
        <v>2373054</v>
      </c>
      <c r="B880" s="368" t="s">
        <v>1926</v>
      </c>
      <c r="C880" s="367" t="s">
        <v>1930</v>
      </c>
      <c r="D880" s="366">
        <v>44378</v>
      </c>
      <c r="E880" s="366">
        <v>44378</v>
      </c>
      <c r="F880" s="366">
        <v>44409</v>
      </c>
      <c r="G880" s="365">
        <v>92</v>
      </c>
    </row>
    <row r="881" spans="1:7" x14ac:dyDescent="0.25">
      <c r="A881" s="369">
        <v>2373071</v>
      </c>
      <c r="B881" s="368" t="s">
        <v>1926</v>
      </c>
      <c r="C881" s="367" t="s">
        <v>1919</v>
      </c>
      <c r="D881" s="366">
        <v>43952</v>
      </c>
      <c r="E881" s="366">
        <v>43952</v>
      </c>
      <c r="F881" s="366">
        <v>43952</v>
      </c>
      <c r="G881" s="365">
        <v>10</v>
      </c>
    </row>
    <row r="882" spans="1:7" x14ac:dyDescent="0.25">
      <c r="A882" s="369">
        <v>2373086</v>
      </c>
      <c r="B882" s="368" t="s">
        <v>1932</v>
      </c>
      <c r="C882" s="367" t="s">
        <v>1917</v>
      </c>
      <c r="D882" s="366">
        <v>44013</v>
      </c>
      <c r="E882" s="366">
        <v>44013</v>
      </c>
      <c r="F882" s="366">
        <v>44044</v>
      </c>
      <c r="G882" s="365">
        <v>39</v>
      </c>
    </row>
    <row r="883" spans="1:7" x14ac:dyDescent="0.25">
      <c r="A883" s="369">
        <v>2375574</v>
      </c>
      <c r="B883" s="368" t="s">
        <v>1932</v>
      </c>
      <c r="C883" s="367" t="s">
        <v>1931</v>
      </c>
      <c r="D883" s="366">
        <v>44075</v>
      </c>
      <c r="E883" s="366">
        <v>44075</v>
      </c>
      <c r="F883" s="366">
        <v>44075</v>
      </c>
      <c r="G883" s="365">
        <v>91</v>
      </c>
    </row>
    <row r="884" spans="1:7" x14ac:dyDescent="0.25">
      <c r="A884" s="369">
        <v>2377150</v>
      </c>
      <c r="B884" s="368" t="s">
        <v>1926</v>
      </c>
      <c r="C884" s="367" t="s">
        <v>1925</v>
      </c>
      <c r="D884" s="366">
        <v>44075</v>
      </c>
      <c r="E884" s="366">
        <v>44075</v>
      </c>
      <c r="F884" s="366">
        <v>44075</v>
      </c>
      <c r="G884" s="365">
        <v>43</v>
      </c>
    </row>
    <row r="885" spans="1:7" x14ac:dyDescent="0.25">
      <c r="A885" s="369">
        <v>2378101</v>
      </c>
      <c r="B885" s="368" t="s">
        <v>1928</v>
      </c>
      <c r="C885" s="367" t="s">
        <v>1921</v>
      </c>
      <c r="D885" s="366">
        <v>44105</v>
      </c>
      <c r="E885" s="366">
        <v>44105</v>
      </c>
      <c r="F885" s="366">
        <v>44136</v>
      </c>
      <c r="G885" s="365">
        <v>20</v>
      </c>
    </row>
    <row r="886" spans="1:7" x14ac:dyDescent="0.25">
      <c r="A886" s="369">
        <v>2380855</v>
      </c>
      <c r="B886" s="368" t="s">
        <v>1926</v>
      </c>
      <c r="C886" s="367" t="s">
        <v>1921</v>
      </c>
      <c r="D886" s="366">
        <v>43952</v>
      </c>
      <c r="E886" s="366">
        <v>43952</v>
      </c>
      <c r="F886" s="366">
        <v>43983</v>
      </c>
      <c r="G886" s="365">
        <v>64</v>
      </c>
    </row>
    <row r="887" spans="1:7" x14ac:dyDescent="0.25">
      <c r="A887" s="369">
        <v>2380887</v>
      </c>
      <c r="B887" s="368" t="s">
        <v>1924</v>
      </c>
      <c r="C887" s="367" t="s">
        <v>1923</v>
      </c>
      <c r="D887" s="366">
        <v>44197</v>
      </c>
      <c r="E887" s="366">
        <v>44197</v>
      </c>
      <c r="F887" s="366">
        <v>44197</v>
      </c>
      <c r="G887" s="365">
        <v>31</v>
      </c>
    </row>
    <row r="888" spans="1:7" x14ac:dyDescent="0.25">
      <c r="A888" s="369">
        <v>2382620</v>
      </c>
      <c r="B888" s="368" t="s">
        <v>1920</v>
      </c>
      <c r="C888" s="367" t="s">
        <v>1919</v>
      </c>
      <c r="D888" s="366">
        <v>44166</v>
      </c>
      <c r="E888" s="366">
        <v>44166</v>
      </c>
      <c r="F888" s="366">
        <v>44197</v>
      </c>
      <c r="G888" s="365">
        <v>39</v>
      </c>
    </row>
    <row r="889" spans="1:7" x14ac:dyDescent="0.25">
      <c r="A889" s="369">
        <v>2383370</v>
      </c>
      <c r="B889" s="368" t="s">
        <v>1929</v>
      </c>
      <c r="C889" s="367" t="s">
        <v>1931</v>
      </c>
      <c r="D889" s="366">
        <v>44136</v>
      </c>
      <c r="E889" s="366">
        <v>44166</v>
      </c>
      <c r="F889" s="366">
        <v>44166</v>
      </c>
      <c r="G889" s="365">
        <v>7</v>
      </c>
    </row>
    <row r="890" spans="1:7" x14ac:dyDescent="0.25">
      <c r="A890" s="369">
        <v>2386088</v>
      </c>
      <c r="B890" s="368" t="s">
        <v>1922</v>
      </c>
      <c r="C890" s="367" t="s">
        <v>1919</v>
      </c>
      <c r="D890" s="366">
        <v>43862</v>
      </c>
      <c r="E890" s="366">
        <v>43862</v>
      </c>
      <c r="F890" s="366">
        <v>43891</v>
      </c>
      <c r="G890" s="365">
        <v>13</v>
      </c>
    </row>
    <row r="891" spans="1:7" x14ac:dyDescent="0.25">
      <c r="A891" s="369">
        <v>2387648</v>
      </c>
      <c r="B891" s="368" t="s">
        <v>1929</v>
      </c>
      <c r="C891" s="367" t="s">
        <v>1927</v>
      </c>
      <c r="D891" s="366">
        <v>44440</v>
      </c>
      <c r="E891" s="366">
        <v>44440</v>
      </c>
      <c r="F891" s="366">
        <v>44470</v>
      </c>
      <c r="G891" s="365">
        <v>76</v>
      </c>
    </row>
    <row r="892" spans="1:7" x14ac:dyDescent="0.25">
      <c r="A892" s="369">
        <v>2391404</v>
      </c>
      <c r="B892" s="368" t="s">
        <v>1932</v>
      </c>
      <c r="C892" s="367" t="s">
        <v>1925</v>
      </c>
      <c r="D892" s="366">
        <v>44531</v>
      </c>
      <c r="E892" s="366">
        <v>44531</v>
      </c>
      <c r="F892" s="366">
        <v>44562</v>
      </c>
      <c r="G892" s="365">
        <v>61</v>
      </c>
    </row>
    <row r="893" spans="1:7" x14ac:dyDescent="0.25">
      <c r="A893" s="369">
        <v>2395343</v>
      </c>
      <c r="B893" s="368" t="s">
        <v>1920</v>
      </c>
      <c r="C893" s="367" t="s">
        <v>1927</v>
      </c>
      <c r="D893" s="366">
        <v>44075</v>
      </c>
      <c r="E893" s="366">
        <v>44075</v>
      </c>
      <c r="F893" s="366">
        <v>44105</v>
      </c>
      <c r="G893" s="365">
        <v>2</v>
      </c>
    </row>
    <row r="894" spans="1:7" x14ac:dyDescent="0.25">
      <c r="A894" s="369">
        <v>2398872</v>
      </c>
      <c r="B894" s="368" t="s">
        <v>1928</v>
      </c>
      <c r="C894" s="367" t="s">
        <v>1923</v>
      </c>
      <c r="D894" s="366">
        <v>44197</v>
      </c>
      <c r="E894" s="366">
        <v>44228</v>
      </c>
      <c r="F894" s="366">
        <v>44228</v>
      </c>
      <c r="G894" s="365">
        <v>19</v>
      </c>
    </row>
    <row r="895" spans="1:7" x14ac:dyDescent="0.25">
      <c r="A895" s="369">
        <v>2400507</v>
      </c>
      <c r="B895" s="368" t="s">
        <v>1932</v>
      </c>
      <c r="C895" s="367" t="s">
        <v>1930</v>
      </c>
      <c r="D895" s="366">
        <v>43891</v>
      </c>
      <c r="E895" s="366">
        <v>43891</v>
      </c>
      <c r="F895" s="366">
        <v>43922</v>
      </c>
      <c r="G895" s="365">
        <v>74</v>
      </c>
    </row>
    <row r="896" spans="1:7" x14ac:dyDescent="0.25">
      <c r="A896" s="369">
        <v>2401422</v>
      </c>
      <c r="B896" s="368" t="s">
        <v>1932</v>
      </c>
      <c r="C896" s="367" t="s">
        <v>1931</v>
      </c>
      <c r="D896" s="366">
        <v>43831</v>
      </c>
      <c r="E896" s="366">
        <v>43831</v>
      </c>
      <c r="F896" s="366">
        <v>43862</v>
      </c>
      <c r="G896" s="365">
        <v>58</v>
      </c>
    </row>
    <row r="897" spans="1:7" x14ac:dyDescent="0.25">
      <c r="A897" s="369">
        <v>2401749</v>
      </c>
      <c r="B897" s="368" t="s">
        <v>1926</v>
      </c>
      <c r="C897" s="367" t="s">
        <v>1933</v>
      </c>
      <c r="D897" s="366">
        <v>43891</v>
      </c>
      <c r="E897" s="366">
        <v>43922</v>
      </c>
      <c r="F897" s="366">
        <v>43922</v>
      </c>
      <c r="G897" s="365">
        <v>5</v>
      </c>
    </row>
    <row r="898" spans="1:7" x14ac:dyDescent="0.25">
      <c r="A898" s="369">
        <v>2403568</v>
      </c>
      <c r="B898" s="368" t="s">
        <v>1924</v>
      </c>
      <c r="C898" s="367" t="s">
        <v>1931</v>
      </c>
      <c r="D898" s="366">
        <v>44317</v>
      </c>
      <c r="E898" s="366">
        <v>44317</v>
      </c>
      <c r="F898" s="366">
        <v>44317</v>
      </c>
      <c r="G898" s="365">
        <v>90</v>
      </c>
    </row>
    <row r="899" spans="1:7" x14ac:dyDescent="0.25">
      <c r="A899" s="369">
        <v>2404572</v>
      </c>
      <c r="B899" s="368" t="s">
        <v>1924</v>
      </c>
      <c r="C899" s="367" t="s">
        <v>1923</v>
      </c>
      <c r="D899" s="366">
        <v>44531</v>
      </c>
      <c r="E899" s="366">
        <v>44531</v>
      </c>
      <c r="F899" s="366">
        <v>44562</v>
      </c>
      <c r="G899" s="365">
        <v>43</v>
      </c>
    </row>
    <row r="900" spans="1:7" x14ac:dyDescent="0.25">
      <c r="A900" s="369">
        <v>2404663</v>
      </c>
      <c r="B900" s="368" t="s">
        <v>1924</v>
      </c>
      <c r="C900" s="367" t="s">
        <v>1933</v>
      </c>
      <c r="D900" s="366">
        <v>44378</v>
      </c>
      <c r="E900" s="366">
        <v>44409</v>
      </c>
      <c r="F900" s="366">
        <v>44409</v>
      </c>
      <c r="G900" s="365">
        <v>21</v>
      </c>
    </row>
    <row r="901" spans="1:7" x14ac:dyDescent="0.25">
      <c r="A901" s="369">
        <v>2405821</v>
      </c>
      <c r="B901" s="368" t="s">
        <v>1926</v>
      </c>
      <c r="C901" s="367" t="s">
        <v>1923</v>
      </c>
      <c r="D901" s="366">
        <v>44075</v>
      </c>
      <c r="E901" s="366">
        <v>44075</v>
      </c>
      <c r="F901" s="366">
        <v>44075</v>
      </c>
      <c r="G901" s="365">
        <v>27</v>
      </c>
    </row>
    <row r="902" spans="1:7" x14ac:dyDescent="0.25">
      <c r="A902" s="369">
        <v>2407540</v>
      </c>
      <c r="B902" s="368" t="s">
        <v>1922</v>
      </c>
      <c r="C902" s="367" t="s">
        <v>1917</v>
      </c>
      <c r="D902" s="366">
        <v>43983</v>
      </c>
      <c r="E902" s="366">
        <v>43983</v>
      </c>
      <c r="F902" s="366">
        <v>44013</v>
      </c>
      <c r="G902" s="365">
        <v>77</v>
      </c>
    </row>
    <row r="903" spans="1:7" x14ac:dyDescent="0.25">
      <c r="A903" s="369">
        <v>2408170</v>
      </c>
      <c r="B903" s="368" t="s">
        <v>1926</v>
      </c>
      <c r="C903" s="367" t="s">
        <v>1919</v>
      </c>
      <c r="D903" s="366">
        <v>44166</v>
      </c>
      <c r="E903" s="366">
        <v>44166</v>
      </c>
      <c r="F903" s="366">
        <v>44166</v>
      </c>
      <c r="G903" s="365">
        <v>12</v>
      </c>
    </row>
    <row r="904" spans="1:7" x14ac:dyDescent="0.25">
      <c r="A904" s="369">
        <v>2409785</v>
      </c>
      <c r="B904" s="368" t="s">
        <v>1929</v>
      </c>
      <c r="C904" s="367" t="s">
        <v>1917</v>
      </c>
      <c r="D904" s="366">
        <v>43922</v>
      </c>
      <c r="E904" s="366">
        <v>43922</v>
      </c>
      <c r="F904" s="366">
        <v>43922</v>
      </c>
      <c r="G904" s="365">
        <v>66</v>
      </c>
    </row>
    <row r="905" spans="1:7" x14ac:dyDescent="0.25">
      <c r="A905" s="369">
        <v>2410033</v>
      </c>
      <c r="B905" s="368" t="s">
        <v>1918</v>
      </c>
      <c r="C905" s="367" t="s">
        <v>1921</v>
      </c>
      <c r="D905" s="366">
        <v>44256</v>
      </c>
      <c r="E905" s="366">
        <v>44287</v>
      </c>
      <c r="F905" s="366">
        <v>44287</v>
      </c>
      <c r="G905" s="365">
        <v>11</v>
      </c>
    </row>
    <row r="906" spans="1:7" x14ac:dyDescent="0.25">
      <c r="A906" s="369">
        <v>2410666</v>
      </c>
      <c r="B906" s="368" t="s">
        <v>1929</v>
      </c>
      <c r="C906" s="367" t="s">
        <v>1930</v>
      </c>
      <c r="D906" s="366">
        <v>43831</v>
      </c>
      <c r="E906" s="366">
        <v>43862</v>
      </c>
      <c r="F906" s="366">
        <v>43862</v>
      </c>
      <c r="G906" s="365">
        <v>9</v>
      </c>
    </row>
    <row r="907" spans="1:7" x14ac:dyDescent="0.25">
      <c r="A907" s="369">
        <v>2413141</v>
      </c>
      <c r="B907" s="368" t="s">
        <v>1924</v>
      </c>
      <c r="C907" s="367" t="s">
        <v>1931</v>
      </c>
      <c r="D907" s="366">
        <v>44013</v>
      </c>
      <c r="E907" s="366">
        <v>44013</v>
      </c>
      <c r="F907" s="366">
        <v>44013</v>
      </c>
      <c r="G907" s="365">
        <v>25</v>
      </c>
    </row>
    <row r="908" spans="1:7" x14ac:dyDescent="0.25">
      <c r="A908" s="369">
        <v>2416188</v>
      </c>
      <c r="B908" s="368" t="s">
        <v>1929</v>
      </c>
      <c r="C908" s="367" t="s">
        <v>1930</v>
      </c>
      <c r="D908" s="366">
        <v>44287</v>
      </c>
      <c r="E908" s="366">
        <v>44287</v>
      </c>
      <c r="F908" s="366">
        <v>44317</v>
      </c>
      <c r="G908" s="365">
        <v>33</v>
      </c>
    </row>
    <row r="909" spans="1:7" x14ac:dyDescent="0.25">
      <c r="A909" s="369">
        <v>2416201</v>
      </c>
      <c r="B909" s="368" t="s">
        <v>1922</v>
      </c>
      <c r="C909" s="367" t="s">
        <v>1925</v>
      </c>
      <c r="D909" s="366">
        <v>44136</v>
      </c>
      <c r="E909" s="366">
        <v>44166</v>
      </c>
      <c r="F909" s="366">
        <v>44166</v>
      </c>
      <c r="G909" s="365">
        <v>2</v>
      </c>
    </row>
    <row r="910" spans="1:7" x14ac:dyDescent="0.25">
      <c r="A910" s="369">
        <v>2417094</v>
      </c>
      <c r="B910" s="368" t="s">
        <v>1928</v>
      </c>
      <c r="C910" s="367" t="s">
        <v>1930</v>
      </c>
      <c r="D910" s="366">
        <v>44470</v>
      </c>
      <c r="E910" s="366">
        <v>44501</v>
      </c>
      <c r="F910" s="366">
        <v>44501</v>
      </c>
      <c r="G910" s="365">
        <v>6</v>
      </c>
    </row>
    <row r="911" spans="1:7" x14ac:dyDescent="0.25">
      <c r="A911" s="369">
        <v>2417344</v>
      </c>
      <c r="B911" s="368" t="s">
        <v>1932</v>
      </c>
      <c r="C911" s="367" t="s">
        <v>1921</v>
      </c>
      <c r="D911" s="366">
        <v>44044</v>
      </c>
      <c r="E911" s="366">
        <v>44075</v>
      </c>
      <c r="F911" s="366">
        <v>44075</v>
      </c>
      <c r="G911" s="365">
        <v>8</v>
      </c>
    </row>
    <row r="912" spans="1:7" x14ac:dyDescent="0.25">
      <c r="A912" s="369">
        <v>2420232</v>
      </c>
      <c r="B912" s="368" t="s">
        <v>1928</v>
      </c>
      <c r="C912" s="367" t="s">
        <v>1933</v>
      </c>
      <c r="D912" s="366">
        <v>43983</v>
      </c>
      <c r="E912" s="366">
        <v>43983</v>
      </c>
      <c r="F912" s="366">
        <v>43983</v>
      </c>
      <c r="G912" s="365">
        <v>20</v>
      </c>
    </row>
    <row r="913" spans="1:7" x14ac:dyDescent="0.25">
      <c r="A913" s="369">
        <v>2420901</v>
      </c>
      <c r="B913" s="368" t="s">
        <v>1932</v>
      </c>
      <c r="C913" s="367" t="s">
        <v>1921</v>
      </c>
      <c r="D913" s="366">
        <v>44256</v>
      </c>
      <c r="E913" s="366">
        <v>44287</v>
      </c>
      <c r="F913" s="366">
        <v>44287</v>
      </c>
      <c r="G913" s="365">
        <v>13</v>
      </c>
    </row>
    <row r="914" spans="1:7" x14ac:dyDescent="0.25">
      <c r="A914" s="369">
        <v>2421016</v>
      </c>
      <c r="B914" s="368" t="s">
        <v>1918</v>
      </c>
      <c r="C914" s="367" t="s">
        <v>1923</v>
      </c>
      <c r="D914" s="366">
        <v>43862</v>
      </c>
      <c r="E914" s="366">
        <v>43862</v>
      </c>
      <c r="F914" s="366">
        <v>43891</v>
      </c>
      <c r="G914" s="365">
        <v>92</v>
      </c>
    </row>
    <row r="915" spans="1:7" x14ac:dyDescent="0.25">
      <c r="A915" s="369">
        <v>2423004</v>
      </c>
      <c r="B915" s="368" t="s">
        <v>1920</v>
      </c>
      <c r="C915" s="367" t="s">
        <v>1923</v>
      </c>
      <c r="D915" s="366">
        <v>44228</v>
      </c>
      <c r="E915" s="366">
        <v>44256</v>
      </c>
      <c r="F915" s="366">
        <v>44256</v>
      </c>
      <c r="G915" s="365">
        <v>24</v>
      </c>
    </row>
    <row r="916" spans="1:7" x14ac:dyDescent="0.25">
      <c r="A916" s="369">
        <v>2424783</v>
      </c>
      <c r="B916" s="368" t="s">
        <v>1929</v>
      </c>
      <c r="C916" s="367" t="s">
        <v>1925</v>
      </c>
      <c r="D916" s="366">
        <v>43952</v>
      </c>
      <c r="E916" s="366">
        <v>43983</v>
      </c>
      <c r="F916" s="366">
        <v>43983</v>
      </c>
      <c r="G916" s="365">
        <v>7</v>
      </c>
    </row>
    <row r="917" spans="1:7" x14ac:dyDescent="0.25">
      <c r="A917" s="369">
        <v>2425169</v>
      </c>
      <c r="B917" s="368" t="s">
        <v>1929</v>
      </c>
      <c r="C917" s="367" t="s">
        <v>1934</v>
      </c>
      <c r="D917" s="366">
        <v>44348</v>
      </c>
      <c r="E917" s="366">
        <v>44378</v>
      </c>
      <c r="F917" s="366">
        <v>44378</v>
      </c>
      <c r="G917" s="365">
        <v>10</v>
      </c>
    </row>
    <row r="918" spans="1:7" x14ac:dyDescent="0.25">
      <c r="A918" s="369">
        <v>2428132</v>
      </c>
      <c r="B918" s="368" t="s">
        <v>1929</v>
      </c>
      <c r="C918" s="367" t="s">
        <v>1934</v>
      </c>
      <c r="D918" s="366">
        <v>44013</v>
      </c>
      <c r="E918" s="366">
        <v>44044</v>
      </c>
      <c r="F918" s="366">
        <v>44044</v>
      </c>
      <c r="G918" s="365">
        <v>9</v>
      </c>
    </row>
    <row r="919" spans="1:7" x14ac:dyDescent="0.25">
      <c r="A919" s="369">
        <v>2428336</v>
      </c>
      <c r="B919" s="368" t="s">
        <v>1928</v>
      </c>
      <c r="C919" s="367" t="s">
        <v>1930</v>
      </c>
      <c r="D919" s="366">
        <v>44317</v>
      </c>
      <c r="E919" s="366">
        <v>44348</v>
      </c>
      <c r="F919" s="366">
        <v>44348</v>
      </c>
      <c r="G919" s="365">
        <v>18</v>
      </c>
    </row>
    <row r="920" spans="1:7" x14ac:dyDescent="0.25">
      <c r="A920" s="369">
        <v>2428354</v>
      </c>
      <c r="B920" s="368" t="s">
        <v>1932</v>
      </c>
      <c r="C920" s="367" t="s">
        <v>1927</v>
      </c>
      <c r="D920" s="366">
        <v>44501</v>
      </c>
      <c r="E920" s="366">
        <v>44501</v>
      </c>
      <c r="F920" s="366">
        <v>44531</v>
      </c>
      <c r="G920" s="365">
        <v>28</v>
      </c>
    </row>
    <row r="921" spans="1:7" x14ac:dyDescent="0.25">
      <c r="A921" s="369">
        <v>2430426</v>
      </c>
      <c r="B921" s="368" t="s">
        <v>1929</v>
      </c>
      <c r="C921" s="367" t="s">
        <v>1923</v>
      </c>
      <c r="D921" s="366">
        <v>44348</v>
      </c>
      <c r="E921" s="366">
        <v>44378</v>
      </c>
      <c r="F921" s="366">
        <v>44378</v>
      </c>
      <c r="G921" s="365">
        <v>25</v>
      </c>
    </row>
    <row r="922" spans="1:7" x14ac:dyDescent="0.25">
      <c r="A922" s="369">
        <v>2431869</v>
      </c>
      <c r="B922" s="368" t="s">
        <v>1928</v>
      </c>
      <c r="C922" s="367" t="s">
        <v>1921</v>
      </c>
      <c r="D922" s="366">
        <v>43922</v>
      </c>
      <c r="E922" s="366">
        <v>43952</v>
      </c>
      <c r="F922" s="366">
        <v>43952</v>
      </c>
      <c r="G922" s="365">
        <v>2</v>
      </c>
    </row>
    <row r="923" spans="1:7" x14ac:dyDescent="0.25">
      <c r="A923" s="369">
        <v>2432062</v>
      </c>
      <c r="B923" s="368" t="s">
        <v>1929</v>
      </c>
      <c r="C923" s="367" t="s">
        <v>1933</v>
      </c>
      <c r="D923" s="366">
        <v>44075</v>
      </c>
      <c r="E923" s="366">
        <v>44105</v>
      </c>
      <c r="F923" s="366">
        <v>44105</v>
      </c>
      <c r="G923" s="365">
        <v>9</v>
      </c>
    </row>
    <row r="924" spans="1:7" x14ac:dyDescent="0.25">
      <c r="A924" s="369">
        <v>2435628</v>
      </c>
      <c r="B924" s="368" t="s">
        <v>1922</v>
      </c>
      <c r="C924" s="367" t="s">
        <v>1925</v>
      </c>
      <c r="D924" s="366">
        <v>44136</v>
      </c>
      <c r="E924" s="366">
        <v>44136</v>
      </c>
      <c r="F924" s="366">
        <v>44166</v>
      </c>
      <c r="G924" s="365">
        <v>83</v>
      </c>
    </row>
    <row r="925" spans="1:7" x14ac:dyDescent="0.25">
      <c r="A925" s="369">
        <v>2436798</v>
      </c>
      <c r="B925" s="368" t="s">
        <v>1929</v>
      </c>
      <c r="C925" s="367" t="s">
        <v>1923</v>
      </c>
      <c r="D925" s="366">
        <v>44228</v>
      </c>
      <c r="E925" s="366">
        <v>44228</v>
      </c>
      <c r="F925" s="366">
        <v>44228</v>
      </c>
      <c r="G925" s="365">
        <v>35</v>
      </c>
    </row>
    <row r="926" spans="1:7" x14ac:dyDescent="0.25">
      <c r="A926" s="369">
        <v>2437079</v>
      </c>
      <c r="B926" s="368" t="s">
        <v>1920</v>
      </c>
      <c r="C926" s="367" t="s">
        <v>1923</v>
      </c>
      <c r="D926" s="366">
        <v>44378</v>
      </c>
      <c r="E926" s="366">
        <v>44409</v>
      </c>
      <c r="F926" s="366">
        <v>44409</v>
      </c>
      <c r="G926" s="365">
        <v>18</v>
      </c>
    </row>
    <row r="927" spans="1:7" x14ac:dyDescent="0.25">
      <c r="A927" s="369">
        <v>2441693</v>
      </c>
      <c r="B927" s="368" t="s">
        <v>1918</v>
      </c>
      <c r="C927" s="367" t="s">
        <v>1927</v>
      </c>
      <c r="D927" s="366">
        <v>44197</v>
      </c>
      <c r="E927" s="366">
        <v>44197</v>
      </c>
      <c r="F927" s="366">
        <v>44228</v>
      </c>
      <c r="G927" s="365">
        <v>52</v>
      </c>
    </row>
    <row r="928" spans="1:7" x14ac:dyDescent="0.25">
      <c r="A928" s="369">
        <v>2442348</v>
      </c>
      <c r="B928" s="368" t="s">
        <v>1918</v>
      </c>
      <c r="C928" s="367" t="s">
        <v>1927</v>
      </c>
      <c r="D928" s="366">
        <v>44197</v>
      </c>
      <c r="E928" s="366">
        <v>44228</v>
      </c>
      <c r="F928" s="366">
        <v>44228</v>
      </c>
      <c r="G928" s="365">
        <v>4</v>
      </c>
    </row>
    <row r="929" spans="1:7" x14ac:dyDescent="0.25">
      <c r="A929" s="369">
        <v>2442912</v>
      </c>
      <c r="B929" s="368" t="s">
        <v>1926</v>
      </c>
      <c r="C929" s="367" t="s">
        <v>1927</v>
      </c>
      <c r="D929" s="366">
        <v>44166</v>
      </c>
      <c r="E929" s="366">
        <v>44166</v>
      </c>
      <c r="F929" s="366">
        <v>44166</v>
      </c>
      <c r="G929" s="365">
        <v>76</v>
      </c>
    </row>
    <row r="930" spans="1:7" x14ac:dyDescent="0.25">
      <c r="A930" s="369">
        <v>2443163</v>
      </c>
      <c r="B930" s="368" t="s">
        <v>1922</v>
      </c>
      <c r="C930" s="367" t="s">
        <v>1931</v>
      </c>
      <c r="D930" s="366">
        <v>43952</v>
      </c>
      <c r="E930" s="366">
        <v>43952</v>
      </c>
      <c r="F930" s="366">
        <v>43983</v>
      </c>
      <c r="G930" s="365">
        <v>55</v>
      </c>
    </row>
    <row r="931" spans="1:7" x14ac:dyDescent="0.25">
      <c r="A931" s="369">
        <v>2448338</v>
      </c>
      <c r="B931" s="368" t="s">
        <v>1928</v>
      </c>
      <c r="C931" s="367" t="s">
        <v>1933</v>
      </c>
      <c r="D931" s="366">
        <v>44440</v>
      </c>
      <c r="E931" s="366">
        <v>44440</v>
      </c>
      <c r="F931" s="366">
        <v>44440</v>
      </c>
      <c r="G931" s="365">
        <v>50</v>
      </c>
    </row>
    <row r="932" spans="1:7" x14ac:dyDescent="0.25">
      <c r="A932" s="369">
        <v>2450410</v>
      </c>
      <c r="B932" s="368" t="s">
        <v>1922</v>
      </c>
      <c r="C932" s="367" t="s">
        <v>1933</v>
      </c>
      <c r="D932" s="366">
        <v>44105</v>
      </c>
      <c r="E932" s="366">
        <v>44136</v>
      </c>
      <c r="F932" s="366">
        <v>44136</v>
      </c>
      <c r="G932" s="365">
        <v>9</v>
      </c>
    </row>
    <row r="933" spans="1:7" x14ac:dyDescent="0.25">
      <c r="A933" s="369">
        <v>2453730</v>
      </c>
      <c r="B933" s="368" t="s">
        <v>1926</v>
      </c>
      <c r="C933" s="367" t="s">
        <v>1933</v>
      </c>
      <c r="D933" s="366">
        <v>44256</v>
      </c>
      <c r="E933" s="366">
        <v>44256</v>
      </c>
      <c r="F933" s="366">
        <v>44256</v>
      </c>
      <c r="G933" s="365">
        <v>61</v>
      </c>
    </row>
    <row r="934" spans="1:7" x14ac:dyDescent="0.25">
      <c r="A934" s="369">
        <v>2454382</v>
      </c>
      <c r="B934" s="368" t="s">
        <v>1926</v>
      </c>
      <c r="C934" s="367" t="s">
        <v>1923</v>
      </c>
      <c r="D934" s="366">
        <v>44470</v>
      </c>
      <c r="E934" s="366">
        <v>44470</v>
      </c>
      <c r="F934" s="366">
        <v>44470</v>
      </c>
      <c r="G934" s="365">
        <v>24</v>
      </c>
    </row>
    <row r="935" spans="1:7" x14ac:dyDescent="0.25">
      <c r="A935" s="369">
        <v>2454902</v>
      </c>
      <c r="B935" s="368" t="s">
        <v>1924</v>
      </c>
      <c r="C935" s="367" t="s">
        <v>1919</v>
      </c>
      <c r="D935" s="366">
        <v>43831</v>
      </c>
      <c r="E935" s="366">
        <v>43862</v>
      </c>
      <c r="F935" s="366">
        <v>43862</v>
      </c>
      <c r="G935" s="365">
        <v>8</v>
      </c>
    </row>
    <row r="936" spans="1:7" x14ac:dyDescent="0.25">
      <c r="A936" s="369">
        <v>2456483</v>
      </c>
      <c r="B936" s="368" t="s">
        <v>1918</v>
      </c>
      <c r="C936" s="367" t="s">
        <v>1923</v>
      </c>
      <c r="D936" s="366">
        <v>44197</v>
      </c>
      <c r="E936" s="366">
        <v>44228</v>
      </c>
      <c r="F936" s="366">
        <v>44228</v>
      </c>
      <c r="G936" s="365">
        <v>22</v>
      </c>
    </row>
    <row r="937" spans="1:7" x14ac:dyDescent="0.25">
      <c r="A937" s="369">
        <v>2459153</v>
      </c>
      <c r="B937" s="368" t="s">
        <v>1926</v>
      </c>
      <c r="C937" s="367" t="s">
        <v>1923</v>
      </c>
      <c r="D937" s="366">
        <v>44531</v>
      </c>
      <c r="E937" s="366">
        <v>44562</v>
      </c>
      <c r="F937" s="366">
        <v>44562</v>
      </c>
      <c r="G937" s="365">
        <v>14</v>
      </c>
    </row>
    <row r="938" spans="1:7" x14ac:dyDescent="0.25">
      <c r="A938" s="369">
        <v>2459717</v>
      </c>
      <c r="B938" s="368" t="s">
        <v>1918</v>
      </c>
      <c r="C938" s="367" t="s">
        <v>1919</v>
      </c>
      <c r="D938" s="366">
        <v>43952</v>
      </c>
      <c r="E938" s="366">
        <v>43983</v>
      </c>
      <c r="F938" s="366">
        <v>43983</v>
      </c>
      <c r="G938" s="365">
        <v>6</v>
      </c>
    </row>
    <row r="939" spans="1:7" x14ac:dyDescent="0.25">
      <c r="A939" s="369">
        <v>2460191</v>
      </c>
      <c r="B939" s="368" t="s">
        <v>1929</v>
      </c>
      <c r="C939" s="367" t="s">
        <v>1925</v>
      </c>
      <c r="D939" s="366">
        <v>44287</v>
      </c>
      <c r="E939" s="366">
        <v>44287</v>
      </c>
      <c r="F939" s="366">
        <v>44317</v>
      </c>
      <c r="G939" s="365">
        <v>13</v>
      </c>
    </row>
    <row r="940" spans="1:7" x14ac:dyDescent="0.25">
      <c r="A940" s="369">
        <v>2461272</v>
      </c>
      <c r="B940" s="368" t="s">
        <v>1918</v>
      </c>
      <c r="C940" s="367" t="s">
        <v>1921</v>
      </c>
      <c r="D940" s="366">
        <v>44136</v>
      </c>
      <c r="E940" s="366">
        <v>44166</v>
      </c>
      <c r="F940" s="366">
        <v>44166</v>
      </c>
      <c r="G940" s="365">
        <v>3</v>
      </c>
    </row>
    <row r="941" spans="1:7" x14ac:dyDescent="0.25">
      <c r="A941" s="369">
        <v>2462660</v>
      </c>
      <c r="B941" s="368" t="s">
        <v>1924</v>
      </c>
      <c r="C941" s="367" t="s">
        <v>1925</v>
      </c>
      <c r="D941" s="366">
        <v>44440</v>
      </c>
      <c r="E941" s="366">
        <v>44440</v>
      </c>
      <c r="F941" s="366">
        <v>44470</v>
      </c>
      <c r="G941" s="365">
        <v>85</v>
      </c>
    </row>
    <row r="942" spans="1:7" x14ac:dyDescent="0.25">
      <c r="A942" s="369">
        <v>2462729</v>
      </c>
      <c r="B942" s="368" t="s">
        <v>1918</v>
      </c>
      <c r="C942" s="367" t="s">
        <v>1933</v>
      </c>
      <c r="D942" s="366">
        <v>44440</v>
      </c>
      <c r="E942" s="366">
        <v>44440</v>
      </c>
      <c r="F942" s="366">
        <v>44470</v>
      </c>
      <c r="G942" s="365">
        <v>66</v>
      </c>
    </row>
    <row r="943" spans="1:7" x14ac:dyDescent="0.25">
      <c r="A943" s="369">
        <v>2463219</v>
      </c>
      <c r="B943" s="368" t="s">
        <v>1918</v>
      </c>
      <c r="C943" s="367" t="s">
        <v>1923</v>
      </c>
      <c r="D943" s="366">
        <v>44228</v>
      </c>
      <c r="E943" s="366">
        <v>44256</v>
      </c>
      <c r="F943" s="366">
        <v>44256</v>
      </c>
      <c r="G943" s="365">
        <v>13</v>
      </c>
    </row>
    <row r="944" spans="1:7" x14ac:dyDescent="0.25">
      <c r="A944" s="369">
        <v>2464153</v>
      </c>
      <c r="B944" s="368" t="s">
        <v>1932</v>
      </c>
      <c r="C944" s="367" t="s">
        <v>1925</v>
      </c>
      <c r="D944" s="366">
        <v>43862</v>
      </c>
      <c r="E944" s="366">
        <v>43862</v>
      </c>
      <c r="F944" s="366">
        <v>43862</v>
      </c>
      <c r="G944" s="365">
        <v>90</v>
      </c>
    </row>
    <row r="945" spans="1:7" x14ac:dyDescent="0.25">
      <c r="A945" s="369">
        <v>2466296</v>
      </c>
      <c r="B945" s="368" t="s">
        <v>1918</v>
      </c>
      <c r="C945" s="367" t="s">
        <v>1925</v>
      </c>
      <c r="D945" s="366">
        <v>44197</v>
      </c>
      <c r="E945" s="366">
        <v>44197</v>
      </c>
      <c r="F945" s="366">
        <v>44197</v>
      </c>
      <c r="G945" s="365">
        <v>49</v>
      </c>
    </row>
    <row r="946" spans="1:7" x14ac:dyDescent="0.25">
      <c r="A946" s="369">
        <v>2466867</v>
      </c>
      <c r="B946" s="368" t="s">
        <v>1928</v>
      </c>
      <c r="C946" s="367" t="s">
        <v>1923</v>
      </c>
      <c r="D946" s="366">
        <v>44348</v>
      </c>
      <c r="E946" s="366">
        <v>44378</v>
      </c>
      <c r="F946" s="366">
        <v>44378</v>
      </c>
      <c r="G946" s="365">
        <v>15</v>
      </c>
    </row>
    <row r="947" spans="1:7" x14ac:dyDescent="0.25">
      <c r="A947" s="369">
        <v>2476128</v>
      </c>
      <c r="B947" s="368" t="s">
        <v>1926</v>
      </c>
      <c r="C947" s="367" t="s">
        <v>1930</v>
      </c>
      <c r="D947" s="366">
        <v>44256</v>
      </c>
      <c r="E947" s="366">
        <v>44287</v>
      </c>
      <c r="F947" s="366">
        <v>44287</v>
      </c>
      <c r="G947" s="365">
        <v>14</v>
      </c>
    </row>
    <row r="948" spans="1:7" x14ac:dyDescent="0.25">
      <c r="A948" s="369">
        <v>2477144</v>
      </c>
      <c r="B948" s="368" t="s">
        <v>1922</v>
      </c>
      <c r="C948" s="367" t="s">
        <v>1917</v>
      </c>
      <c r="D948" s="366">
        <v>43891</v>
      </c>
      <c r="E948" s="366">
        <v>43922</v>
      </c>
      <c r="F948" s="366">
        <v>43922</v>
      </c>
      <c r="G948" s="365">
        <v>2</v>
      </c>
    </row>
    <row r="949" spans="1:7" x14ac:dyDescent="0.25">
      <c r="A949" s="369">
        <v>2477754</v>
      </c>
      <c r="B949" s="368" t="s">
        <v>1920</v>
      </c>
      <c r="C949" s="367" t="s">
        <v>1919</v>
      </c>
      <c r="D949" s="366">
        <v>44348</v>
      </c>
      <c r="E949" s="366">
        <v>44378</v>
      </c>
      <c r="F949" s="366">
        <v>44378</v>
      </c>
      <c r="G949" s="365">
        <v>14</v>
      </c>
    </row>
    <row r="950" spans="1:7" x14ac:dyDescent="0.25">
      <c r="A950" s="369">
        <v>2478014</v>
      </c>
      <c r="B950" s="368" t="s">
        <v>1926</v>
      </c>
      <c r="C950" s="367" t="s">
        <v>1934</v>
      </c>
      <c r="D950" s="366">
        <v>44440</v>
      </c>
      <c r="E950" s="366">
        <v>44470</v>
      </c>
      <c r="F950" s="366">
        <v>44470</v>
      </c>
      <c r="G950" s="365">
        <v>23</v>
      </c>
    </row>
    <row r="951" spans="1:7" x14ac:dyDescent="0.25">
      <c r="A951" s="369">
        <v>2478212</v>
      </c>
      <c r="B951" s="368" t="s">
        <v>1928</v>
      </c>
      <c r="C951" s="367" t="s">
        <v>1919</v>
      </c>
      <c r="D951" s="366">
        <v>44440</v>
      </c>
      <c r="E951" s="366">
        <v>44440</v>
      </c>
      <c r="F951" s="366">
        <v>44470</v>
      </c>
      <c r="G951" s="365">
        <v>47</v>
      </c>
    </row>
    <row r="952" spans="1:7" x14ac:dyDescent="0.25">
      <c r="A952" s="369">
        <v>2478621</v>
      </c>
      <c r="B952" s="368" t="s">
        <v>1932</v>
      </c>
      <c r="C952" s="367" t="s">
        <v>1927</v>
      </c>
      <c r="D952" s="366">
        <v>44317</v>
      </c>
      <c r="E952" s="366">
        <v>44348</v>
      </c>
      <c r="F952" s="366">
        <v>44348</v>
      </c>
      <c r="G952" s="365">
        <v>6</v>
      </c>
    </row>
    <row r="953" spans="1:7" x14ac:dyDescent="0.25">
      <c r="A953" s="369">
        <v>2481099</v>
      </c>
      <c r="B953" s="368" t="s">
        <v>1928</v>
      </c>
      <c r="C953" s="367" t="s">
        <v>1933</v>
      </c>
      <c r="D953" s="366">
        <v>44166</v>
      </c>
      <c r="E953" s="366">
        <v>44166</v>
      </c>
      <c r="F953" s="366">
        <v>44166</v>
      </c>
      <c r="G953" s="365">
        <v>81</v>
      </c>
    </row>
    <row r="954" spans="1:7" x14ac:dyDescent="0.25">
      <c r="A954" s="369">
        <v>2481342</v>
      </c>
      <c r="B954" s="368" t="s">
        <v>1926</v>
      </c>
      <c r="C954" s="367" t="s">
        <v>1927</v>
      </c>
      <c r="D954" s="366">
        <v>43952</v>
      </c>
      <c r="E954" s="366">
        <v>43952</v>
      </c>
      <c r="F954" s="366">
        <v>43952</v>
      </c>
      <c r="G954" s="365">
        <v>14</v>
      </c>
    </row>
    <row r="955" spans="1:7" x14ac:dyDescent="0.25">
      <c r="A955" s="369">
        <v>2482061</v>
      </c>
      <c r="B955" s="368" t="s">
        <v>1926</v>
      </c>
      <c r="C955" s="367" t="s">
        <v>1930</v>
      </c>
      <c r="D955" s="366">
        <v>44228</v>
      </c>
      <c r="E955" s="366">
        <v>44228</v>
      </c>
      <c r="F955" s="366">
        <v>44256</v>
      </c>
      <c r="G955" s="365">
        <v>50</v>
      </c>
    </row>
    <row r="956" spans="1:7" x14ac:dyDescent="0.25">
      <c r="A956" s="369">
        <v>2484010</v>
      </c>
      <c r="B956" s="368" t="s">
        <v>1922</v>
      </c>
      <c r="C956" s="367" t="s">
        <v>1917</v>
      </c>
      <c r="D956" s="366">
        <v>44013</v>
      </c>
      <c r="E956" s="366">
        <v>44013</v>
      </c>
      <c r="F956" s="366">
        <v>44044</v>
      </c>
      <c r="G956" s="365">
        <v>69</v>
      </c>
    </row>
    <row r="957" spans="1:7" x14ac:dyDescent="0.25">
      <c r="A957" s="369">
        <v>2484290</v>
      </c>
      <c r="B957" s="368" t="s">
        <v>1922</v>
      </c>
      <c r="C957" s="367" t="s">
        <v>1931</v>
      </c>
      <c r="D957" s="366">
        <v>44166</v>
      </c>
      <c r="E957" s="366">
        <v>44197</v>
      </c>
      <c r="F957" s="366">
        <v>44197</v>
      </c>
      <c r="G957" s="365">
        <v>7</v>
      </c>
    </row>
    <row r="958" spans="1:7" x14ac:dyDescent="0.25">
      <c r="A958" s="369">
        <v>2484847</v>
      </c>
      <c r="B958" s="368" t="s">
        <v>1928</v>
      </c>
      <c r="C958" s="367" t="s">
        <v>1919</v>
      </c>
      <c r="D958" s="366">
        <v>43862</v>
      </c>
      <c r="E958" s="366">
        <v>43862</v>
      </c>
      <c r="F958" s="366">
        <v>43891</v>
      </c>
      <c r="G958" s="365">
        <v>56</v>
      </c>
    </row>
    <row r="959" spans="1:7" x14ac:dyDescent="0.25">
      <c r="A959" s="369">
        <v>2485711</v>
      </c>
      <c r="B959" s="368" t="s">
        <v>1928</v>
      </c>
      <c r="C959" s="367" t="s">
        <v>1921</v>
      </c>
      <c r="D959" s="366">
        <v>44136</v>
      </c>
      <c r="E959" s="366">
        <v>44166</v>
      </c>
      <c r="F959" s="366">
        <v>44166</v>
      </c>
      <c r="G959" s="365">
        <v>2</v>
      </c>
    </row>
    <row r="960" spans="1:7" x14ac:dyDescent="0.25">
      <c r="A960" s="369">
        <v>2488827</v>
      </c>
      <c r="B960" s="368" t="s">
        <v>1922</v>
      </c>
      <c r="C960" s="367" t="s">
        <v>1925</v>
      </c>
      <c r="D960" s="366">
        <v>44470</v>
      </c>
      <c r="E960" s="366">
        <v>44501</v>
      </c>
      <c r="F960" s="366">
        <v>44501</v>
      </c>
      <c r="G960" s="365">
        <v>6</v>
      </c>
    </row>
    <row r="961" spans="1:7" x14ac:dyDescent="0.25">
      <c r="A961" s="369">
        <v>2489432</v>
      </c>
      <c r="B961" s="368" t="s">
        <v>1926</v>
      </c>
      <c r="C961" s="367" t="s">
        <v>1923</v>
      </c>
      <c r="D961" s="366">
        <v>44075</v>
      </c>
      <c r="E961" s="366">
        <v>44075</v>
      </c>
      <c r="F961" s="366">
        <v>44105</v>
      </c>
      <c r="G961" s="365">
        <v>82</v>
      </c>
    </row>
    <row r="962" spans="1:7" x14ac:dyDescent="0.25">
      <c r="A962" s="369">
        <v>2490852</v>
      </c>
      <c r="B962" s="368" t="s">
        <v>1924</v>
      </c>
      <c r="C962" s="367" t="s">
        <v>1927</v>
      </c>
      <c r="D962" s="366">
        <v>43862</v>
      </c>
      <c r="E962" s="366">
        <v>43862</v>
      </c>
      <c r="F962" s="366">
        <v>43891</v>
      </c>
      <c r="G962" s="365">
        <v>62</v>
      </c>
    </row>
    <row r="963" spans="1:7" x14ac:dyDescent="0.25">
      <c r="A963" s="369">
        <v>2492028</v>
      </c>
      <c r="B963" s="368" t="s">
        <v>1924</v>
      </c>
      <c r="C963" s="367" t="s">
        <v>1917</v>
      </c>
      <c r="D963" s="366">
        <v>43922</v>
      </c>
      <c r="E963" s="366">
        <v>43922</v>
      </c>
      <c r="F963" s="366">
        <v>43952</v>
      </c>
      <c r="G963" s="365">
        <v>56</v>
      </c>
    </row>
    <row r="964" spans="1:7" x14ac:dyDescent="0.25">
      <c r="A964" s="369">
        <v>2493003</v>
      </c>
      <c r="B964" s="368" t="s">
        <v>1926</v>
      </c>
      <c r="C964" s="367" t="s">
        <v>1923</v>
      </c>
      <c r="D964" s="366">
        <v>44409</v>
      </c>
      <c r="E964" s="366">
        <v>44409</v>
      </c>
      <c r="F964" s="366">
        <v>44440</v>
      </c>
      <c r="G964" s="365">
        <v>28</v>
      </c>
    </row>
    <row r="965" spans="1:7" x14ac:dyDescent="0.25">
      <c r="A965" s="369">
        <v>2493011</v>
      </c>
      <c r="B965" s="368" t="s">
        <v>1928</v>
      </c>
      <c r="C965" s="367" t="s">
        <v>1933</v>
      </c>
      <c r="D965" s="366">
        <v>43922</v>
      </c>
      <c r="E965" s="366">
        <v>43922</v>
      </c>
      <c r="F965" s="366">
        <v>43922</v>
      </c>
      <c r="G965" s="365">
        <v>48</v>
      </c>
    </row>
    <row r="966" spans="1:7" x14ac:dyDescent="0.25">
      <c r="A966" s="369">
        <v>2498068</v>
      </c>
      <c r="B966" s="368" t="s">
        <v>1924</v>
      </c>
      <c r="C966" s="367" t="s">
        <v>1917</v>
      </c>
      <c r="D966" s="366">
        <v>44197</v>
      </c>
      <c r="E966" s="366">
        <v>44197</v>
      </c>
      <c r="F966" s="366">
        <v>44197</v>
      </c>
      <c r="G966" s="365">
        <v>90</v>
      </c>
    </row>
    <row r="967" spans="1:7" x14ac:dyDescent="0.25">
      <c r="A967" s="369">
        <v>2498277</v>
      </c>
      <c r="B967" s="368" t="s">
        <v>1928</v>
      </c>
      <c r="C967" s="367" t="s">
        <v>1933</v>
      </c>
      <c r="D967" s="366">
        <v>44256</v>
      </c>
      <c r="E967" s="366">
        <v>44256</v>
      </c>
      <c r="F967" s="366">
        <v>44256</v>
      </c>
      <c r="G967" s="365">
        <v>16</v>
      </c>
    </row>
    <row r="968" spans="1:7" x14ac:dyDescent="0.25">
      <c r="A968" s="369">
        <v>2501921</v>
      </c>
      <c r="B968" s="368" t="s">
        <v>1920</v>
      </c>
      <c r="C968" s="367" t="s">
        <v>1931</v>
      </c>
      <c r="D968" s="366">
        <v>43862</v>
      </c>
      <c r="E968" s="366">
        <v>43891</v>
      </c>
      <c r="F968" s="366">
        <v>43891</v>
      </c>
      <c r="G968" s="365">
        <v>4</v>
      </c>
    </row>
    <row r="969" spans="1:7" x14ac:dyDescent="0.25">
      <c r="A969" s="369">
        <v>2502526</v>
      </c>
      <c r="B969" s="368" t="s">
        <v>1922</v>
      </c>
      <c r="C969" s="367" t="s">
        <v>1925</v>
      </c>
      <c r="D969" s="366">
        <v>44378</v>
      </c>
      <c r="E969" s="366">
        <v>44378</v>
      </c>
      <c r="F969" s="366">
        <v>44378</v>
      </c>
      <c r="G969" s="365">
        <v>31</v>
      </c>
    </row>
    <row r="970" spans="1:7" x14ac:dyDescent="0.25">
      <c r="A970" s="369">
        <v>2504621</v>
      </c>
      <c r="B970" s="368" t="s">
        <v>1929</v>
      </c>
      <c r="C970" s="367" t="s">
        <v>1934</v>
      </c>
      <c r="D970" s="366">
        <v>44044</v>
      </c>
      <c r="E970" s="366">
        <v>44044</v>
      </c>
      <c r="F970" s="366">
        <v>44044</v>
      </c>
      <c r="G970" s="365">
        <v>32</v>
      </c>
    </row>
    <row r="971" spans="1:7" x14ac:dyDescent="0.25">
      <c r="A971" s="369">
        <v>2506324</v>
      </c>
      <c r="B971" s="368" t="s">
        <v>1926</v>
      </c>
      <c r="C971" s="367" t="s">
        <v>1934</v>
      </c>
      <c r="D971" s="366">
        <v>43952</v>
      </c>
      <c r="E971" s="366">
        <v>43952</v>
      </c>
      <c r="F971" s="366">
        <v>43983</v>
      </c>
      <c r="G971" s="365">
        <v>60</v>
      </c>
    </row>
    <row r="972" spans="1:7" x14ac:dyDescent="0.25">
      <c r="A972" s="369">
        <v>2507327</v>
      </c>
      <c r="B972" s="368" t="s">
        <v>1922</v>
      </c>
      <c r="C972" s="367" t="s">
        <v>1917</v>
      </c>
      <c r="D972" s="366">
        <v>43983</v>
      </c>
      <c r="E972" s="366">
        <v>43983</v>
      </c>
      <c r="F972" s="366">
        <v>43983</v>
      </c>
      <c r="G972" s="365">
        <v>45</v>
      </c>
    </row>
    <row r="973" spans="1:7" x14ac:dyDescent="0.25">
      <c r="A973" s="369">
        <v>2510721</v>
      </c>
      <c r="B973" s="368" t="s">
        <v>1929</v>
      </c>
      <c r="C973" s="367" t="s">
        <v>1917</v>
      </c>
      <c r="D973" s="366">
        <v>44470</v>
      </c>
      <c r="E973" s="366">
        <v>44501</v>
      </c>
      <c r="F973" s="366">
        <v>44501</v>
      </c>
      <c r="G973" s="365">
        <v>10</v>
      </c>
    </row>
    <row r="974" spans="1:7" x14ac:dyDescent="0.25">
      <c r="A974" s="369">
        <v>2511148</v>
      </c>
      <c r="B974" s="368" t="s">
        <v>1922</v>
      </c>
      <c r="C974" s="367" t="s">
        <v>1921</v>
      </c>
      <c r="D974" s="366">
        <v>44075</v>
      </c>
      <c r="E974" s="366">
        <v>44075</v>
      </c>
      <c r="F974" s="366">
        <v>44075</v>
      </c>
      <c r="G974" s="365">
        <v>70</v>
      </c>
    </row>
    <row r="975" spans="1:7" x14ac:dyDescent="0.25">
      <c r="A975" s="369">
        <v>2513670</v>
      </c>
      <c r="B975" s="368" t="s">
        <v>1932</v>
      </c>
      <c r="C975" s="367" t="s">
        <v>1933</v>
      </c>
      <c r="D975" s="366">
        <v>43952</v>
      </c>
      <c r="E975" s="366">
        <v>43983</v>
      </c>
      <c r="F975" s="366">
        <v>43983</v>
      </c>
      <c r="G975" s="365">
        <v>10</v>
      </c>
    </row>
    <row r="976" spans="1:7" x14ac:dyDescent="0.25">
      <c r="A976" s="369">
        <v>2517385</v>
      </c>
      <c r="B976" s="368" t="s">
        <v>1918</v>
      </c>
      <c r="C976" s="367" t="s">
        <v>1930</v>
      </c>
      <c r="D976" s="366">
        <v>43922</v>
      </c>
      <c r="E976" s="366">
        <v>43952</v>
      </c>
      <c r="F976" s="366">
        <v>43952</v>
      </c>
      <c r="G976" s="365">
        <v>7</v>
      </c>
    </row>
    <row r="977" spans="1:7" x14ac:dyDescent="0.25">
      <c r="A977" s="369">
        <v>2519972</v>
      </c>
      <c r="B977" s="368" t="s">
        <v>1932</v>
      </c>
      <c r="C977" s="367" t="s">
        <v>1927</v>
      </c>
      <c r="D977" s="366">
        <v>43922</v>
      </c>
      <c r="E977" s="366">
        <v>43952</v>
      </c>
      <c r="F977" s="366">
        <v>43952</v>
      </c>
      <c r="G977" s="365">
        <v>5</v>
      </c>
    </row>
    <row r="978" spans="1:7" x14ac:dyDescent="0.25">
      <c r="A978" s="369">
        <v>2521802</v>
      </c>
      <c r="B978" s="368" t="s">
        <v>1928</v>
      </c>
      <c r="C978" s="367" t="s">
        <v>1931</v>
      </c>
      <c r="D978" s="366">
        <v>44197</v>
      </c>
      <c r="E978" s="366">
        <v>44197</v>
      </c>
      <c r="F978" s="366">
        <v>44197</v>
      </c>
      <c r="G978" s="365">
        <v>31</v>
      </c>
    </row>
    <row r="979" spans="1:7" x14ac:dyDescent="0.25">
      <c r="A979" s="369">
        <v>2522473</v>
      </c>
      <c r="B979" s="368" t="s">
        <v>1926</v>
      </c>
      <c r="C979" s="367" t="s">
        <v>1930</v>
      </c>
      <c r="D979" s="366">
        <v>44287</v>
      </c>
      <c r="E979" s="366">
        <v>44287</v>
      </c>
      <c r="F979" s="366">
        <v>44317</v>
      </c>
      <c r="G979" s="365">
        <v>30</v>
      </c>
    </row>
    <row r="980" spans="1:7" x14ac:dyDescent="0.25">
      <c r="A980" s="369">
        <v>2523577</v>
      </c>
      <c r="B980" s="368" t="s">
        <v>1929</v>
      </c>
      <c r="C980" s="367" t="s">
        <v>1933</v>
      </c>
      <c r="D980" s="366">
        <v>44378</v>
      </c>
      <c r="E980" s="366">
        <v>44409</v>
      </c>
      <c r="F980" s="366">
        <v>44409</v>
      </c>
      <c r="G980" s="365">
        <v>17</v>
      </c>
    </row>
    <row r="981" spans="1:7" x14ac:dyDescent="0.25">
      <c r="A981" s="369">
        <v>2525501</v>
      </c>
      <c r="B981" s="368" t="s">
        <v>1929</v>
      </c>
      <c r="C981" s="367" t="s">
        <v>1921</v>
      </c>
      <c r="D981" s="366">
        <v>44409</v>
      </c>
      <c r="E981" s="366">
        <v>44409</v>
      </c>
      <c r="F981" s="366">
        <v>44409</v>
      </c>
      <c r="G981" s="365">
        <v>66</v>
      </c>
    </row>
    <row r="982" spans="1:7" x14ac:dyDescent="0.25">
      <c r="A982" s="369">
        <v>2525834</v>
      </c>
      <c r="B982" s="368" t="s">
        <v>1920</v>
      </c>
      <c r="C982" s="367" t="s">
        <v>1923</v>
      </c>
      <c r="D982" s="366">
        <v>44075</v>
      </c>
      <c r="E982" s="366">
        <v>44105</v>
      </c>
      <c r="F982" s="366">
        <v>44105</v>
      </c>
      <c r="G982" s="365">
        <v>4</v>
      </c>
    </row>
    <row r="983" spans="1:7" x14ac:dyDescent="0.25">
      <c r="A983" s="369">
        <v>2525911</v>
      </c>
      <c r="B983" s="368" t="s">
        <v>1929</v>
      </c>
      <c r="C983" s="367" t="s">
        <v>1923</v>
      </c>
      <c r="D983" s="366">
        <v>43831</v>
      </c>
      <c r="E983" s="366">
        <v>43831</v>
      </c>
      <c r="F983" s="366">
        <v>43831</v>
      </c>
      <c r="G983" s="365">
        <v>93</v>
      </c>
    </row>
    <row r="984" spans="1:7" x14ac:dyDescent="0.25">
      <c r="A984" s="369">
        <v>2527742</v>
      </c>
      <c r="B984" s="368" t="s">
        <v>1920</v>
      </c>
      <c r="C984" s="367" t="s">
        <v>1925</v>
      </c>
      <c r="D984" s="366">
        <v>43952</v>
      </c>
      <c r="E984" s="366">
        <v>43952</v>
      </c>
      <c r="F984" s="366">
        <v>43983</v>
      </c>
      <c r="G984" s="365">
        <v>25</v>
      </c>
    </row>
    <row r="985" spans="1:7" x14ac:dyDescent="0.25">
      <c r="A985" s="369">
        <v>2529187</v>
      </c>
      <c r="B985" s="368" t="s">
        <v>1932</v>
      </c>
      <c r="C985" s="367" t="s">
        <v>1919</v>
      </c>
      <c r="D985" s="366">
        <v>44256</v>
      </c>
      <c r="E985" s="366">
        <v>44256</v>
      </c>
      <c r="F985" s="366">
        <v>44287</v>
      </c>
      <c r="G985" s="365">
        <v>50</v>
      </c>
    </row>
    <row r="986" spans="1:7" x14ac:dyDescent="0.25">
      <c r="A986" s="369">
        <v>2532786</v>
      </c>
      <c r="B986" s="368" t="s">
        <v>1922</v>
      </c>
      <c r="C986" s="367" t="s">
        <v>1931</v>
      </c>
      <c r="D986" s="366">
        <v>44013</v>
      </c>
      <c r="E986" s="366">
        <v>44013</v>
      </c>
      <c r="F986" s="366">
        <v>44044</v>
      </c>
      <c r="G986" s="365">
        <v>29</v>
      </c>
    </row>
    <row r="987" spans="1:7" x14ac:dyDescent="0.25">
      <c r="A987" s="369">
        <v>2533322</v>
      </c>
      <c r="B987" s="368" t="s">
        <v>1926</v>
      </c>
      <c r="C987" s="367" t="s">
        <v>1921</v>
      </c>
      <c r="D987" s="366">
        <v>43891</v>
      </c>
      <c r="E987" s="366">
        <v>43891</v>
      </c>
      <c r="F987" s="366">
        <v>43922</v>
      </c>
      <c r="G987" s="365">
        <v>30</v>
      </c>
    </row>
    <row r="988" spans="1:7" x14ac:dyDescent="0.25">
      <c r="A988" s="369">
        <v>2534281</v>
      </c>
      <c r="B988" s="368" t="s">
        <v>1922</v>
      </c>
      <c r="C988" s="367" t="s">
        <v>1927</v>
      </c>
      <c r="D988" s="366">
        <v>44197</v>
      </c>
      <c r="E988" s="366">
        <v>44228</v>
      </c>
      <c r="F988" s="366">
        <v>44228</v>
      </c>
      <c r="G988" s="365">
        <v>6</v>
      </c>
    </row>
    <row r="989" spans="1:7" x14ac:dyDescent="0.25">
      <c r="A989" s="369">
        <v>2536438</v>
      </c>
      <c r="B989" s="368" t="s">
        <v>1926</v>
      </c>
      <c r="C989" s="367" t="s">
        <v>1919</v>
      </c>
      <c r="D989" s="366">
        <v>44287</v>
      </c>
      <c r="E989" s="366">
        <v>44287</v>
      </c>
      <c r="F989" s="366">
        <v>44287</v>
      </c>
      <c r="G989" s="365">
        <v>41</v>
      </c>
    </row>
    <row r="990" spans="1:7" x14ac:dyDescent="0.25">
      <c r="A990" s="369">
        <v>2537764</v>
      </c>
      <c r="B990" s="368" t="s">
        <v>1929</v>
      </c>
      <c r="C990" s="367" t="s">
        <v>1917</v>
      </c>
      <c r="D990" s="366">
        <v>43952</v>
      </c>
      <c r="E990" s="366">
        <v>43952</v>
      </c>
      <c r="F990" s="366">
        <v>43952</v>
      </c>
      <c r="G990" s="365">
        <v>25</v>
      </c>
    </row>
    <row r="991" spans="1:7" x14ac:dyDescent="0.25">
      <c r="A991" s="369">
        <v>2538109</v>
      </c>
      <c r="B991" s="368" t="s">
        <v>1918</v>
      </c>
      <c r="C991" s="367" t="s">
        <v>1934</v>
      </c>
      <c r="D991" s="366">
        <v>44013</v>
      </c>
      <c r="E991" s="366">
        <v>44044</v>
      </c>
      <c r="F991" s="366">
        <v>44044</v>
      </c>
      <c r="G991" s="365">
        <v>7</v>
      </c>
    </row>
    <row r="992" spans="1:7" x14ac:dyDescent="0.25">
      <c r="A992" s="369">
        <v>2539647</v>
      </c>
      <c r="B992" s="368" t="s">
        <v>1932</v>
      </c>
      <c r="C992" s="367" t="s">
        <v>1931</v>
      </c>
      <c r="D992" s="366">
        <v>44440</v>
      </c>
      <c r="E992" s="366">
        <v>44470</v>
      </c>
      <c r="F992" s="366">
        <v>44470</v>
      </c>
      <c r="G992" s="365">
        <v>5</v>
      </c>
    </row>
    <row r="993" spans="1:7" x14ac:dyDescent="0.25">
      <c r="A993" s="369">
        <v>2540546</v>
      </c>
      <c r="B993" s="368" t="s">
        <v>1922</v>
      </c>
      <c r="C993" s="367" t="s">
        <v>1917</v>
      </c>
      <c r="D993" s="366">
        <v>43862</v>
      </c>
      <c r="E993" s="366">
        <v>43891</v>
      </c>
      <c r="F993" s="366">
        <v>43891</v>
      </c>
      <c r="G993" s="365">
        <v>1</v>
      </c>
    </row>
    <row r="994" spans="1:7" x14ac:dyDescent="0.25">
      <c r="A994" s="369">
        <v>2542814</v>
      </c>
      <c r="B994" s="368" t="s">
        <v>1926</v>
      </c>
      <c r="C994" s="367" t="s">
        <v>1917</v>
      </c>
      <c r="D994" s="366">
        <v>44256</v>
      </c>
      <c r="E994" s="366">
        <v>44256</v>
      </c>
      <c r="F994" s="366">
        <v>44287</v>
      </c>
      <c r="G994" s="365">
        <v>48</v>
      </c>
    </row>
    <row r="995" spans="1:7" x14ac:dyDescent="0.25">
      <c r="A995" s="369">
        <v>2543545</v>
      </c>
      <c r="B995" s="368" t="s">
        <v>1926</v>
      </c>
      <c r="C995" s="367" t="s">
        <v>1925</v>
      </c>
      <c r="D995" s="366">
        <v>44197</v>
      </c>
      <c r="E995" s="366">
        <v>44197</v>
      </c>
      <c r="F995" s="366">
        <v>44197</v>
      </c>
      <c r="G995" s="365">
        <v>31</v>
      </c>
    </row>
    <row r="996" spans="1:7" x14ac:dyDescent="0.25">
      <c r="A996" s="369">
        <v>2545511</v>
      </c>
      <c r="B996" s="368" t="s">
        <v>1918</v>
      </c>
      <c r="C996" s="367" t="s">
        <v>1931</v>
      </c>
      <c r="D996" s="366">
        <v>44409</v>
      </c>
      <c r="E996" s="366">
        <v>44440</v>
      </c>
      <c r="F996" s="366">
        <v>44440</v>
      </c>
      <c r="G996" s="365">
        <v>22</v>
      </c>
    </row>
    <row r="997" spans="1:7" x14ac:dyDescent="0.25">
      <c r="A997" s="369">
        <v>2545758</v>
      </c>
      <c r="B997" s="368" t="s">
        <v>1918</v>
      </c>
      <c r="C997" s="367" t="s">
        <v>1917</v>
      </c>
      <c r="D997" s="366">
        <v>44197</v>
      </c>
      <c r="E997" s="366">
        <v>44197</v>
      </c>
      <c r="F997" s="366">
        <v>44228</v>
      </c>
      <c r="G997" s="365">
        <v>77</v>
      </c>
    </row>
    <row r="998" spans="1:7" x14ac:dyDescent="0.25">
      <c r="A998" s="369">
        <v>2546564</v>
      </c>
      <c r="B998" s="368" t="s">
        <v>1926</v>
      </c>
      <c r="C998" s="367" t="s">
        <v>1925</v>
      </c>
      <c r="D998" s="366">
        <v>44136</v>
      </c>
      <c r="E998" s="366">
        <v>44136</v>
      </c>
      <c r="F998" s="366">
        <v>44166</v>
      </c>
      <c r="G998" s="365">
        <v>93</v>
      </c>
    </row>
    <row r="999" spans="1:7" x14ac:dyDescent="0.25">
      <c r="A999" s="369">
        <v>2546698</v>
      </c>
      <c r="B999" s="368" t="s">
        <v>1922</v>
      </c>
      <c r="C999" s="367" t="s">
        <v>1927</v>
      </c>
      <c r="D999" s="366">
        <v>44136</v>
      </c>
      <c r="E999" s="366">
        <v>44166</v>
      </c>
      <c r="F999" s="366">
        <v>44166</v>
      </c>
      <c r="G999" s="365">
        <v>4</v>
      </c>
    </row>
    <row r="1000" spans="1:7" x14ac:dyDescent="0.25">
      <c r="A1000" s="369">
        <v>2548763</v>
      </c>
      <c r="B1000" s="368" t="s">
        <v>1929</v>
      </c>
      <c r="C1000" s="367" t="s">
        <v>1934</v>
      </c>
      <c r="D1000" s="366">
        <v>44440</v>
      </c>
      <c r="E1000" s="366">
        <v>44440</v>
      </c>
      <c r="F1000" s="366">
        <v>44470</v>
      </c>
      <c r="G1000" s="365">
        <v>46</v>
      </c>
    </row>
    <row r="1001" spans="1:7" x14ac:dyDescent="0.25">
      <c r="A1001" s="369">
        <v>2550622</v>
      </c>
      <c r="B1001" s="368" t="s">
        <v>1929</v>
      </c>
      <c r="C1001" s="367" t="s">
        <v>1925</v>
      </c>
      <c r="D1001" s="366">
        <v>44166</v>
      </c>
      <c r="E1001" s="366">
        <v>44166</v>
      </c>
      <c r="F1001" s="366">
        <v>44197</v>
      </c>
      <c r="G1001" s="365">
        <v>87</v>
      </c>
    </row>
    <row r="1002" spans="1:7" x14ac:dyDescent="0.25">
      <c r="A1002" s="369">
        <v>2552604</v>
      </c>
      <c r="B1002" s="368" t="s">
        <v>1924</v>
      </c>
      <c r="C1002" s="367" t="s">
        <v>1931</v>
      </c>
      <c r="D1002" s="366">
        <v>44256</v>
      </c>
      <c r="E1002" s="366">
        <v>44256</v>
      </c>
      <c r="F1002" s="366">
        <v>44256</v>
      </c>
      <c r="G1002" s="365">
        <v>55</v>
      </c>
    </row>
    <row r="1003" spans="1:7" x14ac:dyDescent="0.25">
      <c r="A1003" s="369">
        <v>2552709</v>
      </c>
      <c r="B1003" s="368" t="s">
        <v>1928</v>
      </c>
      <c r="C1003" s="367" t="s">
        <v>1933</v>
      </c>
      <c r="D1003" s="366">
        <v>43891</v>
      </c>
      <c r="E1003" s="366">
        <v>43891</v>
      </c>
      <c r="F1003" s="366">
        <v>43891</v>
      </c>
      <c r="G1003" s="365">
        <v>44</v>
      </c>
    </row>
    <row r="1004" spans="1:7" x14ac:dyDescent="0.25">
      <c r="A1004" s="369">
        <v>2553030</v>
      </c>
      <c r="B1004" s="368" t="s">
        <v>1922</v>
      </c>
      <c r="C1004" s="367" t="s">
        <v>1930</v>
      </c>
      <c r="D1004" s="366">
        <v>44197</v>
      </c>
      <c r="E1004" s="366">
        <v>44197</v>
      </c>
      <c r="F1004" s="366">
        <v>44197</v>
      </c>
      <c r="G1004" s="365">
        <v>99</v>
      </c>
    </row>
    <row r="1005" spans="1:7" x14ac:dyDescent="0.25">
      <c r="A1005" s="369">
        <v>2556426</v>
      </c>
      <c r="B1005" s="368" t="s">
        <v>1929</v>
      </c>
      <c r="C1005" s="367" t="s">
        <v>1919</v>
      </c>
      <c r="D1005" s="366">
        <v>44317</v>
      </c>
      <c r="E1005" s="366">
        <v>44317</v>
      </c>
      <c r="F1005" s="366">
        <v>44317</v>
      </c>
      <c r="G1005" s="365">
        <v>24</v>
      </c>
    </row>
    <row r="1006" spans="1:7" x14ac:dyDescent="0.25">
      <c r="A1006" s="369">
        <v>2558047</v>
      </c>
      <c r="B1006" s="368" t="s">
        <v>1924</v>
      </c>
      <c r="C1006" s="367" t="s">
        <v>1934</v>
      </c>
      <c r="D1006" s="366">
        <v>43983</v>
      </c>
      <c r="E1006" s="366">
        <v>43983</v>
      </c>
      <c r="F1006" s="366">
        <v>44013</v>
      </c>
      <c r="G1006" s="365">
        <v>51</v>
      </c>
    </row>
    <row r="1007" spans="1:7" x14ac:dyDescent="0.25">
      <c r="A1007" s="369">
        <v>2558822</v>
      </c>
      <c r="B1007" s="368" t="s">
        <v>1929</v>
      </c>
      <c r="C1007" s="367" t="s">
        <v>1921</v>
      </c>
      <c r="D1007" s="366">
        <v>44501</v>
      </c>
      <c r="E1007" s="366">
        <v>44531</v>
      </c>
      <c r="F1007" s="366">
        <v>44531</v>
      </c>
      <c r="G1007" s="365">
        <v>18</v>
      </c>
    </row>
    <row r="1008" spans="1:7" x14ac:dyDescent="0.25">
      <c r="A1008" s="369">
        <v>2559672</v>
      </c>
      <c r="B1008" s="368" t="s">
        <v>1928</v>
      </c>
      <c r="C1008" s="367" t="s">
        <v>1917</v>
      </c>
      <c r="D1008" s="366">
        <v>43862</v>
      </c>
      <c r="E1008" s="366">
        <v>43891</v>
      </c>
      <c r="F1008" s="366">
        <v>43891</v>
      </c>
      <c r="G1008" s="365">
        <v>9</v>
      </c>
    </row>
    <row r="1009" spans="1:7" x14ac:dyDescent="0.25">
      <c r="A1009" s="369">
        <v>2559925</v>
      </c>
      <c r="B1009" s="368" t="s">
        <v>1924</v>
      </c>
      <c r="C1009" s="367" t="s">
        <v>1925</v>
      </c>
      <c r="D1009" s="366">
        <v>44348</v>
      </c>
      <c r="E1009" s="366">
        <v>44348</v>
      </c>
      <c r="F1009" s="366">
        <v>44348</v>
      </c>
      <c r="G1009" s="365">
        <v>46</v>
      </c>
    </row>
    <row r="1010" spans="1:7" x14ac:dyDescent="0.25">
      <c r="A1010" s="369">
        <v>2560836</v>
      </c>
      <c r="B1010" s="368" t="s">
        <v>1928</v>
      </c>
      <c r="C1010" s="367" t="s">
        <v>1917</v>
      </c>
      <c r="D1010" s="366">
        <v>43983</v>
      </c>
      <c r="E1010" s="366">
        <v>44013</v>
      </c>
      <c r="F1010" s="366">
        <v>44013</v>
      </c>
      <c r="G1010" s="365">
        <v>9</v>
      </c>
    </row>
    <row r="1011" spans="1:7" x14ac:dyDescent="0.25">
      <c r="A1011" s="369">
        <v>2561195</v>
      </c>
      <c r="B1011" s="368" t="s">
        <v>1928</v>
      </c>
      <c r="C1011" s="367" t="s">
        <v>1923</v>
      </c>
      <c r="D1011" s="366">
        <v>43983</v>
      </c>
      <c r="E1011" s="366">
        <v>44013</v>
      </c>
      <c r="F1011" s="366">
        <v>44013</v>
      </c>
      <c r="G1011" s="365">
        <v>1</v>
      </c>
    </row>
    <row r="1012" spans="1:7" x14ac:dyDescent="0.25">
      <c r="A1012" s="369">
        <v>2561614</v>
      </c>
      <c r="B1012" s="368" t="s">
        <v>1928</v>
      </c>
      <c r="C1012" s="367" t="s">
        <v>1923</v>
      </c>
      <c r="D1012" s="366">
        <v>43891</v>
      </c>
      <c r="E1012" s="366">
        <v>43891</v>
      </c>
      <c r="F1012" s="366">
        <v>43922</v>
      </c>
      <c r="G1012" s="365">
        <v>48</v>
      </c>
    </row>
    <row r="1013" spans="1:7" x14ac:dyDescent="0.25">
      <c r="A1013" s="369">
        <v>2565133</v>
      </c>
      <c r="B1013" s="368" t="s">
        <v>1929</v>
      </c>
      <c r="C1013" s="367" t="s">
        <v>1930</v>
      </c>
      <c r="D1013" s="366">
        <v>44531</v>
      </c>
      <c r="E1013" s="366">
        <v>44562</v>
      </c>
      <c r="F1013" s="366">
        <v>44562</v>
      </c>
      <c r="G1013" s="365">
        <v>2</v>
      </c>
    </row>
    <row r="1014" spans="1:7" x14ac:dyDescent="0.25">
      <c r="A1014" s="369">
        <v>2565704</v>
      </c>
      <c r="B1014" s="368" t="s">
        <v>1922</v>
      </c>
      <c r="C1014" s="367" t="s">
        <v>1931</v>
      </c>
      <c r="D1014" s="366">
        <v>44228</v>
      </c>
      <c r="E1014" s="366">
        <v>44228</v>
      </c>
      <c r="F1014" s="366">
        <v>44256</v>
      </c>
      <c r="G1014" s="365">
        <v>49</v>
      </c>
    </row>
    <row r="1015" spans="1:7" x14ac:dyDescent="0.25">
      <c r="A1015" s="369">
        <v>2565782</v>
      </c>
      <c r="B1015" s="368" t="s">
        <v>1924</v>
      </c>
      <c r="C1015" s="367" t="s">
        <v>1923</v>
      </c>
      <c r="D1015" s="366">
        <v>44166</v>
      </c>
      <c r="E1015" s="366">
        <v>44197</v>
      </c>
      <c r="F1015" s="366">
        <v>44197</v>
      </c>
      <c r="G1015" s="365">
        <v>9</v>
      </c>
    </row>
    <row r="1016" spans="1:7" x14ac:dyDescent="0.25">
      <c r="A1016" s="369">
        <v>2567244</v>
      </c>
      <c r="B1016" s="368" t="s">
        <v>1924</v>
      </c>
      <c r="C1016" s="367" t="s">
        <v>1931</v>
      </c>
      <c r="D1016" s="366">
        <v>44287</v>
      </c>
      <c r="E1016" s="366">
        <v>44317</v>
      </c>
      <c r="F1016" s="366">
        <v>44317</v>
      </c>
      <c r="G1016" s="365">
        <v>2</v>
      </c>
    </row>
    <row r="1017" spans="1:7" x14ac:dyDescent="0.25">
      <c r="A1017" s="369">
        <v>2568041</v>
      </c>
      <c r="B1017" s="368" t="s">
        <v>1932</v>
      </c>
      <c r="C1017" s="367" t="s">
        <v>1917</v>
      </c>
      <c r="D1017" s="366">
        <v>44470</v>
      </c>
      <c r="E1017" s="366">
        <v>44470</v>
      </c>
      <c r="F1017" s="366">
        <v>44470</v>
      </c>
      <c r="G1017" s="365">
        <v>49</v>
      </c>
    </row>
    <row r="1018" spans="1:7" x14ac:dyDescent="0.25">
      <c r="A1018" s="369">
        <v>2568304</v>
      </c>
      <c r="B1018" s="368" t="s">
        <v>1929</v>
      </c>
      <c r="C1018" s="367" t="s">
        <v>1933</v>
      </c>
      <c r="D1018" s="366">
        <v>44531</v>
      </c>
      <c r="E1018" s="366">
        <v>44531</v>
      </c>
      <c r="F1018" s="366">
        <v>44531</v>
      </c>
      <c r="G1018" s="365">
        <v>72</v>
      </c>
    </row>
    <row r="1019" spans="1:7" x14ac:dyDescent="0.25">
      <c r="A1019" s="369">
        <v>2568639</v>
      </c>
      <c r="B1019" s="368" t="s">
        <v>1928</v>
      </c>
      <c r="C1019" s="367" t="s">
        <v>1933</v>
      </c>
      <c r="D1019" s="366">
        <v>44044</v>
      </c>
      <c r="E1019" s="366">
        <v>44075</v>
      </c>
      <c r="F1019" s="366">
        <v>44075</v>
      </c>
      <c r="G1019" s="365">
        <v>1</v>
      </c>
    </row>
    <row r="1020" spans="1:7" x14ac:dyDescent="0.25">
      <c r="A1020" s="369">
        <v>2568850</v>
      </c>
      <c r="B1020" s="368" t="s">
        <v>1929</v>
      </c>
      <c r="C1020" s="367" t="s">
        <v>1931</v>
      </c>
      <c r="D1020" s="366">
        <v>43983</v>
      </c>
      <c r="E1020" s="366">
        <v>43983</v>
      </c>
      <c r="F1020" s="366">
        <v>44013</v>
      </c>
      <c r="G1020" s="365">
        <v>73</v>
      </c>
    </row>
    <row r="1021" spans="1:7" x14ac:dyDescent="0.25">
      <c r="A1021" s="369">
        <v>2570300</v>
      </c>
      <c r="B1021" s="368" t="s">
        <v>1928</v>
      </c>
      <c r="C1021" s="367" t="s">
        <v>1919</v>
      </c>
      <c r="D1021" s="366">
        <v>44044</v>
      </c>
      <c r="E1021" s="366">
        <v>44075</v>
      </c>
      <c r="F1021" s="366">
        <v>44075</v>
      </c>
      <c r="G1021" s="365">
        <v>10</v>
      </c>
    </row>
    <row r="1022" spans="1:7" x14ac:dyDescent="0.25">
      <c r="A1022" s="369">
        <v>2571592</v>
      </c>
      <c r="B1022" s="368" t="s">
        <v>1924</v>
      </c>
      <c r="C1022" s="367" t="s">
        <v>1925</v>
      </c>
      <c r="D1022" s="366">
        <v>44166</v>
      </c>
      <c r="E1022" s="366">
        <v>44166</v>
      </c>
      <c r="F1022" s="366">
        <v>44197</v>
      </c>
      <c r="G1022" s="365">
        <v>50</v>
      </c>
    </row>
    <row r="1023" spans="1:7" x14ac:dyDescent="0.25">
      <c r="A1023" s="369">
        <v>2574639</v>
      </c>
      <c r="B1023" s="368" t="s">
        <v>1932</v>
      </c>
      <c r="C1023" s="367" t="s">
        <v>1927</v>
      </c>
      <c r="D1023" s="366">
        <v>43891</v>
      </c>
      <c r="E1023" s="366">
        <v>43922</v>
      </c>
      <c r="F1023" s="366">
        <v>43922</v>
      </c>
      <c r="G1023" s="365">
        <v>6</v>
      </c>
    </row>
    <row r="1024" spans="1:7" x14ac:dyDescent="0.25">
      <c r="A1024" s="369">
        <v>2577379</v>
      </c>
      <c r="B1024" s="368" t="s">
        <v>1932</v>
      </c>
      <c r="C1024" s="367" t="s">
        <v>1919</v>
      </c>
      <c r="D1024" s="366">
        <v>43952</v>
      </c>
      <c r="E1024" s="366">
        <v>43983</v>
      </c>
      <c r="F1024" s="366">
        <v>43983</v>
      </c>
      <c r="G1024" s="365">
        <v>10</v>
      </c>
    </row>
    <row r="1025" spans="1:7" x14ac:dyDescent="0.25">
      <c r="A1025" s="369">
        <v>2577484</v>
      </c>
      <c r="B1025" s="368" t="s">
        <v>1918</v>
      </c>
      <c r="C1025" s="367" t="s">
        <v>1919</v>
      </c>
      <c r="D1025" s="366">
        <v>44440</v>
      </c>
      <c r="E1025" s="366">
        <v>44440</v>
      </c>
      <c r="F1025" s="366">
        <v>44440</v>
      </c>
      <c r="G1025" s="365">
        <v>65</v>
      </c>
    </row>
    <row r="1026" spans="1:7" x14ac:dyDescent="0.25">
      <c r="A1026" s="369">
        <v>2577578</v>
      </c>
      <c r="B1026" s="368" t="s">
        <v>1918</v>
      </c>
      <c r="C1026" s="367" t="s">
        <v>1921</v>
      </c>
      <c r="D1026" s="366">
        <v>44531</v>
      </c>
      <c r="E1026" s="366">
        <v>44531</v>
      </c>
      <c r="F1026" s="366">
        <v>44562</v>
      </c>
      <c r="G1026" s="365">
        <v>62</v>
      </c>
    </row>
    <row r="1027" spans="1:7" x14ac:dyDescent="0.25">
      <c r="A1027" s="369">
        <v>2578224</v>
      </c>
      <c r="B1027" s="368" t="s">
        <v>1926</v>
      </c>
      <c r="C1027" s="367" t="s">
        <v>1933</v>
      </c>
      <c r="D1027" s="366">
        <v>44501</v>
      </c>
      <c r="E1027" s="366">
        <v>44501</v>
      </c>
      <c r="F1027" s="366">
        <v>44531</v>
      </c>
      <c r="G1027" s="365">
        <v>100</v>
      </c>
    </row>
    <row r="1028" spans="1:7" x14ac:dyDescent="0.25">
      <c r="A1028" s="369">
        <v>2581523</v>
      </c>
      <c r="B1028" s="368" t="s">
        <v>1924</v>
      </c>
      <c r="C1028" s="367" t="s">
        <v>1919</v>
      </c>
      <c r="D1028" s="366">
        <v>44409</v>
      </c>
      <c r="E1028" s="366">
        <v>44409</v>
      </c>
      <c r="F1028" s="366">
        <v>44409</v>
      </c>
      <c r="G1028" s="365">
        <v>92</v>
      </c>
    </row>
    <row r="1029" spans="1:7" x14ac:dyDescent="0.25">
      <c r="A1029" s="369">
        <v>2582557</v>
      </c>
      <c r="B1029" s="368" t="s">
        <v>1929</v>
      </c>
      <c r="C1029" s="367" t="s">
        <v>1925</v>
      </c>
      <c r="D1029" s="366">
        <v>43891</v>
      </c>
      <c r="E1029" s="366">
        <v>43891</v>
      </c>
      <c r="F1029" s="366">
        <v>43891</v>
      </c>
      <c r="G1029" s="365">
        <v>39</v>
      </c>
    </row>
    <row r="1030" spans="1:7" x14ac:dyDescent="0.25">
      <c r="A1030" s="369">
        <v>2584749</v>
      </c>
      <c r="B1030" s="368" t="s">
        <v>1928</v>
      </c>
      <c r="C1030" s="367" t="s">
        <v>1919</v>
      </c>
      <c r="D1030" s="366">
        <v>44256</v>
      </c>
      <c r="E1030" s="366">
        <v>44256</v>
      </c>
      <c r="F1030" s="366">
        <v>44287</v>
      </c>
      <c r="G1030" s="365">
        <v>37</v>
      </c>
    </row>
    <row r="1031" spans="1:7" x14ac:dyDescent="0.25">
      <c r="A1031" s="369">
        <v>2585167</v>
      </c>
      <c r="B1031" s="368" t="s">
        <v>1928</v>
      </c>
      <c r="C1031" s="367" t="s">
        <v>1917</v>
      </c>
      <c r="D1031" s="366">
        <v>44197</v>
      </c>
      <c r="E1031" s="366">
        <v>44228</v>
      </c>
      <c r="F1031" s="366">
        <v>44228</v>
      </c>
      <c r="G1031" s="365">
        <v>7</v>
      </c>
    </row>
    <row r="1032" spans="1:7" x14ac:dyDescent="0.25">
      <c r="A1032" s="369">
        <v>2588599</v>
      </c>
      <c r="B1032" s="368" t="s">
        <v>1922</v>
      </c>
      <c r="C1032" s="367" t="s">
        <v>1930</v>
      </c>
      <c r="D1032" s="366">
        <v>44075</v>
      </c>
      <c r="E1032" s="366">
        <v>44075</v>
      </c>
      <c r="F1032" s="366">
        <v>44105</v>
      </c>
      <c r="G1032" s="365">
        <v>79</v>
      </c>
    </row>
    <row r="1033" spans="1:7" x14ac:dyDescent="0.25">
      <c r="A1033" s="369">
        <v>2589776</v>
      </c>
      <c r="B1033" s="368" t="s">
        <v>1928</v>
      </c>
      <c r="C1033" s="367" t="s">
        <v>1919</v>
      </c>
      <c r="D1033" s="366">
        <v>44256</v>
      </c>
      <c r="E1033" s="366">
        <v>44287</v>
      </c>
      <c r="F1033" s="366">
        <v>44287</v>
      </c>
      <c r="G1033" s="365">
        <v>19</v>
      </c>
    </row>
    <row r="1034" spans="1:7" x14ac:dyDescent="0.25">
      <c r="A1034" s="369">
        <v>2590328</v>
      </c>
      <c r="B1034" s="368" t="s">
        <v>1924</v>
      </c>
      <c r="C1034" s="367" t="s">
        <v>1923</v>
      </c>
      <c r="D1034" s="366">
        <v>44166</v>
      </c>
      <c r="E1034" s="366">
        <v>44166</v>
      </c>
      <c r="F1034" s="366">
        <v>44197</v>
      </c>
      <c r="G1034" s="365">
        <v>75</v>
      </c>
    </row>
    <row r="1035" spans="1:7" x14ac:dyDescent="0.25">
      <c r="A1035" s="369">
        <v>2590577</v>
      </c>
      <c r="B1035" s="368" t="s">
        <v>1928</v>
      </c>
      <c r="C1035" s="367" t="s">
        <v>1921</v>
      </c>
      <c r="D1035" s="366">
        <v>43831</v>
      </c>
      <c r="E1035" s="366">
        <v>43831</v>
      </c>
      <c r="F1035" s="366">
        <v>43831</v>
      </c>
      <c r="G1035" s="365">
        <v>74</v>
      </c>
    </row>
    <row r="1036" spans="1:7" x14ac:dyDescent="0.25">
      <c r="A1036" s="369">
        <v>2594269</v>
      </c>
      <c r="B1036" s="368" t="s">
        <v>1928</v>
      </c>
      <c r="C1036" s="367" t="s">
        <v>1933</v>
      </c>
      <c r="D1036" s="366">
        <v>44105</v>
      </c>
      <c r="E1036" s="366">
        <v>44136</v>
      </c>
      <c r="F1036" s="366">
        <v>44136</v>
      </c>
      <c r="G1036" s="365">
        <v>8</v>
      </c>
    </row>
    <row r="1037" spans="1:7" x14ac:dyDescent="0.25">
      <c r="A1037" s="369">
        <v>2595354</v>
      </c>
      <c r="B1037" s="368" t="s">
        <v>1932</v>
      </c>
      <c r="C1037" s="367" t="s">
        <v>1917</v>
      </c>
      <c r="D1037" s="366">
        <v>44409</v>
      </c>
      <c r="E1037" s="366">
        <v>44440</v>
      </c>
      <c r="F1037" s="366">
        <v>44440</v>
      </c>
      <c r="G1037" s="365">
        <v>7</v>
      </c>
    </row>
    <row r="1038" spans="1:7" x14ac:dyDescent="0.25">
      <c r="A1038" s="369">
        <v>2595921</v>
      </c>
      <c r="B1038" s="368" t="s">
        <v>1929</v>
      </c>
      <c r="C1038" s="367" t="s">
        <v>1919</v>
      </c>
      <c r="D1038" s="366">
        <v>43862</v>
      </c>
      <c r="E1038" s="366">
        <v>43862</v>
      </c>
      <c r="F1038" s="366">
        <v>43891</v>
      </c>
      <c r="G1038" s="365">
        <v>30</v>
      </c>
    </row>
    <row r="1039" spans="1:7" x14ac:dyDescent="0.25">
      <c r="A1039" s="369">
        <v>2596216</v>
      </c>
      <c r="B1039" s="368" t="s">
        <v>1928</v>
      </c>
      <c r="C1039" s="367" t="s">
        <v>1931</v>
      </c>
      <c r="D1039" s="366">
        <v>44013</v>
      </c>
      <c r="E1039" s="366">
        <v>44013</v>
      </c>
      <c r="F1039" s="366">
        <v>44044</v>
      </c>
      <c r="G1039" s="365">
        <v>87</v>
      </c>
    </row>
    <row r="1040" spans="1:7" x14ac:dyDescent="0.25">
      <c r="A1040" s="369">
        <v>2596823</v>
      </c>
      <c r="B1040" s="368" t="s">
        <v>1918</v>
      </c>
      <c r="C1040" s="367" t="s">
        <v>1919</v>
      </c>
      <c r="D1040" s="366">
        <v>44228</v>
      </c>
      <c r="E1040" s="366">
        <v>44256</v>
      </c>
      <c r="F1040" s="366">
        <v>44256</v>
      </c>
      <c r="G1040" s="365">
        <v>6</v>
      </c>
    </row>
    <row r="1041" spans="1:7" x14ac:dyDescent="0.25">
      <c r="A1041" s="369">
        <v>2598950</v>
      </c>
      <c r="B1041" s="368" t="s">
        <v>1922</v>
      </c>
      <c r="C1041" s="367" t="s">
        <v>1925</v>
      </c>
      <c r="D1041" s="366">
        <v>43831</v>
      </c>
      <c r="E1041" s="366">
        <v>43862</v>
      </c>
      <c r="F1041" s="366">
        <v>43862</v>
      </c>
      <c r="G1041" s="365">
        <v>1</v>
      </c>
    </row>
    <row r="1042" spans="1:7" x14ac:dyDescent="0.25">
      <c r="A1042" s="369">
        <v>2599426</v>
      </c>
      <c r="B1042" s="368" t="s">
        <v>1928</v>
      </c>
      <c r="C1042" s="367" t="s">
        <v>1927</v>
      </c>
      <c r="D1042" s="366">
        <v>43983</v>
      </c>
      <c r="E1042" s="366">
        <v>44013</v>
      </c>
      <c r="F1042" s="366">
        <v>44013</v>
      </c>
      <c r="G1042" s="365">
        <v>4</v>
      </c>
    </row>
    <row r="1043" spans="1:7" x14ac:dyDescent="0.25">
      <c r="A1043" s="369">
        <v>2600720</v>
      </c>
      <c r="B1043" s="368" t="s">
        <v>1924</v>
      </c>
      <c r="C1043" s="367" t="s">
        <v>1934</v>
      </c>
      <c r="D1043" s="366">
        <v>43891</v>
      </c>
      <c r="E1043" s="366">
        <v>43891</v>
      </c>
      <c r="F1043" s="366">
        <v>43891</v>
      </c>
      <c r="G1043" s="365">
        <v>10</v>
      </c>
    </row>
    <row r="1044" spans="1:7" x14ac:dyDescent="0.25">
      <c r="A1044" s="369">
        <v>2601380</v>
      </c>
      <c r="B1044" s="368" t="s">
        <v>1932</v>
      </c>
      <c r="C1044" s="367" t="s">
        <v>1930</v>
      </c>
      <c r="D1044" s="366">
        <v>43862</v>
      </c>
      <c r="E1044" s="366">
        <v>43862</v>
      </c>
      <c r="F1044" s="366">
        <v>43862</v>
      </c>
      <c r="G1044" s="365">
        <v>48</v>
      </c>
    </row>
    <row r="1045" spans="1:7" x14ac:dyDescent="0.25">
      <c r="A1045" s="369">
        <v>2602075</v>
      </c>
      <c r="B1045" s="368" t="s">
        <v>1928</v>
      </c>
      <c r="C1045" s="367" t="s">
        <v>1933</v>
      </c>
      <c r="D1045" s="366">
        <v>44105</v>
      </c>
      <c r="E1045" s="366">
        <v>44105</v>
      </c>
      <c r="F1045" s="366">
        <v>44105</v>
      </c>
      <c r="G1045" s="365">
        <v>12</v>
      </c>
    </row>
    <row r="1046" spans="1:7" x14ac:dyDescent="0.25">
      <c r="A1046" s="369">
        <v>2604183</v>
      </c>
      <c r="B1046" s="368" t="s">
        <v>1932</v>
      </c>
      <c r="C1046" s="367" t="s">
        <v>1933</v>
      </c>
      <c r="D1046" s="366">
        <v>44228</v>
      </c>
      <c r="E1046" s="366">
        <v>44228</v>
      </c>
      <c r="F1046" s="366">
        <v>44228</v>
      </c>
      <c r="G1046" s="365">
        <v>38</v>
      </c>
    </row>
    <row r="1047" spans="1:7" x14ac:dyDescent="0.25">
      <c r="A1047" s="369">
        <v>2606509</v>
      </c>
      <c r="B1047" s="368" t="s">
        <v>1929</v>
      </c>
      <c r="C1047" s="367" t="s">
        <v>1927</v>
      </c>
      <c r="D1047" s="366">
        <v>44317</v>
      </c>
      <c r="E1047" s="366">
        <v>44317</v>
      </c>
      <c r="F1047" s="366">
        <v>44348</v>
      </c>
      <c r="G1047" s="365">
        <v>97</v>
      </c>
    </row>
    <row r="1048" spans="1:7" x14ac:dyDescent="0.25">
      <c r="A1048" s="369">
        <v>2606985</v>
      </c>
      <c r="B1048" s="368" t="s">
        <v>1928</v>
      </c>
      <c r="C1048" s="367" t="s">
        <v>1933</v>
      </c>
      <c r="D1048" s="366">
        <v>44197</v>
      </c>
      <c r="E1048" s="366">
        <v>44197</v>
      </c>
      <c r="F1048" s="366">
        <v>44228</v>
      </c>
      <c r="G1048" s="365">
        <v>65</v>
      </c>
    </row>
    <row r="1049" spans="1:7" x14ac:dyDescent="0.25">
      <c r="A1049" s="369">
        <v>2607202</v>
      </c>
      <c r="B1049" s="368" t="s">
        <v>1922</v>
      </c>
      <c r="C1049" s="367" t="s">
        <v>1930</v>
      </c>
      <c r="D1049" s="366">
        <v>44348</v>
      </c>
      <c r="E1049" s="366">
        <v>44378</v>
      </c>
      <c r="F1049" s="366">
        <v>44378</v>
      </c>
      <c r="G1049" s="365">
        <v>9</v>
      </c>
    </row>
    <row r="1050" spans="1:7" x14ac:dyDescent="0.25">
      <c r="A1050" s="369">
        <v>2607825</v>
      </c>
      <c r="B1050" s="368" t="s">
        <v>1924</v>
      </c>
      <c r="C1050" s="367" t="s">
        <v>1919</v>
      </c>
      <c r="D1050" s="366">
        <v>44501</v>
      </c>
      <c r="E1050" s="366">
        <v>44531</v>
      </c>
      <c r="F1050" s="366">
        <v>44531</v>
      </c>
      <c r="G1050" s="365">
        <v>25</v>
      </c>
    </row>
    <row r="1051" spans="1:7" x14ac:dyDescent="0.25">
      <c r="A1051" s="369">
        <v>2616254</v>
      </c>
      <c r="B1051" s="368" t="s">
        <v>1926</v>
      </c>
      <c r="C1051" s="367" t="s">
        <v>1919</v>
      </c>
      <c r="D1051" s="366">
        <v>44228</v>
      </c>
      <c r="E1051" s="366">
        <v>44228</v>
      </c>
      <c r="F1051" s="366">
        <v>44228</v>
      </c>
      <c r="G1051" s="365">
        <v>57</v>
      </c>
    </row>
    <row r="1052" spans="1:7" x14ac:dyDescent="0.25">
      <c r="A1052" s="369">
        <v>2620631</v>
      </c>
      <c r="B1052" s="368" t="s">
        <v>1922</v>
      </c>
      <c r="C1052" s="367" t="s">
        <v>1923</v>
      </c>
      <c r="D1052" s="366">
        <v>44013</v>
      </c>
      <c r="E1052" s="366">
        <v>44013</v>
      </c>
      <c r="F1052" s="366">
        <v>44044</v>
      </c>
      <c r="G1052" s="365">
        <v>68</v>
      </c>
    </row>
    <row r="1053" spans="1:7" x14ac:dyDescent="0.25">
      <c r="A1053" s="369">
        <v>2620657</v>
      </c>
      <c r="B1053" s="368" t="s">
        <v>1920</v>
      </c>
      <c r="C1053" s="367" t="s">
        <v>1927</v>
      </c>
      <c r="D1053" s="366">
        <v>44256</v>
      </c>
      <c r="E1053" s="366">
        <v>44287</v>
      </c>
      <c r="F1053" s="366">
        <v>44287</v>
      </c>
      <c r="G1053" s="365">
        <v>11</v>
      </c>
    </row>
    <row r="1054" spans="1:7" x14ac:dyDescent="0.25">
      <c r="A1054" s="369">
        <v>2621481</v>
      </c>
      <c r="B1054" s="368" t="s">
        <v>1918</v>
      </c>
      <c r="C1054" s="367" t="s">
        <v>1931</v>
      </c>
      <c r="D1054" s="366">
        <v>44136</v>
      </c>
      <c r="E1054" s="366">
        <v>44136</v>
      </c>
      <c r="F1054" s="366">
        <v>44136</v>
      </c>
      <c r="G1054" s="365">
        <v>99</v>
      </c>
    </row>
    <row r="1055" spans="1:7" x14ac:dyDescent="0.25">
      <c r="A1055" s="369">
        <v>2621827</v>
      </c>
      <c r="B1055" s="368" t="s">
        <v>1932</v>
      </c>
      <c r="C1055" s="367" t="s">
        <v>1919</v>
      </c>
      <c r="D1055" s="366">
        <v>44409</v>
      </c>
      <c r="E1055" s="366">
        <v>44440</v>
      </c>
      <c r="F1055" s="366">
        <v>44440</v>
      </c>
      <c r="G1055" s="365">
        <v>16</v>
      </c>
    </row>
    <row r="1056" spans="1:7" x14ac:dyDescent="0.25">
      <c r="A1056" s="369">
        <v>2623788</v>
      </c>
      <c r="B1056" s="368" t="s">
        <v>1924</v>
      </c>
      <c r="C1056" s="367" t="s">
        <v>1923</v>
      </c>
      <c r="D1056" s="366">
        <v>44287</v>
      </c>
      <c r="E1056" s="366">
        <v>44317</v>
      </c>
      <c r="F1056" s="366">
        <v>44317</v>
      </c>
      <c r="G1056" s="365">
        <v>4</v>
      </c>
    </row>
    <row r="1057" spans="1:7" x14ac:dyDescent="0.25">
      <c r="A1057" s="369">
        <v>2626856</v>
      </c>
      <c r="B1057" s="368" t="s">
        <v>1918</v>
      </c>
      <c r="C1057" s="367" t="s">
        <v>1921</v>
      </c>
      <c r="D1057" s="366">
        <v>44166</v>
      </c>
      <c r="E1057" s="366">
        <v>44166</v>
      </c>
      <c r="F1057" s="366">
        <v>44197</v>
      </c>
      <c r="G1057" s="365">
        <v>34</v>
      </c>
    </row>
    <row r="1058" spans="1:7" x14ac:dyDescent="0.25">
      <c r="A1058" s="369">
        <v>2627673</v>
      </c>
      <c r="B1058" s="368" t="s">
        <v>1932</v>
      </c>
      <c r="C1058" s="367" t="s">
        <v>1931</v>
      </c>
      <c r="D1058" s="366">
        <v>44044</v>
      </c>
      <c r="E1058" s="366">
        <v>44075</v>
      </c>
      <c r="F1058" s="366">
        <v>44075</v>
      </c>
      <c r="G1058" s="365">
        <v>8</v>
      </c>
    </row>
    <row r="1059" spans="1:7" x14ac:dyDescent="0.25">
      <c r="A1059" s="369">
        <v>2631049</v>
      </c>
      <c r="B1059" s="368" t="s">
        <v>1922</v>
      </c>
      <c r="C1059" s="367" t="s">
        <v>1927</v>
      </c>
      <c r="D1059" s="366">
        <v>44440</v>
      </c>
      <c r="E1059" s="366">
        <v>44440</v>
      </c>
      <c r="F1059" s="366">
        <v>44440</v>
      </c>
      <c r="G1059" s="365">
        <v>54</v>
      </c>
    </row>
    <row r="1060" spans="1:7" x14ac:dyDescent="0.25">
      <c r="A1060" s="369">
        <v>2631685</v>
      </c>
      <c r="B1060" s="368" t="s">
        <v>1924</v>
      </c>
      <c r="C1060" s="367" t="s">
        <v>1919</v>
      </c>
      <c r="D1060" s="366">
        <v>43952</v>
      </c>
      <c r="E1060" s="366">
        <v>43952</v>
      </c>
      <c r="F1060" s="366">
        <v>43952</v>
      </c>
      <c r="G1060" s="365">
        <v>80</v>
      </c>
    </row>
    <row r="1061" spans="1:7" x14ac:dyDescent="0.25">
      <c r="A1061" s="369">
        <v>2631706</v>
      </c>
      <c r="B1061" s="368" t="s">
        <v>1928</v>
      </c>
      <c r="C1061" s="367" t="s">
        <v>1934</v>
      </c>
      <c r="D1061" s="366">
        <v>44317</v>
      </c>
      <c r="E1061" s="366">
        <v>44317</v>
      </c>
      <c r="F1061" s="366">
        <v>44348</v>
      </c>
      <c r="G1061" s="365">
        <v>85</v>
      </c>
    </row>
    <row r="1062" spans="1:7" x14ac:dyDescent="0.25">
      <c r="A1062" s="369">
        <v>2631882</v>
      </c>
      <c r="B1062" s="368" t="s">
        <v>1918</v>
      </c>
      <c r="C1062" s="367" t="s">
        <v>1917</v>
      </c>
      <c r="D1062" s="366">
        <v>44378</v>
      </c>
      <c r="E1062" s="366">
        <v>44378</v>
      </c>
      <c r="F1062" s="366">
        <v>44409</v>
      </c>
      <c r="G1062" s="365">
        <v>79</v>
      </c>
    </row>
    <row r="1063" spans="1:7" x14ac:dyDescent="0.25">
      <c r="A1063" s="369">
        <v>2631888</v>
      </c>
      <c r="B1063" s="368" t="s">
        <v>1928</v>
      </c>
      <c r="C1063" s="367" t="s">
        <v>1925</v>
      </c>
      <c r="D1063" s="366">
        <v>44105</v>
      </c>
      <c r="E1063" s="366">
        <v>44105</v>
      </c>
      <c r="F1063" s="366">
        <v>44136</v>
      </c>
      <c r="G1063" s="365">
        <v>14</v>
      </c>
    </row>
    <row r="1064" spans="1:7" x14ac:dyDescent="0.25">
      <c r="A1064" s="369">
        <v>2634331</v>
      </c>
      <c r="B1064" s="368" t="s">
        <v>1918</v>
      </c>
      <c r="C1064" s="367" t="s">
        <v>1930</v>
      </c>
      <c r="D1064" s="366">
        <v>43891</v>
      </c>
      <c r="E1064" s="366">
        <v>43891</v>
      </c>
      <c r="F1064" s="366">
        <v>43922</v>
      </c>
      <c r="G1064" s="365">
        <v>85</v>
      </c>
    </row>
    <row r="1065" spans="1:7" x14ac:dyDescent="0.25">
      <c r="A1065" s="369">
        <v>2635548</v>
      </c>
      <c r="B1065" s="368" t="s">
        <v>1920</v>
      </c>
      <c r="C1065" s="367" t="s">
        <v>1925</v>
      </c>
      <c r="D1065" s="366">
        <v>44166</v>
      </c>
      <c r="E1065" s="366">
        <v>44166</v>
      </c>
      <c r="F1065" s="366">
        <v>44197</v>
      </c>
      <c r="G1065" s="365">
        <v>85</v>
      </c>
    </row>
    <row r="1066" spans="1:7" x14ac:dyDescent="0.25">
      <c r="A1066" s="369">
        <v>2636106</v>
      </c>
      <c r="B1066" s="368" t="s">
        <v>1932</v>
      </c>
      <c r="C1066" s="367" t="s">
        <v>1925</v>
      </c>
      <c r="D1066" s="366">
        <v>44228</v>
      </c>
      <c r="E1066" s="366">
        <v>44228</v>
      </c>
      <c r="F1066" s="366">
        <v>44228</v>
      </c>
      <c r="G1066" s="365">
        <v>23</v>
      </c>
    </row>
    <row r="1067" spans="1:7" x14ac:dyDescent="0.25">
      <c r="A1067" s="369">
        <v>2637001</v>
      </c>
      <c r="B1067" s="368" t="s">
        <v>1929</v>
      </c>
      <c r="C1067" s="367" t="s">
        <v>1921</v>
      </c>
      <c r="D1067" s="366">
        <v>44013</v>
      </c>
      <c r="E1067" s="366">
        <v>44013</v>
      </c>
      <c r="F1067" s="366">
        <v>44044</v>
      </c>
      <c r="G1067" s="365">
        <v>50</v>
      </c>
    </row>
    <row r="1068" spans="1:7" x14ac:dyDescent="0.25">
      <c r="A1068" s="369">
        <v>2638269</v>
      </c>
      <c r="B1068" s="368" t="s">
        <v>1922</v>
      </c>
      <c r="C1068" s="367" t="s">
        <v>1927</v>
      </c>
      <c r="D1068" s="366">
        <v>44075</v>
      </c>
      <c r="E1068" s="366">
        <v>44075</v>
      </c>
      <c r="F1068" s="366">
        <v>44105</v>
      </c>
      <c r="G1068" s="365">
        <v>6</v>
      </c>
    </row>
    <row r="1069" spans="1:7" x14ac:dyDescent="0.25">
      <c r="A1069" s="369">
        <v>2641518</v>
      </c>
      <c r="B1069" s="368" t="s">
        <v>1928</v>
      </c>
      <c r="C1069" s="367" t="s">
        <v>1921</v>
      </c>
      <c r="D1069" s="366">
        <v>43983</v>
      </c>
      <c r="E1069" s="366">
        <v>44013</v>
      </c>
      <c r="F1069" s="366">
        <v>44013</v>
      </c>
      <c r="G1069" s="365">
        <v>1</v>
      </c>
    </row>
    <row r="1070" spans="1:7" x14ac:dyDescent="0.25">
      <c r="A1070" s="369">
        <v>2643210</v>
      </c>
      <c r="B1070" s="368" t="s">
        <v>1924</v>
      </c>
      <c r="C1070" s="367" t="s">
        <v>1927</v>
      </c>
      <c r="D1070" s="366">
        <v>44348</v>
      </c>
      <c r="E1070" s="366">
        <v>44378</v>
      </c>
      <c r="F1070" s="366">
        <v>44378</v>
      </c>
      <c r="G1070" s="365">
        <v>13</v>
      </c>
    </row>
    <row r="1071" spans="1:7" x14ac:dyDescent="0.25">
      <c r="A1071" s="369">
        <v>2643809</v>
      </c>
      <c r="B1071" s="368" t="s">
        <v>1929</v>
      </c>
      <c r="C1071" s="367" t="s">
        <v>1933</v>
      </c>
      <c r="D1071" s="366">
        <v>43983</v>
      </c>
      <c r="E1071" s="366">
        <v>43983</v>
      </c>
      <c r="F1071" s="366">
        <v>44013</v>
      </c>
      <c r="G1071" s="365">
        <v>81</v>
      </c>
    </row>
    <row r="1072" spans="1:7" x14ac:dyDescent="0.25">
      <c r="A1072" s="369">
        <v>2645063</v>
      </c>
      <c r="B1072" s="368" t="s">
        <v>1918</v>
      </c>
      <c r="C1072" s="367" t="s">
        <v>1925</v>
      </c>
      <c r="D1072" s="366">
        <v>44013</v>
      </c>
      <c r="E1072" s="366">
        <v>44013</v>
      </c>
      <c r="F1072" s="366">
        <v>44013</v>
      </c>
      <c r="G1072" s="365">
        <v>71</v>
      </c>
    </row>
    <row r="1073" spans="1:7" x14ac:dyDescent="0.25">
      <c r="A1073" s="369">
        <v>2645250</v>
      </c>
      <c r="B1073" s="368" t="s">
        <v>1918</v>
      </c>
      <c r="C1073" s="367" t="s">
        <v>1925</v>
      </c>
      <c r="D1073" s="366">
        <v>44013</v>
      </c>
      <c r="E1073" s="366">
        <v>44013</v>
      </c>
      <c r="F1073" s="366">
        <v>44044</v>
      </c>
      <c r="G1073" s="365">
        <v>42</v>
      </c>
    </row>
    <row r="1074" spans="1:7" x14ac:dyDescent="0.25">
      <c r="A1074" s="369">
        <v>2645767</v>
      </c>
      <c r="B1074" s="368" t="s">
        <v>1920</v>
      </c>
      <c r="C1074" s="367" t="s">
        <v>1925</v>
      </c>
      <c r="D1074" s="366">
        <v>44317</v>
      </c>
      <c r="E1074" s="366">
        <v>44317</v>
      </c>
      <c r="F1074" s="366">
        <v>44348</v>
      </c>
      <c r="G1074" s="365">
        <v>64</v>
      </c>
    </row>
    <row r="1075" spans="1:7" x14ac:dyDescent="0.25">
      <c r="A1075" s="369">
        <v>2646024</v>
      </c>
      <c r="B1075" s="368" t="s">
        <v>1918</v>
      </c>
      <c r="C1075" s="367" t="s">
        <v>1927</v>
      </c>
      <c r="D1075" s="366">
        <v>44470</v>
      </c>
      <c r="E1075" s="366">
        <v>44470</v>
      </c>
      <c r="F1075" s="366">
        <v>44501</v>
      </c>
      <c r="G1075" s="365">
        <v>12</v>
      </c>
    </row>
    <row r="1076" spans="1:7" x14ac:dyDescent="0.25">
      <c r="A1076" s="369">
        <v>2647265</v>
      </c>
      <c r="B1076" s="368" t="s">
        <v>1918</v>
      </c>
      <c r="C1076" s="367" t="s">
        <v>1934</v>
      </c>
      <c r="D1076" s="366">
        <v>43831</v>
      </c>
      <c r="E1076" s="366">
        <v>43831</v>
      </c>
      <c r="F1076" s="366">
        <v>43862</v>
      </c>
      <c r="G1076" s="365">
        <v>8</v>
      </c>
    </row>
    <row r="1077" spans="1:7" x14ac:dyDescent="0.25">
      <c r="A1077" s="369">
        <v>2649294</v>
      </c>
      <c r="B1077" s="368" t="s">
        <v>1918</v>
      </c>
      <c r="C1077" s="367" t="s">
        <v>1921</v>
      </c>
      <c r="D1077" s="366">
        <v>44440</v>
      </c>
      <c r="E1077" s="366">
        <v>44440</v>
      </c>
      <c r="F1077" s="366">
        <v>44440</v>
      </c>
      <c r="G1077" s="365">
        <v>48</v>
      </c>
    </row>
    <row r="1078" spans="1:7" x14ac:dyDescent="0.25">
      <c r="A1078" s="369">
        <v>2649753</v>
      </c>
      <c r="B1078" s="368" t="s">
        <v>1922</v>
      </c>
      <c r="C1078" s="367" t="s">
        <v>1933</v>
      </c>
      <c r="D1078" s="366">
        <v>44075</v>
      </c>
      <c r="E1078" s="366">
        <v>44075</v>
      </c>
      <c r="F1078" s="366">
        <v>44105</v>
      </c>
      <c r="G1078" s="365">
        <v>21</v>
      </c>
    </row>
    <row r="1079" spans="1:7" x14ac:dyDescent="0.25">
      <c r="A1079" s="369">
        <v>2650331</v>
      </c>
      <c r="B1079" s="368" t="s">
        <v>1932</v>
      </c>
      <c r="C1079" s="367" t="s">
        <v>1927</v>
      </c>
      <c r="D1079" s="366">
        <v>44470</v>
      </c>
      <c r="E1079" s="366">
        <v>44470</v>
      </c>
      <c r="F1079" s="366">
        <v>44470</v>
      </c>
      <c r="G1079" s="365">
        <v>10</v>
      </c>
    </row>
    <row r="1080" spans="1:7" x14ac:dyDescent="0.25">
      <c r="A1080" s="369">
        <v>2652384</v>
      </c>
      <c r="B1080" s="368" t="s">
        <v>1918</v>
      </c>
      <c r="C1080" s="367" t="s">
        <v>1927</v>
      </c>
      <c r="D1080" s="366">
        <v>43952</v>
      </c>
      <c r="E1080" s="366">
        <v>43952</v>
      </c>
      <c r="F1080" s="366">
        <v>43983</v>
      </c>
      <c r="G1080" s="365">
        <v>5</v>
      </c>
    </row>
    <row r="1081" spans="1:7" x14ac:dyDescent="0.25">
      <c r="A1081" s="369">
        <v>2652741</v>
      </c>
      <c r="B1081" s="368" t="s">
        <v>1926</v>
      </c>
      <c r="C1081" s="367" t="s">
        <v>1923</v>
      </c>
      <c r="D1081" s="366">
        <v>44531</v>
      </c>
      <c r="E1081" s="366">
        <v>44531</v>
      </c>
      <c r="F1081" s="366">
        <v>44531</v>
      </c>
      <c r="G1081" s="365">
        <v>10</v>
      </c>
    </row>
    <row r="1082" spans="1:7" x14ac:dyDescent="0.25">
      <c r="A1082" s="369">
        <v>2655196</v>
      </c>
      <c r="B1082" s="368" t="s">
        <v>1922</v>
      </c>
      <c r="C1082" s="367" t="s">
        <v>1927</v>
      </c>
      <c r="D1082" s="366">
        <v>44470</v>
      </c>
      <c r="E1082" s="366">
        <v>44501</v>
      </c>
      <c r="F1082" s="366">
        <v>44501</v>
      </c>
      <c r="G1082" s="365">
        <v>7</v>
      </c>
    </row>
    <row r="1083" spans="1:7" x14ac:dyDescent="0.25">
      <c r="A1083" s="369">
        <v>2655445</v>
      </c>
      <c r="B1083" s="368" t="s">
        <v>1932</v>
      </c>
      <c r="C1083" s="367" t="s">
        <v>1933</v>
      </c>
      <c r="D1083" s="366">
        <v>44044</v>
      </c>
      <c r="E1083" s="366">
        <v>44044</v>
      </c>
      <c r="F1083" s="366">
        <v>44044</v>
      </c>
      <c r="G1083" s="365">
        <v>69</v>
      </c>
    </row>
    <row r="1084" spans="1:7" x14ac:dyDescent="0.25">
      <c r="A1084" s="369">
        <v>2656196</v>
      </c>
      <c r="B1084" s="368" t="s">
        <v>1922</v>
      </c>
      <c r="C1084" s="367" t="s">
        <v>1931</v>
      </c>
      <c r="D1084" s="366">
        <v>44440</v>
      </c>
      <c r="E1084" s="366">
        <v>44440</v>
      </c>
      <c r="F1084" s="366">
        <v>44470</v>
      </c>
      <c r="G1084" s="365">
        <v>41</v>
      </c>
    </row>
    <row r="1085" spans="1:7" x14ac:dyDescent="0.25">
      <c r="A1085" s="369">
        <v>2656309</v>
      </c>
      <c r="B1085" s="368" t="s">
        <v>1918</v>
      </c>
      <c r="C1085" s="367" t="s">
        <v>1921</v>
      </c>
      <c r="D1085" s="366">
        <v>43983</v>
      </c>
      <c r="E1085" s="366">
        <v>43983</v>
      </c>
      <c r="F1085" s="366">
        <v>44013</v>
      </c>
      <c r="G1085" s="365">
        <v>10</v>
      </c>
    </row>
    <row r="1086" spans="1:7" x14ac:dyDescent="0.25">
      <c r="A1086" s="369">
        <v>2657882</v>
      </c>
      <c r="B1086" s="368" t="s">
        <v>1920</v>
      </c>
      <c r="C1086" s="367" t="s">
        <v>1930</v>
      </c>
      <c r="D1086" s="366">
        <v>44348</v>
      </c>
      <c r="E1086" s="366">
        <v>44348</v>
      </c>
      <c r="F1086" s="366">
        <v>44348</v>
      </c>
      <c r="G1086" s="365">
        <v>97</v>
      </c>
    </row>
    <row r="1087" spans="1:7" x14ac:dyDescent="0.25">
      <c r="A1087" s="369">
        <v>2658343</v>
      </c>
      <c r="B1087" s="368" t="s">
        <v>1922</v>
      </c>
      <c r="C1087" s="367" t="s">
        <v>1934</v>
      </c>
      <c r="D1087" s="366">
        <v>44228</v>
      </c>
      <c r="E1087" s="366">
        <v>44228</v>
      </c>
      <c r="F1087" s="366">
        <v>44228</v>
      </c>
      <c r="G1087" s="365">
        <v>25</v>
      </c>
    </row>
    <row r="1088" spans="1:7" x14ac:dyDescent="0.25">
      <c r="A1088" s="369">
        <v>2659132</v>
      </c>
      <c r="B1088" s="368" t="s">
        <v>1929</v>
      </c>
      <c r="C1088" s="367" t="s">
        <v>1923</v>
      </c>
      <c r="D1088" s="366">
        <v>43862</v>
      </c>
      <c r="E1088" s="366">
        <v>43862</v>
      </c>
      <c r="F1088" s="366">
        <v>43862</v>
      </c>
      <c r="G1088" s="365">
        <v>48</v>
      </c>
    </row>
    <row r="1089" spans="1:7" x14ac:dyDescent="0.25">
      <c r="A1089" s="369">
        <v>2663770</v>
      </c>
      <c r="B1089" s="368" t="s">
        <v>1929</v>
      </c>
      <c r="C1089" s="367" t="s">
        <v>1917</v>
      </c>
      <c r="D1089" s="366">
        <v>44228</v>
      </c>
      <c r="E1089" s="366">
        <v>44256</v>
      </c>
      <c r="F1089" s="366">
        <v>44256</v>
      </c>
      <c r="G1089" s="365">
        <v>16</v>
      </c>
    </row>
    <row r="1090" spans="1:7" x14ac:dyDescent="0.25">
      <c r="A1090" s="369">
        <v>2666660</v>
      </c>
      <c r="B1090" s="368" t="s">
        <v>1929</v>
      </c>
      <c r="C1090" s="367" t="s">
        <v>1933</v>
      </c>
      <c r="D1090" s="366">
        <v>43831</v>
      </c>
      <c r="E1090" s="366">
        <v>43831</v>
      </c>
      <c r="F1090" s="366">
        <v>43831</v>
      </c>
      <c r="G1090" s="365">
        <v>96</v>
      </c>
    </row>
    <row r="1091" spans="1:7" x14ac:dyDescent="0.25">
      <c r="A1091" s="369">
        <v>2666950</v>
      </c>
      <c r="B1091" s="368" t="s">
        <v>1922</v>
      </c>
      <c r="C1091" s="367" t="s">
        <v>1934</v>
      </c>
      <c r="D1091" s="366">
        <v>44044</v>
      </c>
      <c r="E1091" s="366">
        <v>44044</v>
      </c>
      <c r="F1091" s="366">
        <v>44044</v>
      </c>
      <c r="G1091" s="365">
        <v>41</v>
      </c>
    </row>
    <row r="1092" spans="1:7" x14ac:dyDescent="0.25">
      <c r="A1092" s="369">
        <v>2670061</v>
      </c>
      <c r="B1092" s="368" t="s">
        <v>1926</v>
      </c>
      <c r="C1092" s="367" t="s">
        <v>1925</v>
      </c>
      <c r="D1092" s="366">
        <v>44531</v>
      </c>
      <c r="E1092" s="366">
        <v>44531</v>
      </c>
      <c r="F1092" s="366">
        <v>44531</v>
      </c>
      <c r="G1092" s="365">
        <v>90</v>
      </c>
    </row>
    <row r="1093" spans="1:7" x14ac:dyDescent="0.25">
      <c r="A1093" s="369">
        <v>2672067</v>
      </c>
      <c r="B1093" s="368" t="s">
        <v>1926</v>
      </c>
      <c r="C1093" s="367" t="s">
        <v>1925</v>
      </c>
      <c r="D1093" s="366">
        <v>43891</v>
      </c>
      <c r="E1093" s="366">
        <v>43891</v>
      </c>
      <c r="F1093" s="366">
        <v>43891</v>
      </c>
      <c r="G1093" s="365">
        <v>24</v>
      </c>
    </row>
    <row r="1094" spans="1:7" x14ac:dyDescent="0.25">
      <c r="A1094" s="369">
        <v>2675843</v>
      </c>
      <c r="B1094" s="368" t="s">
        <v>1932</v>
      </c>
      <c r="C1094" s="367" t="s">
        <v>1925</v>
      </c>
      <c r="D1094" s="366">
        <v>43983</v>
      </c>
      <c r="E1094" s="366">
        <v>43983</v>
      </c>
      <c r="F1094" s="366">
        <v>44013</v>
      </c>
      <c r="G1094" s="365">
        <v>12</v>
      </c>
    </row>
    <row r="1095" spans="1:7" x14ac:dyDescent="0.25">
      <c r="A1095" s="369">
        <v>2676921</v>
      </c>
      <c r="B1095" s="368" t="s">
        <v>1918</v>
      </c>
      <c r="C1095" s="367" t="s">
        <v>1923</v>
      </c>
      <c r="D1095" s="366">
        <v>44531</v>
      </c>
      <c r="E1095" s="366">
        <v>44531</v>
      </c>
      <c r="F1095" s="366">
        <v>44562</v>
      </c>
      <c r="G1095" s="365">
        <v>69</v>
      </c>
    </row>
    <row r="1096" spans="1:7" x14ac:dyDescent="0.25">
      <c r="A1096" s="369">
        <v>2677263</v>
      </c>
      <c r="B1096" s="368" t="s">
        <v>1932</v>
      </c>
      <c r="C1096" s="367" t="s">
        <v>1927</v>
      </c>
      <c r="D1096" s="366">
        <v>44197</v>
      </c>
      <c r="E1096" s="366">
        <v>44197</v>
      </c>
      <c r="F1096" s="366">
        <v>44228</v>
      </c>
      <c r="G1096" s="365">
        <v>90</v>
      </c>
    </row>
    <row r="1097" spans="1:7" x14ac:dyDescent="0.25">
      <c r="A1097" s="369">
        <v>2679351</v>
      </c>
      <c r="B1097" s="368" t="s">
        <v>1924</v>
      </c>
      <c r="C1097" s="367" t="s">
        <v>1921</v>
      </c>
      <c r="D1097" s="366">
        <v>44256</v>
      </c>
      <c r="E1097" s="366">
        <v>44287</v>
      </c>
      <c r="F1097" s="366">
        <v>44287</v>
      </c>
      <c r="G1097" s="365">
        <v>15</v>
      </c>
    </row>
    <row r="1098" spans="1:7" x14ac:dyDescent="0.25">
      <c r="A1098" s="369">
        <v>2680034</v>
      </c>
      <c r="B1098" s="368" t="s">
        <v>1928</v>
      </c>
      <c r="C1098" s="367" t="s">
        <v>1923</v>
      </c>
      <c r="D1098" s="366">
        <v>44075</v>
      </c>
      <c r="E1098" s="366">
        <v>44075</v>
      </c>
      <c r="F1098" s="366">
        <v>44105</v>
      </c>
      <c r="G1098" s="365">
        <v>90</v>
      </c>
    </row>
    <row r="1099" spans="1:7" x14ac:dyDescent="0.25">
      <c r="A1099" s="369">
        <v>2682230</v>
      </c>
      <c r="B1099" s="368" t="s">
        <v>1928</v>
      </c>
      <c r="C1099" s="367" t="s">
        <v>1919</v>
      </c>
      <c r="D1099" s="366">
        <v>44501</v>
      </c>
      <c r="E1099" s="366">
        <v>44501</v>
      </c>
      <c r="F1099" s="366">
        <v>44531</v>
      </c>
      <c r="G1099" s="365">
        <v>56</v>
      </c>
    </row>
    <row r="1100" spans="1:7" x14ac:dyDescent="0.25">
      <c r="A1100" s="369">
        <v>2684130</v>
      </c>
      <c r="B1100" s="368" t="s">
        <v>1924</v>
      </c>
      <c r="C1100" s="367" t="s">
        <v>1934</v>
      </c>
      <c r="D1100" s="366">
        <v>44317</v>
      </c>
      <c r="E1100" s="366">
        <v>44317</v>
      </c>
      <c r="F1100" s="366">
        <v>44317</v>
      </c>
      <c r="G1100" s="365">
        <v>30</v>
      </c>
    </row>
    <row r="1101" spans="1:7" x14ac:dyDescent="0.25">
      <c r="A1101" s="369">
        <v>2685204</v>
      </c>
      <c r="B1101" s="368" t="s">
        <v>1932</v>
      </c>
      <c r="C1101" s="367" t="s">
        <v>1933</v>
      </c>
      <c r="D1101" s="366">
        <v>43862</v>
      </c>
      <c r="E1101" s="366">
        <v>43862</v>
      </c>
      <c r="F1101" s="366">
        <v>43891</v>
      </c>
      <c r="G1101" s="365">
        <v>85</v>
      </c>
    </row>
    <row r="1102" spans="1:7" x14ac:dyDescent="0.25">
      <c r="A1102" s="369">
        <v>2687030</v>
      </c>
      <c r="B1102" s="368" t="s">
        <v>1924</v>
      </c>
      <c r="C1102" s="367" t="s">
        <v>1934</v>
      </c>
      <c r="D1102" s="366">
        <v>44013</v>
      </c>
      <c r="E1102" s="366">
        <v>44013</v>
      </c>
      <c r="F1102" s="366">
        <v>44044</v>
      </c>
      <c r="G1102" s="365">
        <v>58</v>
      </c>
    </row>
    <row r="1103" spans="1:7" x14ac:dyDescent="0.25">
      <c r="A1103" s="369">
        <v>2689176</v>
      </c>
      <c r="B1103" s="368" t="s">
        <v>1924</v>
      </c>
      <c r="C1103" s="367" t="s">
        <v>1931</v>
      </c>
      <c r="D1103" s="366">
        <v>44013</v>
      </c>
      <c r="E1103" s="366">
        <v>44044</v>
      </c>
      <c r="F1103" s="366">
        <v>44044</v>
      </c>
      <c r="G1103" s="365">
        <v>2</v>
      </c>
    </row>
    <row r="1104" spans="1:7" x14ac:dyDescent="0.25">
      <c r="A1104" s="369">
        <v>2690249</v>
      </c>
      <c r="B1104" s="368" t="s">
        <v>1924</v>
      </c>
      <c r="C1104" s="367" t="s">
        <v>1917</v>
      </c>
      <c r="D1104" s="366">
        <v>44044</v>
      </c>
      <c r="E1104" s="366">
        <v>44044</v>
      </c>
      <c r="F1104" s="366">
        <v>44044</v>
      </c>
      <c r="G1104" s="365">
        <v>66</v>
      </c>
    </row>
    <row r="1105" spans="1:7" x14ac:dyDescent="0.25">
      <c r="A1105" s="369">
        <v>2692043</v>
      </c>
      <c r="B1105" s="368" t="s">
        <v>1924</v>
      </c>
      <c r="C1105" s="367" t="s">
        <v>1925</v>
      </c>
      <c r="D1105" s="366">
        <v>44501</v>
      </c>
      <c r="E1105" s="366">
        <v>44501</v>
      </c>
      <c r="F1105" s="366">
        <v>44501</v>
      </c>
      <c r="G1105" s="365">
        <v>46</v>
      </c>
    </row>
    <row r="1106" spans="1:7" x14ac:dyDescent="0.25">
      <c r="A1106" s="369">
        <v>2693837</v>
      </c>
      <c r="B1106" s="368" t="s">
        <v>1928</v>
      </c>
      <c r="C1106" s="367" t="s">
        <v>1917</v>
      </c>
      <c r="D1106" s="366">
        <v>44197</v>
      </c>
      <c r="E1106" s="366">
        <v>44197</v>
      </c>
      <c r="F1106" s="366">
        <v>44197</v>
      </c>
      <c r="G1106" s="365">
        <v>56</v>
      </c>
    </row>
    <row r="1107" spans="1:7" x14ac:dyDescent="0.25">
      <c r="A1107" s="369">
        <v>2694189</v>
      </c>
      <c r="B1107" s="368" t="s">
        <v>1924</v>
      </c>
      <c r="C1107" s="367" t="s">
        <v>1919</v>
      </c>
      <c r="D1107" s="366">
        <v>44136</v>
      </c>
      <c r="E1107" s="366">
        <v>44136</v>
      </c>
      <c r="F1107" s="366">
        <v>44136</v>
      </c>
      <c r="G1107" s="365">
        <v>47</v>
      </c>
    </row>
    <row r="1108" spans="1:7" x14ac:dyDescent="0.25">
      <c r="A1108" s="369">
        <v>2697088</v>
      </c>
      <c r="B1108" s="368" t="s">
        <v>1918</v>
      </c>
      <c r="C1108" s="367" t="s">
        <v>1921</v>
      </c>
      <c r="D1108" s="366">
        <v>44531</v>
      </c>
      <c r="E1108" s="366">
        <v>44531</v>
      </c>
      <c r="F1108" s="366">
        <v>44531</v>
      </c>
      <c r="G1108" s="365">
        <v>85</v>
      </c>
    </row>
    <row r="1109" spans="1:7" x14ac:dyDescent="0.25">
      <c r="A1109" s="369">
        <v>2697436</v>
      </c>
      <c r="B1109" s="368" t="s">
        <v>1929</v>
      </c>
      <c r="C1109" s="367" t="s">
        <v>1917</v>
      </c>
      <c r="D1109" s="366">
        <v>43862</v>
      </c>
      <c r="E1109" s="366">
        <v>43862</v>
      </c>
      <c r="F1109" s="366">
        <v>43891</v>
      </c>
      <c r="G1109" s="365">
        <v>22</v>
      </c>
    </row>
    <row r="1110" spans="1:7" x14ac:dyDescent="0.25">
      <c r="A1110" s="369">
        <v>2698421</v>
      </c>
      <c r="B1110" s="368" t="s">
        <v>1922</v>
      </c>
      <c r="C1110" s="367" t="s">
        <v>1927</v>
      </c>
      <c r="D1110" s="366">
        <v>44378</v>
      </c>
      <c r="E1110" s="366">
        <v>44378</v>
      </c>
      <c r="F1110" s="366">
        <v>44409</v>
      </c>
      <c r="G1110" s="365">
        <v>94</v>
      </c>
    </row>
    <row r="1111" spans="1:7" x14ac:dyDescent="0.25">
      <c r="A1111" s="369">
        <v>2699098</v>
      </c>
      <c r="B1111" s="368" t="s">
        <v>1918</v>
      </c>
      <c r="C1111" s="367" t="s">
        <v>1934</v>
      </c>
      <c r="D1111" s="366">
        <v>44409</v>
      </c>
      <c r="E1111" s="366">
        <v>44409</v>
      </c>
      <c r="F1111" s="366">
        <v>44440</v>
      </c>
      <c r="G1111" s="365">
        <v>76</v>
      </c>
    </row>
    <row r="1112" spans="1:7" x14ac:dyDescent="0.25">
      <c r="A1112" s="369">
        <v>2699447</v>
      </c>
      <c r="B1112" s="368" t="s">
        <v>1929</v>
      </c>
      <c r="C1112" s="367" t="s">
        <v>1934</v>
      </c>
      <c r="D1112" s="366">
        <v>44044</v>
      </c>
      <c r="E1112" s="366">
        <v>44044</v>
      </c>
      <c r="F1112" s="366">
        <v>44075</v>
      </c>
      <c r="G1112" s="365">
        <v>40</v>
      </c>
    </row>
    <row r="1113" spans="1:7" x14ac:dyDescent="0.25">
      <c r="A1113" s="369">
        <v>2701514</v>
      </c>
      <c r="B1113" s="368" t="s">
        <v>1926</v>
      </c>
      <c r="C1113" s="367" t="s">
        <v>1931</v>
      </c>
      <c r="D1113" s="366">
        <v>44166</v>
      </c>
      <c r="E1113" s="366">
        <v>44166</v>
      </c>
      <c r="F1113" s="366">
        <v>44197</v>
      </c>
      <c r="G1113" s="365">
        <v>18</v>
      </c>
    </row>
    <row r="1114" spans="1:7" x14ac:dyDescent="0.25">
      <c r="A1114" s="369">
        <v>2703972</v>
      </c>
      <c r="B1114" s="368" t="s">
        <v>1932</v>
      </c>
      <c r="C1114" s="367" t="s">
        <v>1917</v>
      </c>
      <c r="D1114" s="366">
        <v>44409</v>
      </c>
      <c r="E1114" s="366">
        <v>44409</v>
      </c>
      <c r="F1114" s="366">
        <v>44409</v>
      </c>
      <c r="G1114" s="365">
        <v>67</v>
      </c>
    </row>
    <row r="1115" spans="1:7" x14ac:dyDescent="0.25">
      <c r="A1115" s="369">
        <v>2704962</v>
      </c>
      <c r="B1115" s="368" t="s">
        <v>1924</v>
      </c>
      <c r="C1115" s="367" t="s">
        <v>1923</v>
      </c>
      <c r="D1115" s="366">
        <v>44075</v>
      </c>
      <c r="E1115" s="366">
        <v>44075</v>
      </c>
      <c r="F1115" s="366">
        <v>44105</v>
      </c>
      <c r="G1115" s="365">
        <v>38</v>
      </c>
    </row>
    <row r="1116" spans="1:7" x14ac:dyDescent="0.25">
      <c r="A1116" s="369">
        <v>2710148</v>
      </c>
      <c r="B1116" s="368" t="s">
        <v>1928</v>
      </c>
      <c r="C1116" s="367" t="s">
        <v>1930</v>
      </c>
      <c r="D1116" s="366">
        <v>44378</v>
      </c>
      <c r="E1116" s="366">
        <v>44409</v>
      </c>
      <c r="F1116" s="366">
        <v>44409</v>
      </c>
      <c r="G1116" s="365">
        <v>19</v>
      </c>
    </row>
    <row r="1117" spans="1:7" x14ac:dyDescent="0.25">
      <c r="A1117" s="369">
        <v>2710681</v>
      </c>
      <c r="B1117" s="368" t="s">
        <v>1926</v>
      </c>
      <c r="C1117" s="367" t="s">
        <v>1927</v>
      </c>
      <c r="D1117" s="366">
        <v>43983</v>
      </c>
      <c r="E1117" s="366">
        <v>43983</v>
      </c>
      <c r="F1117" s="366">
        <v>44013</v>
      </c>
      <c r="G1117" s="365">
        <v>96</v>
      </c>
    </row>
    <row r="1118" spans="1:7" x14ac:dyDescent="0.25">
      <c r="A1118" s="369">
        <v>2713642</v>
      </c>
      <c r="B1118" s="368" t="s">
        <v>1932</v>
      </c>
      <c r="C1118" s="367" t="s">
        <v>1930</v>
      </c>
      <c r="D1118" s="366">
        <v>44317</v>
      </c>
      <c r="E1118" s="366">
        <v>44317</v>
      </c>
      <c r="F1118" s="366">
        <v>44348</v>
      </c>
      <c r="G1118" s="365">
        <v>21</v>
      </c>
    </row>
    <row r="1119" spans="1:7" x14ac:dyDescent="0.25">
      <c r="A1119" s="369">
        <v>2714350</v>
      </c>
      <c r="B1119" s="368" t="s">
        <v>1918</v>
      </c>
      <c r="C1119" s="367" t="s">
        <v>1927</v>
      </c>
      <c r="D1119" s="366">
        <v>43831</v>
      </c>
      <c r="E1119" s="366">
        <v>43862</v>
      </c>
      <c r="F1119" s="366">
        <v>43862</v>
      </c>
      <c r="G1119" s="365">
        <v>7</v>
      </c>
    </row>
    <row r="1120" spans="1:7" x14ac:dyDescent="0.25">
      <c r="A1120" s="369">
        <v>2716224</v>
      </c>
      <c r="B1120" s="368" t="s">
        <v>1926</v>
      </c>
      <c r="C1120" s="367" t="s">
        <v>1921</v>
      </c>
      <c r="D1120" s="366">
        <v>44228</v>
      </c>
      <c r="E1120" s="366">
        <v>44228</v>
      </c>
      <c r="F1120" s="366">
        <v>44228</v>
      </c>
      <c r="G1120" s="365">
        <v>81</v>
      </c>
    </row>
    <row r="1121" spans="1:7" x14ac:dyDescent="0.25">
      <c r="A1121" s="369">
        <v>2716641</v>
      </c>
      <c r="B1121" s="368" t="s">
        <v>1920</v>
      </c>
      <c r="C1121" s="367" t="s">
        <v>1927</v>
      </c>
      <c r="D1121" s="366">
        <v>44501</v>
      </c>
      <c r="E1121" s="366">
        <v>44501</v>
      </c>
      <c r="F1121" s="366">
        <v>44531</v>
      </c>
      <c r="G1121" s="365">
        <v>41</v>
      </c>
    </row>
    <row r="1122" spans="1:7" x14ac:dyDescent="0.25">
      <c r="A1122" s="369">
        <v>2717001</v>
      </c>
      <c r="B1122" s="368" t="s">
        <v>1928</v>
      </c>
      <c r="C1122" s="367" t="s">
        <v>1917</v>
      </c>
      <c r="D1122" s="366">
        <v>43922</v>
      </c>
      <c r="E1122" s="366">
        <v>43922</v>
      </c>
      <c r="F1122" s="366">
        <v>43922</v>
      </c>
      <c r="G1122" s="365">
        <v>13</v>
      </c>
    </row>
    <row r="1123" spans="1:7" x14ac:dyDescent="0.25">
      <c r="A1123" s="369">
        <v>2720671</v>
      </c>
      <c r="B1123" s="368" t="s">
        <v>1932</v>
      </c>
      <c r="C1123" s="367" t="s">
        <v>1927</v>
      </c>
      <c r="D1123" s="366">
        <v>44013</v>
      </c>
      <c r="E1123" s="366">
        <v>44013</v>
      </c>
      <c r="F1123" s="366">
        <v>44013</v>
      </c>
      <c r="G1123" s="365">
        <v>49</v>
      </c>
    </row>
    <row r="1124" spans="1:7" x14ac:dyDescent="0.25">
      <c r="A1124" s="369">
        <v>2722423</v>
      </c>
      <c r="B1124" s="368" t="s">
        <v>1924</v>
      </c>
      <c r="C1124" s="367" t="s">
        <v>1923</v>
      </c>
      <c r="D1124" s="366">
        <v>44317</v>
      </c>
      <c r="E1124" s="366">
        <v>44348</v>
      </c>
      <c r="F1124" s="366">
        <v>44348</v>
      </c>
      <c r="G1124" s="365">
        <v>11</v>
      </c>
    </row>
    <row r="1125" spans="1:7" x14ac:dyDescent="0.25">
      <c r="A1125" s="369">
        <v>2723853</v>
      </c>
      <c r="B1125" s="368" t="s">
        <v>1922</v>
      </c>
      <c r="C1125" s="367" t="s">
        <v>1927</v>
      </c>
      <c r="D1125" s="366">
        <v>44228</v>
      </c>
      <c r="E1125" s="366">
        <v>44228</v>
      </c>
      <c r="F1125" s="366">
        <v>44256</v>
      </c>
      <c r="G1125" s="365">
        <v>49</v>
      </c>
    </row>
    <row r="1126" spans="1:7" x14ac:dyDescent="0.25">
      <c r="A1126" s="369">
        <v>2725166</v>
      </c>
      <c r="B1126" s="368" t="s">
        <v>1922</v>
      </c>
      <c r="C1126" s="367" t="s">
        <v>1934</v>
      </c>
      <c r="D1126" s="366">
        <v>43983</v>
      </c>
      <c r="E1126" s="366">
        <v>44013</v>
      </c>
      <c r="F1126" s="366">
        <v>44013</v>
      </c>
      <c r="G1126" s="365">
        <v>6</v>
      </c>
    </row>
    <row r="1127" spans="1:7" x14ac:dyDescent="0.25">
      <c r="A1127" s="369">
        <v>2725939</v>
      </c>
      <c r="B1127" s="368" t="s">
        <v>1920</v>
      </c>
      <c r="C1127" s="367" t="s">
        <v>1919</v>
      </c>
      <c r="D1127" s="366">
        <v>43831</v>
      </c>
      <c r="E1127" s="366">
        <v>43831</v>
      </c>
      <c r="F1127" s="366">
        <v>43862</v>
      </c>
      <c r="G1127" s="365">
        <v>7</v>
      </c>
    </row>
    <row r="1128" spans="1:7" x14ac:dyDescent="0.25">
      <c r="A1128" s="369">
        <v>2730850</v>
      </c>
      <c r="B1128" s="368" t="s">
        <v>1918</v>
      </c>
      <c r="C1128" s="367" t="s">
        <v>1923</v>
      </c>
      <c r="D1128" s="366">
        <v>44013</v>
      </c>
      <c r="E1128" s="366">
        <v>44013</v>
      </c>
      <c r="F1128" s="366">
        <v>44013</v>
      </c>
      <c r="G1128" s="365">
        <v>60</v>
      </c>
    </row>
    <row r="1129" spans="1:7" x14ac:dyDescent="0.25">
      <c r="A1129" s="369">
        <v>2732171</v>
      </c>
      <c r="B1129" s="368" t="s">
        <v>1922</v>
      </c>
      <c r="C1129" s="367" t="s">
        <v>1917</v>
      </c>
      <c r="D1129" s="366">
        <v>44287</v>
      </c>
      <c r="E1129" s="366">
        <v>44317</v>
      </c>
      <c r="F1129" s="366">
        <v>44317</v>
      </c>
      <c r="G1129" s="365">
        <v>8</v>
      </c>
    </row>
    <row r="1130" spans="1:7" x14ac:dyDescent="0.25">
      <c r="A1130" s="369">
        <v>2733068</v>
      </c>
      <c r="B1130" s="368" t="s">
        <v>1926</v>
      </c>
      <c r="C1130" s="367" t="s">
        <v>1923</v>
      </c>
      <c r="D1130" s="366">
        <v>44348</v>
      </c>
      <c r="E1130" s="366">
        <v>44348</v>
      </c>
      <c r="F1130" s="366">
        <v>44348</v>
      </c>
      <c r="G1130" s="365">
        <v>51</v>
      </c>
    </row>
    <row r="1131" spans="1:7" x14ac:dyDescent="0.25">
      <c r="A1131" s="369">
        <v>2734063</v>
      </c>
      <c r="B1131" s="368" t="s">
        <v>1932</v>
      </c>
      <c r="C1131" s="367" t="s">
        <v>1919</v>
      </c>
      <c r="D1131" s="366">
        <v>44044</v>
      </c>
      <c r="E1131" s="366">
        <v>44075</v>
      </c>
      <c r="F1131" s="366">
        <v>44075</v>
      </c>
      <c r="G1131" s="365">
        <v>3</v>
      </c>
    </row>
    <row r="1132" spans="1:7" x14ac:dyDescent="0.25">
      <c r="A1132" s="369">
        <v>2736112</v>
      </c>
      <c r="B1132" s="368" t="s">
        <v>1920</v>
      </c>
      <c r="C1132" s="367" t="s">
        <v>1925</v>
      </c>
      <c r="D1132" s="366">
        <v>44531</v>
      </c>
      <c r="E1132" s="366">
        <v>44531</v>
      </c>
      <c r="F1132" s="366">
        <v>44531</v>
      </c>
      <c r="G1132" s="365">
        <v>13</v>
      </c>
    </row>
    <row r="1133" spans="1:7" x14ac:dyDescent="0.25">
      <c r="A1133" s="369">
        <v>2737643</v>
      </c>
      <c r="B1133" s="368" t="s">
        <v>1920</v>
      </c>
      <c r="C1133" s="367" t="s">
        <v>1925</v>
      </c>
      <c r="D1133" s="366">
        <v>44409</v>
      </c>
      <c r="E1133" s="366">
        <v>44440</v>
      </c>
      <c r="F1133" s="366">
        <v>44440</v>
      </c>
      <c r="G1133" s="365">
        <v>14</v>
      </c>
    </row>
    <row r="1134" spans="1:7" x14ac:dyDescent="0.25">
      <c r="A1134" s="369">
        <v>2737671</v>
      </c>
      <c r="B1134" s="368" t="s">
        <v>1922</v>
      </c>
      <c r="C1134" s="367" t="s">
        <v>1930</v>
      </c>
      <c r="D1134" s="366">
        <v>44470</v>
      </c>
      <c r="E1134" s="366">
        <v>44470</v>
      </c>
      <c r="F1134" s="366">
        <v>44470</v>
      </c>
      <c r="G1134" s="365">
        <v>78</v>
      </c>
    </row>
    <row r="1135" spans="1:7" x14ac:dyDescent="0.25">
      <c r="A1135" s="369">
        <v>2737863</v>
      </c>
      <c r="B1135" s="368" t="s">
        <v>1920</v>
      </c>
      <c r="C1135" s="367" t="s">
        <v>1919</v>
      </c>
      <c r="D1135" s="366">
        <v>44470</v>
      </c>
      <c r="E1135" s="366">
        <v>44470</v>
      </c>
      <c r="F1135" s="366">
        <v>44470</v>
      </c>
      <c r="G1135" s="365">
        <v>29</v>
      </c>
    </row>
    <row r="1136" spans="1:7" x14ac:dyDescent="0.25">
      <c r="A1136" s="369">
        <v>2740218</v>
      </c>
      <c r="B1136" s="368" t="s">
        <v>1918</v>
      </c>
      <c r="C1136" s="367" t="s">
        <v>1927</v>
      </c>
      <c r="D1136" s="366">
        <v>43862</v>
      </c>
      <c r="E1136" s="366">
        <v>43862</v>
      </c>
      <c r="F1136" s="366">
        <v>43862</v>
      </c>
      <c r="G1136" s="365">
        <v>10</v>
      </c>
    </row>
    <row r="1137" spans="1:7" x14ac:dyDescent="0.25">
      <c r="A1137" s="369">
        <v>2740923</v>
      </c>
      <c r="B1137" s="368" t="s">
        <v>1926</v>
      </c>
      <c r="C1137" s="367" t="s">
        <v>1919</v>
      </c>
      <c r="D1137" s="366">
        <v>44256</v>
      </c>
      <c r="E1137" s="366">
        <v>44287</v>
      </c>
      <c r="F1137" s="366">
        <v>44287</v>
      </c>
      <c r="G1137" s="365">
        <v>12</v>
      </c>
    </row>
    <row r="1138" spans="1:7" x14ac:dyDescent="0.25">
      <c r="A1138" s="369">
        <v>2741171</v>
      </c>
      <c r="B1138" s="368" t="s">
        <v>1926</v>
      </c>
      <c r="C1138" s="367" t="s">
        <v>1917</v>
      </c>
      <c r="D1138" s="366">
        <v>44317</v>
      </c>
      <c r="E1138" s="366">
        <v>44348</v>
      </c>
      <c r="F1138" s="366">
        <v>44348</v>
      </c>
      <c r="G1138" s="365">
        <v>7</v>
      </c>
    </row>
    <row r="1139" spans="1:7" x14ac:dyDescent="0.25">
      <c r="A1139" s="369">
        <v>2741942</v>
      </c>
      <c r="B1139" s="368" t="s">
        <v>1932</v>
      </c>
      <c r="C1139" s="367" t="s">
        <v>1925</v>
      </c>
      <c r="D1139" s="366">
        <v>43891</v>
      </c>
      <c r="E1139" s="366">
        <v>43922</v>
      </c>
      <c r="F1139" s="366">
        <v>43922</v>
      </c>
      <c r="G1139" s="365">
        <v>9</v>
      </c>
    </row>
    <row r="1140" spans="1:7" x14ac:dyDescent="0.25">
      <c r="A1140" s="369">
        <v>2744686</v>
      </c>
      <c r="B1140" s="368" t="s">
        <v>1918</v>
      </c>
      <c r="C1140" s="367" t="s">
        <v>1930</v>
      </c>
      <c r="D1140" s="366">
        <v>44348</v>
      </c>
      <c r="E1140" s="366">
        <v>44378</v>
      </c>
      <c r="F1140" s="366">
        <v>44378</v>
      </c>
      <c r="G1140" s="365">
        <v>18</v>
      </c>
    </row>
    <row r="1141" spans="1:7" x14ac:dyDescent="0.25">
      <c r="A1141" s="369">
        <v>2745576</v>
      </c>
      <c r="B1141" s="368" t="s">
        <v>1926</v>
      </c>
      <c r="C1141" s="367" t="s">
        <v>1917</v>
      </c>
      <c r="D1141" s="366">
        <v>43952</v>
      </c>
      <c r="E1141" s="366">
        <v>43983</v>
      </c>
      <c r="F1141" s="366">
        <v>43983</v>
      </c>
      <c r="G1141" s="365">
        <v>7</v>
      </c>
    </row>
    <row r="1142" spans="1:7" x14ac:dyDescent="0.25">
      <c r="A1142" s="369">
        <v>2746305</v>
      </c>
      <c r="B1142" s="368" t="s">
        <v>1918</v>
      </c>
      <c r="C1142" s="367" t="s">
        <v>1919</v>
      </c>
      <c r="D1142" s="366">
        <v>44440</v>
      </c>
      <c r="E1142" s="366">
        <v>44470</v>
      </c>
      <c r="F1142" s="366">
        <v>44470</v>
      </c>
      <c r="G1142" s="365">
        <v>23</v>
      </c>
    </row>
    <row r="1143" spans="1:7" x14ac:dyDescent="0.25">
      <c r="A1143" s="369">
        <v>2746653</v>
      </c>
      <c r="B1143" s="368" t="s">
        <v>1922</v>
      </c>
      <c r="C1143" s="367" t="s">
        <v>1934</v>
      </c>
      <c r="D1143" s="366">
        <v>44075</v>
      </c>
      <c r="E1143" s="366">
        <v>44075</v>
      </c>
      <c r="F1143" s="366">
        <v>44075</v>
      </c>
      <c r="G1143" s="365">
        <v>60</v>
      </c>
    </row>
    <row r="1144" spans="1:7" x14ac:dyDescent="0.25">
      <c r="A1144" s="369">
        <v>2747006</v>
      </c>
      <c r="B1144" s="368" t="s">
        <v>1932</v>
      </c>
      <c r="C1144" s="367" t="s">
        <v>1927</v>
      </c>
      <c r="D1144" s="366">
        <v>44136</v>
      </c>
      <c r="E1144" s="366">
        <v>44166</v>
      </c>
      <c r="F1144" s="366">
        <v>44166</v>
      </c>
      <c r="G1144" s="365">
        <v>9</v>
      </c>
    </row>
    <row r="1145" spans="1:7" x14ac:dyDescent="0.25">
      <c r="A1145" s="369">
        <v>2748065</v>
      </c>
      <c r="B1145" s="368" t="s">
        <v>1928</v>
      </c>
      <c r="C1145" s="367" t="s">
        <v>1930</v>
      </c>
      <c r="D1145" s="366">
        <v>44136</v>
      </c>
      <c r="E1145" s="366">
        <v>44136</v>
      </c>
      <c r="F1145" s="366">
        <v>44166</v>
      </c>
      <c r="G1145" s="365">
        <v>64</v>
      </c>
    </row>
    <row r="1146" spans="1:7" x14ac:dyDescent="0.25">
      <c r="A1146" s="369">
        <v>2748497</v>
      </c>
      <c r="B1146" s="368" t="s">
        <v>1918</v>
      </c>
      <c r="C1146" s="367" t="s">
        <v>1933</v>
      </c>
      <c r="D1146" s="366">
        <v>44197</v>
      </c>
      <c r="E1146" s="366">
        <v>44228</v>
      </c>
      <c r="F1146" s="366">
        <v>44228</v>
      </c>
      <c r="G1146" s="365">
        <v>24</v>
      </c>
    </row>
    <row r="1147" spans="1:7" x14ac:dyDescent="0.25">
      <c r="A1147" s="369">
        <v>2748905</v>
      </c>
      <c r="B1147" s="368" t="s">
        <v>1929</v>
      </c>
      <c r="C1147" s="367" t="s">
        <v>1925</v>
      </c>
      <c r="D1147" s="366">
        <v>44136</v>
      </c>
      <c r="E1147" s="366">
        <v>44136</v>
      </c>
      <c r="F1147" s="366">
        <v>44166</v>
      </c>
      <c r="G1147" s="365">
        <v>35</v>
      </c>
    </row>
    <row r="1148" spans="1:7" x14ac:dyDescent="0.25">
      <c r="A1148" s="369">
        <v>2751576</v>
      </c>
      <c r="B1148" s="368" t="s">
        <v>1929</v>
      </c>
      <c r="C1148" s="367" t="s">
        <v>1927</v>
      </c>
      <c r="D1148" s="366">
        <v>44166</v>
      </c>
      <c r="E1148" s="366">
        <v>44166</v>
      </c>
      <c r="F1148" s="366">
        <v>44197</v>
      </c>
      <c r="G1148" s="365">
        <v>90</v>
      </c>
    </row>
    <row r="1149" spans="1:7" x14ac:dyDescent="0.25">
      <c r="A1149" s="369">
        <v>2752135</v>
      </c>
      <c r="B1149" s="368" t="s">
        <v>1922</v>
      </c>
      <c r="C1149" s="367" t="s">
        <v>1925</v>
      </c>
      <c r="D1149" s="366">
        <v>44044</v>
      </c>
      <c r="E1149" s="366">
        <v>44075</v>
      </c>
      <c r="F1149" s="366">
        <v>44075</v>
      </c>
      <c r="G1149" s="365">
        <v>7</v>
      </c>
    </row>
    <row r="1150" spans="1:7" x14ac:dyDescent="0.25">
      <c r="A1150" s="369">
        <v>2753482</v>
      </c>
      <c r="B1150" s="368" t="s">
        <v>1932</v>
      </c>
      <c r="C1150" s="367" t="s">
        <v>1917</v>
      </c>
      <c r="D1150" s="366">
        <v>43831</v>
      </c>
      <c r="E1150" s="366">
        <v>43831</v>
      </c>
      <c r="F1150" s="366">
        <v>43831</v>
      </c>
      <c r="G1150" s="365">
        <v>47</v>
      </c>
    </row>
    <row r="1151" spans="1:7" x14ac:dyDescent="0.25">
      <c r="A1151" s="369">
        <v>2755655</v>
      </c>
      <c r="B1151" s="368" t="s">
        <v>1918</v>
      </c>
      <c r="C1151" s="367" t="s">
        <v>1919</v>
      </c>
      <c r="D1151" s="366">
        <v>43862</v>
      </c>
      <c r="E1151" s="366">
        <v>43862</v>
      </c>
      <c r="F1151" s="366">
        <v>43891</v>
      </c>
      <c r="G1151" s="365">
        <v>27</v>
      </c>
    </row>
    <row r="1152" spans="1:7" x14ac:dyDescent="0.25">
      <c r="A1152" s="369">
        <v>2755741</v>
      </c>
      <c r="B1152" s="368" t="s">
        <v>1924</v>
      </c>
      <c r="C1152" s="367" t="s">
        <v>1933</v>
      </c>
      <c r="D1152" s="366">
        <v>43831</v>
      </c>
      <c r="E1152" s="366">
        <v>43862</v>
      </c>
      <c r="F1152" s="366">
        <v>43862</v>
      </c>
      <c r="G1152" s="365">
        <v>6</v>
      </c>
    </row>
    <row r="1153" spans="1:7" x14ac:dyDescent="0.25">
      <c r="A1153" s="369">
        <v>2756523</v>
      </c>
      <c r="B1153" s="368" t="s">
        <v>1924</v>
      </c>
      <c r="C1153" s="367" t="s">
        <v>1917</v>
      </c>
      <c r="D1153" s="366">
        <v>43952</v>
      </c>
      <c r="E1153" s="366">
        <v>43983</v>
      </c>
      <c r="F1153" s="366">
        <v>43983</v>
      </c>
      <c r="G1153" s="365">
        <v>7</v>
      </c>
    </row>
    <row r="1154" spans="1:7" x14ac:dyDescent="0.25">
      <c r="A1154" s="369">
        <v>2756830</v>
      </c>
      <c r="B1154" s="368" t="s">
        <v>1926</v>
      </c>
      <c r="C1154" s="367" t="s">
        <v>1921</v>
      </c>
      <c r="D1154" s="366">
        <v>43922</v>
      </c>
      <c r="E1154" s="366">
        <v>43922</v>
      </c>
      <c r="F1154" s="366">
        <v>43922</v>
      </c>
      <c r="G1154" s="365">
        <v>31</v>
      </c>
    </row>
    <row r="1155" spans="1:7" x14ac:dyDescent="0.25">
      <c r="A1155" s="369">
        <v>2760578</v>
      </c>
      <c r="B1155" s="368" t="s">
        <v>1929</v>
      </c>
      <c r="C1155" s="367" t="s">
        <v>1930</v>
      </c>
      <c r="D1155" s="366">
        <v>44287</v>
      </c>
      <c r="E1155" s="366">
        <v>44317</v>
      </c>
      <c r="F1155" s="366">
        <v>44317</v>
      </c>
      <c r="G1155" s="365">
        <v>5</v>
      </c>
    </row>
    <row r="1156" spans="1:7" x14ac:dyDescent="0.25">
      <c r="A1156" s="369">
        <v>2762240</v>
      </c>
      <c r="B1156" s="368" t="s">
        <v>1924</v>
      </c>
      <c r="C1156" s="367" t="s">
        <v>1917</v>
      </c>
      <c r="D1156" s="366">
        <v>44287</v>
      </c>
      <c r="E1156" s="366">
        <v>44287</v>
      </c>
      <c r="F1156" s="366">
        <v>44287</v>
      </c>
      <c r="G1156" s="365">
        <v>35</v>
      </c>
    </row>
    <row r="1157" spans="1:7" x14ac:dyDescent="0.25">
      <c r="A1157" s="369">
        <v>2762331</v>
      </c>
      <c r="B1157" s="368" t="s">
        <v>1918</v>
      </c>
      <c r="C1157" s="367" t="s">
        <v>1923</v>
      </c>
      <c r="D1157" s="366">
        <v>44317</v>
      </c>
      <c r="E1157" s="366">
        <v>44348</v>
      </c>
      <c r="F1157" s="366">
        <v>44348</v>
      </c>
      <c r="G1157" s="365">
        <v>5</v>
      </c>
    </row>
    <row r="1158" spans="1:7" x14ac:dyDescent="0.25">
      <c r="A1158" s="369">
        <v>2763664</v>
      </c>
      <c r="B1158" s="368" t="s">
        <v>1924</v>
      </c>
      <c r="C1158" s="367" t="s">
        <v>1919</v>
      </c>
      <c r="D1158" s="366">
        <v>43983</v>
      </c>
      <c r="E1158" s="366">
        <v>43983</v>
      </c>
      <c r="F1158" s="366">
        <v>44013</v>
      </c>
      <c r="G1158" s="365">
        <v>43</v>
      </c>
    </row>
    <row r="1159" spans="1:7" x14ac:dyDescent="0.25">
      <c r="A1159" s="369">
        <v>2764883</v>
      </c>
      <c r="B1159" s="368" t="s">
        <v>1922</v>
      </c>
      <c r="C1159" s="367" t="s">
        <v>1925</v>
      </c>
      <c r="D1159" s="366">
        <v>44166</v>
      </c>
      <c r="E1159" s="366">
        <v>44166</v>
      </c>
      <c r="F1159" s="366">
        <v>44197</v>
      </c>
      <c r="G1159" s="365">
        <v>84</v>
      </c>
    </row>
    <row r="1160" spans="1:7" x14ac:dyDescent="0.25">
      <c r="A1160" s="369">
        <v>2766468</v>
      </c>
      <c r="B1160" s="368" t="s">
        <v>1924</v>
      </c>
      <c r="C1160" s="367" t="s">
        <v>1919</v>
      </c>
      <c r="D1160" s="366">
        <v>44044</v>
      </c>
      <c r="E1160" s="366">
        <v>44075</v>
      </c>
      <c r="F1160" s="366">
        <v>44075</v>
      </c>
      <c r="G1160" s="365">
        <v>7</v>
      </c>
    </row>
    <row r="1161" spans="1:7" x14ac:dyDescent="0.25">
      <c r="A1161" s="369">
        <v>2767264</v>
      </c>
      <c r="B1161" s="368" t="s">
        <v>1922</v>
      </c>
      <c r="C1161" s="367" t="s">
        <v>1923</v>
      </c>
      <c r="D1161" s="366">
        <v>44013</v>
      </c>
      <c r="E1161" s="366">
        <v>44044</v>
      </c>
      <c r="F1161" s="366">
        <v>44044</v>
      </c>
      <c r="G1161" s="365">
        <v>9</v>
      </c>
    </row>
    <row r="1162" spans="1:7" x14ac:dyDescent="0.25">
      <c r="A1162" s="369">
        <v>2768470</v>
      </c>
      <c r="B1162" s="368" t="s">
        <v>1918</v>
      </c>
      <c r="C1162" s="367" t="s">
        <v>1919</v>
      </c>
      <c r="D1162" s="366">
        <v>43831</v>
      </c>
      <c r="E1162" s="366">
        <v>43862</v>
      </c>
      <c r="F1162" s="366">
        <v>43862</v>
      </c>
      <c r="G1162" s="365">
        <v>10</v>
      </c>
    </row>
    <row r="1163" spans="1:7" x14ac:dyDescent="0.25">
      <c r="A1163" s="369">
        <v>2772245</v>
      </c>
      <c r="B1163" s="368" t="s">
        <v>1932</v>
      </c>
      <c r="C1163" s="367" t="s">
        <v>1923</v>
      </c>
      <c r="D1163" s="366">
        <v>44166</v>
      </c>
      <c r="E1163" s="366">
        <v>44166</v>
      </c>
      <c r="F1163" s="366">
        <v>44197</v>
      </c>
      <c r="G1163" s="365">
        <v>71</v>
      </c>
    </row>
    <row r="1164" spans="1:7" x14ac:dyDescent="0.25">
      <c r="A1164" s="369">
        <v>2773906</v>
      </c>
      <c r="B1164" s="368" t="s">
        <v>1926</v>
      </c>
      <c r="C1164" s="367" t="s">
        <v>1927</v>
      </c>
      <c r="D1164" s="366">
        <v>44378</v>
      </c>
      <c r="E1164" s="366">
        <v>44378</v>
      </c>
      <c r="F1164" s="366">
        <v>44409</v>
      </c>
      <c r="G1164" s="365">
        <v>94</v>
      </c>
    </row>
    <row r="1165" spans="1:7" x14ac:dyDescent="0.25">
      <c r="A1165" s="369">
        <v>2774866</v>
      </c>
      <c r="B1165" s="368" t="s">
        <v>1932</v>
      </c>
      <c r="C1165" s="367" t="s">
        <v>1925</v>
      </c>
      <c r="D1165" s="366">
        <v>43952</v>
      </c>
      <c r="E1165" s="366">
        <v>43983</v>
      </c>
      <c r="F1165" s="366">
        <v>43983</v>
      </c>
      <c r="G1165" s="365">
        <v>1</v>
      </c>
    </row>
    <row r="1166" spans="1:7" x14ac:dyDescent="0.25">
      <c r="A1166" s="369">
        <v>2775271</v>
      </c>
      <c r="B1166" s="368" t="s">
        <v>1929</v>
      </c>
      <c r="C1166" s="367" t="s">
        <v>1930</v>
      </c>
      <c r="D1166" s="366">
        <v>44044</v>
      </c>
      <c r="E1166" s="366">
        <v>44075</v>
      </c>
      <c r="F1166" s="366">
        <v>44075</v>
      </c>
      <c r="G1166" s="365">
        <v>4</v>
      </c>
    </row>
    <row r="1167" spans="1:7" x14ac:dyDescent="0.25">
      <c r="A1167" s="369">
        <v>2776754</v>
      </c>
      <c r="B1167" s="368" t="s">
        <v>1929</v>
      </c>
      <c r="C1167" s="367" t="s">
        <v>1923</v>
      </c>
      <c r="D1167" s="366">
        <v>44378</v>
      </c>
      <c r="E1167" s="366">
        <v>44378</v>
      </c>
      <c r="F1167" s="366">
        <v>44378</v>
      </c>
      <c r="G1167" s="365">
        <v>33</v>
      </c>
    </row>
    <row r="1168" spans="1:7" x14ac:dyDescent="0.25">
      <c r="A1168" s="369">
        <v>2777268</v>
      </c>
      <c r="B1168" s="368" t="s">
        <v>1922</v>
      </c>
      <c r="C1168" s="367" t="s">
        <v>1919</v>
      </c>
      <c r="D1168" s="366">
        <v>44409</v>
      </c>
      <c r="E1168" s="366">
        <v>44409</v>
      </c>
      <c r="F1168" s="366">
        <v>44440</v>
      </c>
      <c r="G1168" s="365">
        <v>89</v>
      </c>
    </row>
    <row r="1169" spans="1:7" x14ac:dyDescent="0.25">
      <c r="A1169" s="369">
        <v>2780208</v>
      </c>
      <c r="B1169" s="368" t="s">
        <v>1929</v>
      </c>
      <c r="C1169" s="367" t="s">
        <v>1921</v>
      </c>
      <c r="D1169" s="366">
        <v>44256</v>
      </c>
      <c r="E1169" s="366">
        <v>44256</v>
      </c>
      <c r="F1169" s="366">
        <v>44256</v>
      </c>
      <c r="G1169" s="365">
        <v>95</v>
      </c>
    </row>
    <row r="1170" spans="1:7" x14ac:dyDescent="0.25">
      <c r="A1170" s="369">
        <v>2780752</v>
      </c>
      <c r="B1170" s="368" t="s">
        <v>1924</v>
      </c>
      <c r="C1170" s="367" t="s">
        <v>1925</v>
      </c>
      <c r="D1170" s="366">
        <v>44044</v>
      </c>
      <c r="E1170" s="366">
        <v>44044</v>
      </c>
      <c r="F1170" s="366">
        <v>44044</v>
      </c>
      <c r="G1170" s="365">
        <v>98</v>
      </c>
    </row>
    <row r="1171" spans="1:7" x14ac:dyDescent="0.25">
      <c r="A1171" s="369">
        <v>2781335</v>
      </c>
      <c r="B1171" s="368" t="s">
        <v>1922</v>
      </c>
      <c r="C1171" s="367" t="s">
        <v>1921</v>
      </c>
      <c r="D1171" s="366">
        <v>44317</v>
      </c>
      <c r="E1171" s="366">
        <v>44317</v>
      </c>
      <c r="F1171" s="366">
        <v>44317</v>
      </c>
      <c r="G1171" s="365">
        <v>77</v>
      </c>
    </row>
    <row r="1172" spans="1:7" x14ac:dyDescent="0.25">
      <c r="A1172" s="369">
        <v>2782392</v>
      </c>
      <c r="B1172" s="368" t="s">
        <v>1922</v>
      </c>
      <c r="C1172" s="367" t="s">
        <v>1923</v>
      </c>
      <c r="D1172" s="366">
        <v>43831</v>
      </c>
      <c r="E1172" s="366">
        <v>43831</v>
      </c>
      <c r="F1172" s="366">
        <v>43862</v>
      </c>
      <c r="G1172" s="365">
        <v>65</v>
      </c>
    </row>
    <row r="1173" spans="1:7" x14ac:dyDescent="0.25">
      <c r="A1173" s="369">
        <v>2782963</v>
      </c>
      <c r="B1173" s="368" t="s">
        <v>1918</v>
      </c>
      <c r="C1173" s="367" t="s">
        <v>1917</v>
      </c>
      <c r="D1173" s="366">
        <v>44075</v>
      </c>
      <c r="E1173" s="366">
        <v>44075</v>
      </c>
      <c r="F1173" s="366">
        <v>44075</v>
      </c>
      <c r="G1173" s="365">
        <v>89</v>
      </c>
    </row>
    <row r="1174" spans="1:7" x14ac:dyDescent="0.25">
      <c r="A1174" s="369">
        <v>2783534</v>
      </c>
      <c r="B1174" s="368" t="s">
        <v>1924</v>
      </c>
      <c r="C1174" s="367" t="s">
        <v>1931</v>
      </c>
      <c r="D1174" s="366">
        <v>44409</v>
      </c>
      <c r="E1174" s="366">
        <v>44440</v>
      </c>
      <c r="F1174" s="366">
        <v>44440</v>
      </c>
      <c r="G1174" s="365">
        <v>22</v>
      </c>
    </row>
    <row r="1175" spans="1:7" x14ac:dyDescent="0.25">
      <c r="A1175" s="369">
        <v>2792003</v>
      </c>
      <c r="B1175" s="368" t="s">
        <v>1932</v>
      </c>
      <c r="C1175" s="367" t="s">
        <v>1925</v>
      </c>
      <c r="D1175" s="366">
        <v>44348</v>
      </c>
      <c r="E1175" s="366">
        <v>44348</v>
      </c>
      <c r="F1175" s="366">
        <v>44348</v>
      </c>
      <c r="G1175" s="365">
        <v>70</v>
      </c>
    </row>
    <row r="1176" spans="1:7" x14ac:dyDescent="0.25">
      <c r="A1176" s="369">
        <v>2794159</v>
      </c>
      <c r="B1176" s="368" t="s">
        <v>1922</v>
      </c>
      <c r="C1176" s="367" t="s">
        <v>1917</v>
      </c>
      <c r="D1176" s="366">
        <v>44136</v>
      </c>
      <c r="E1176" s="366">
        <v>44136</v>
      </c>
      <c r="F1176" s="366">
        <v>44136</v>
      </c>
      <c r="G1176" s="365">
        <v>39</v>
      </c>
    </row>
    <row r="1177" spans="1:7" x14ac:dyDescent="0.25">
      <c r="A1177" s="369">
        <v>2794793</v>
      </c>
      <c r="B1177" s="368" t="s">
        <v>1929</v>
      </c>
      <c r="C1177" s="367" t="s">
        <v>1931</v>
      </c>
      <c r="D1177" s="366">
        <v>44378</v>
      </c>
      <c r="E1177" s="366">
        <v>44378</v>
      </c>
      <c r="F1177" s="366">
        <v>44378</v>
      </c>
      <c r="G1177" s="365">
        <v>100</v>
      </c>
    </row>
    <row r="1178" spans="1:7" x14ac:dyDescent="0.25">
      <c r="A1178" s="369">
        <v>2795166</v>
      </c>
      <c r="B1178" s="368" t="s">
        <v>1929</v>
      </c>
      <c r="C1178" s="367" t="s">
        <v>1933</v>
      </c>
      <c r="D1178" s="366">
        <v>44197</v>
      </c>
      <c r="E1178" s="366">
        <v>44228</v>
      </c>
      <c r="F1178" s="366">
        <v>44228</v>
      </c>
      <c r="G1178" s="365">
        <v>5</v>
      </c>
    </row>
    <row r="1179" spans="1:7" x14ac:dyDescent="0.25">
      <c r="A1179" s="369">
        <v>2796061</v>
      </c>
      <c r="B1179" s="368" t="s">
        <v>1920</v>
      </c>
      <c r="C1179" s="367" t="s">
        <v>1933</v>
      </c>
      <c r="D1179" s="366">
        <v>43891</v>
      </c>
      <c r="E1179" s="366">
        <v>43891</v>
      </c>
      <c r="F1179" s="366">
        <v>43922</v>
      </c>
      <c r="G1179" s="365">
        <v>89</v>
      </c>
    </row>
    <row r="1180" spans="1:7" x14ac:dyDescent="0.25">
      <c r="A1180" s="369">
        <v>2798430</v>
      </c>
      <c r="B1180" s="368" t="s">
        <v>1932</v>
      </c>
      <c r="C1180" s="367" t="s">
        <v>1919</v>
      </c>
      <c r="D1180" s="366">
        <v>44105</v>
      </c>
      <c r="E1180" s="366">
        <v>44105</v>
      </c>
      <c r="F1180" s="366">
        <v>44136</v>
      </c>
      <c r="G1180" s="365">
        <v>83</v>
      </c>
    </row>
    <row r="1181" spans="1:7" x14ac:dyDescent="0.25">
      <c r="A1181" s="369">
        <v>2800187</v>
      </c>
      <c r="B1181" s="368" t="s">
        <v>1928</v>
      </c>
      <c r="C1181" s="367" t="s">
        <v>1919</v>
      </c>
      <c r="D1181" s="366">
        <v>44501</v>
      </c>
      <c r="E1181" s="366">
        <v>44531</v>
      </c>
      <c r="F1181" s="366">
        <v>44531</v>
      </c>
      <c r="G1181" s="365">
        <v>3</v>
      </c>
    </row>
    <row r="1182" spans="1:7" x14ac:dyDescent="0.25">
      <c r="A1182" s="369">
        <v>2804367</v>
      </c>
      <c r="B1182" s="368" t="s">
        <v>1932</v>
      </c>
      <c r="C1182" s="367" t="s">
        <v>1919</v>
      </c>
      <c r="D1182" s="366">
        <v>43831</v>
      </c>
      <c r="E1182" s="366">
        <v>43862</v>
      </c>
      <c r="F1182" s="366">
        <v>43862</v>
      </c>
      <c r="G1182" s="365">
        <v>7</v>
      </c>
    </row>
    <row r="1183" spans="1:7" x14ac:dyDescent="0.25">
      <c r="A1183" s="369">
        <v>2807066</v>
      </c>
      <c r="B1183" s="368" t="s">
        <v>1929</v>
      </c>
      <c r="C1183" s="367" t="s">
        <v>1931</v>
      </c>
      <c r="D1183" s="366">
        <v>43862</v>
      </c>
      <c r="E1183" s="366">
        <v>43862</v>
      </c>
      <c r="F1183" s="366">
        <v>43891</v>
      </c>
      <c r="G1183" s="365">
        <v>99</v>
      </c>
    </row>
    <row r="1184" spans="1:7" x14ac:dyDescent="0.25">
      <c r="A1184" s="369">
        <v>2807874</v>
      </c>
      <c r="B1184" s="368" t="s">
        <v>1920</v>
      </c>
      <c r="C1184" s="367" t="s">
        <v>1927</v>
      </c>
      <c r="D1184" s="366">
        <v>44075</v>
      </c>
      <c r="E1184" s="366">
        <v>44105</v>
      </c>
      <c r="F1184" s="366">
        <v>44105</v>
      </c>
      <c r="G1184" s="365">
        <v>7</v>
      </c>
    </row>
    <row r="1185" spans="1:7" x14ac:dyDescent="0.25">
      <c r="A1185" s="369">
        <v>2807924</v>
      </c>
      <c r="B1185" s="368" t="s">
        <v>1920</v>
      </c>
      <c r="C1185" s="367" t="s">
        <v>1921</v>
      </c>
      <c r="D1185" s="366">
        <v>44105</v>
      </c>
      <c r="E1185" s="366">
        <v>44105</v>
      </c>
      <c r="F1185" s="366">
        <v>44105</v>
      </c>
      <c r="G1185" s="365">
        <v>95</v>
      </c>
    </row>
    <row r="1186" spans="1:7" x14ac:dyDescent="0.25">
      <c r="A1186" s="369">
        <v>2811443</v>
      </c>
      <c r="B1186" s="368" t="s">
        <v>1929</v>
      </c>
      <c r="C1186" s="367" t="s">
        <v>1933</v>
      </c>
      <c r="D1186" s="366">
        <v>44256</v>
      </c>
      <c r="E1186" s="366">
        <v>44256</v>
      </c>
      <c r="F1186" s="366">
        <v>44287</v>
      </c>
      <c r="G1186" s="365">
        <v>25</v>
      </c>
    </row>
    <row r="1187" spans="1:7" x14ac:dyDescent="0.25">
      <c r="A1187" s="369">
        <v>2812366</v>
      </c>
      <c r="B1187" s="368" t="s">
        <v>1922</v>
      </c>
      <c r="C1187" s="367" t="s">
        <v>1927</v>
      </c>
      <c r="D1187" s="366">
        <v>44228</v>
      </c>
      <c r="E1187" s="366">
        <v>44256</v>
      </c>
      <c r="F1187" s="366">
        <v>44256</v>
      </c>
      <c r="G1187" s="365">
        <v>7</v>
      </c>
    </row>
    <row r="1188" spans="1:7" x14ac:dyDescent="0.25">
      <c r="A1188" s="369">
        <v>2814498</v>
      </c>
      <c r="B1188" s="368" t="s">
        <v>1932</v>
      </c>
      <c r="C1188" s="367" t="s">
        <v>1933</v>
      </c>
      <c r="D1188" s="366">
        <v>43922</v>
      </c>
      <c r="E1188" s="366">
        <v>43922</v>
      </c>
      <c r="F1188" s="366">
        <v>43922</v>
      </c>
      <c r="G1188" s="365">
        <v>21</v>
      </c>
    </row>
    <row r="1189" spans="1:7" x14ac:dyDescent="0.25">
      <c r="A1189" s="369">
        <v>2815803</v>
      </c>
      <c r="B1189" s="368" t="s">
        <v>1922</v>
      </c>
      <c r="C1189" s="367" t="s">
        <v>1919</v>
      </c>
      <c r="D1189" s="366">
        <v>44440</v>
      </c>
      <c r="E1189" s="366">
        <v>44440</v>
      </c>
      <c r="F1189" s="366">
        <v>44440</v>
      </c>
      <c r="G1189" s="365">
        <v>57</v>
      </c>
    </row>
    <row r="1190" spans="1:7" x14ac:dyDescent="0.25">
      <c r="A1190" s="369">
        <v>2822181</v>
      </c>
      <c r="B1190" s="368" t="s">
        <v>1926</v>
      </c>
      <c r="C1190" s="367" t="s">
        <v>1931</v>
      </c>
      <c r="D1190" s="366">
        <v>44287</v>
      </c>
      <c r="E1190" s="366">
        <v>44287</v>
      </c>
      <c r="F1190" s="366">
        <v>44287</v>
      </c>
      <c r="G1190" s="365">
        <v>52</v>
      </c>
    </row>
    <row r="1191" spans="1:7" x14ac:dyDescent="0.25">
      <c r="A1191" s="369">
        <v>2825740</v>
      </c>
      <c r="B1191" s="368" t="s">
        <v>1926</v>
      </c>
      <c r="C1191" s="367" t="s">
        <v>1931</v>
      </c>
      <c r="D1191" s="366">
        <v>44470</v>
      </c>
      <c r="E1191" s="366">
        <v>44470</v>
      </c>
      <c r="F1191" s="366">
        <v>44501</v>
      </c>
      <c r="G1191" s="365">
        <v>10</v>
      </c>
    </row>
    <row r="1192" spans="1:7" x14ac:dyDescent="0.25">
      <c r="A1192" s="369">
        <v>2826145</v>
      </c>
      <c r="B1192" s="368" t="s">
        <v>1918</v>
      </c>
      <c r="C1192" s="367" t="s">
        <v>1934</v>
      </c>
      <c r="D1192" s="366">
        <v>44378</v>
      </c>
      <c r="E1192" s="366">
        <v>44409</v>
      </c>
      <c r="F1192" s="366">
        <v>44409</v>
      </c>
      <c r="G1192" s="365">
        <v>24</v>
      </c>
    </row>
    <row r="1193" spans="1:7" x14ac:dyDescent="0.25">
      <c r="A1193" s="369">
        <v>2831141</v>
      </c>
      <c r="B1193" s="368" t="s">
        <v>1920</v>
      </c>
      <c r="C1193" s="367" t="s">
        <v>1921</v>
      </c>
      <c r="D1193" s="366">
        <v>43862</v>
      </c>
      <c r="E1193" s="366">
        <v>43862</v>
      </c>
      <c r="F1193" s="366">
        <v>43862</v>
      </c>
      <c r="G1193" s="365">
        <v>34</v>
      </c>
    </row>
    <row r="1194" spans="1:7" x14ac:dyDescent="0.25">
      <c r="A1194" s="369">
        <v>2832694</v>
      </c>
      <c r="B1194" s="368" t="s">
        <v>1924</v>
      </c>
      <c r="C1194" s="367" t="s">
        <v>1931</v>
      </c>
      <c r="D1194" s="366">
        <v>44136</v>
      </c>
      <c r="E1194" s="366">
        <v>44136</v>
      </c>
      <c r="F1194" s="366">
        <v>44166</v>
      </c>
      <c r="G1194" s="365">
        <v>82</v>
      </c>
    </row>
    <row r="1195" spans="1:7" x14ac:dyDescent="0.25">
      <c r="A1195" s="369">
        <v>2833068</v>
      </c>
      <c r="B1195" s="368" t="s">
        <v>1920</v>
      </c>
      <c r="C1195" s="367" t="s">
        <v>1923</v>
      </c>
      <c r="D1195" s="366">
        <v>43952</v>
      </c>
      <c r="E1195" s="366">
        <v>43983</v>
      </c>
      <c r="F1195" s="366">
        <v>43983</v>
      </c>
      <c r="G1195" s="365">
        <v>2</v>
      </c>
    </row>
    <row r="1196" spans="1:7" x14ac:dyDescent="0.25">
      <c r="A1196" s="369">
        <v>2835089</v>
      </c>
      <c r="B1196" s="368" t="s">
        <v>1932</v>
      </c>
      <c r="C1196" s="367" t="s">
        <v>1925</v>
      </c>
      <c r="D1196" s="366">
        <v>43831</v>
      </c>
      <c r="E1196" s="366">
        <v>43831</v>
      </c>
      <c r="F1196" s="366">
        <v>43862</v>
      </c>
      <c r="G1196" s="365">
        <v>10</v>
      </c>
    </row>
    <row r="1197" spans="1:7" x14ac:dyDescent="0.25">
      <c r="A1197" s="369">
        <v>2835161</v>
      </c>
      <c r="B1197" s="368" t="s">
        <v>1924</v>
      </c>
      <c r="C1197" s="367" t="s">
        <v>1931</v>
      </c>
      <c r="D1197" s="366">
        <v>43922</v>
      </c>
      <c r="E1197" s="366">
        <v>43922</v>
      </c>
      <c r="F1197" s="366">
        <v>43952</v>
      </c>
      <c r="G1197" s="365">
        <v>77</v>
      </c>
    </row>
    <row r="1198" spans="1:7" x14ac:dyDescent="0.25">
      <c r="A1198" s="369">
        <v>2835432</v>
      </c>
      <c r="B1198" s="368" t="s">
        <v>1929</v>
      </c>
      <c r="C1198" s="367" t="s">
        <v>1931</v>
      </c>
      <c r="D1198" s="366">
        <v>44531</v>
      </c>
      <c r="E1198" s="366">
        <v>44562</v>
      </c>
      <c r="F1198" s="366">
        <v>44562</v>
      </c>
      <c r="G1198" s="365">
        <v>5</v>
      </c>
    </row>
    <row r="1199" spans="1:7" x14ac:dyDescent="0.25">
      <c r="A1199" s="369">
        <v>2835713</v>
      </c>
      <c r="B1199" s="368" t="s">
        <v>1926</v>
      </c>
      <c r="C1199" s="367" t="s">
        <v>1923</v>
      </c>
      <c r="D1199" s="366">
        <v>43831</v>
      </c>
      <c r="E1199" s="366">
        <v>43831</v>
      </c>
      <c r="F1199" s="366">
        <v>43831</v>
      </c>
      <c r="G1199" s="365">
        <v>40</v>
      </c>
    </row>
    <row r="1200" spans="1:7" x14ac:dyDescent="0.25">
      <c r="A1200" s="369">
        <v>2837334</v>
      </c>
      <c r="B1200" s="368" t="s">
        <v>1928</v>
      </c>
      <c r="C1200" s="367" t="s">
        <v>1933</v>
      </c>
      <c r="D1200" s="366">
        <v>44228</v>
      </c>
      <c r="E1200" s="366">
        <v>44228</v>
      </c>
      <c r="F1200" s="366">
        <v>44256</v>
      </c>
      <c r="G1200" s="365">
        <v>22</v>
      </c>
    </row>
    <row r="1201" spans="1:7" x14ac:dyDescent="0.25">
      <c r="A1201" s="369">
        <v>2838740</v>
      </c>
      <c r="B1201" s="368" t="s">
        <v>1929</v>
      </c>
      <c r="C1201" s="367" t="s">
        <v>1921</v>
      </c>
      <c r="D1201" s="366">
        <v>44440</v>
      </c>
      <c r="E1201" s="366">
        <v>44440</v>
      </c>
      <c r="F1201" s="366">
        <v>44440</v>
      </c>
      <c r="G1201" s="365">
        <v>20</v>
      </c>
    </row>
    <row r="1202" spans="1:7" x14ac:dyDescent="0.25">
      <c r="A1202" s="369">
        <v>2838925</v>
      </c>
      <c r="B1202" s="368" t="s">
        <v>1922</v>
      </c>
      <c r="C1202" s="367" t="s">
        <v>1919</v>
      </c>
      <c r="D1202" s="366">
        <v>44197</v>
      </c>
      <c r="E1202" s="366">
        <v>44197</v>
      </c>
      <c r="F1202" s="366">
        <v>44228</v>
      </c>
      <c r="G1202" s="365">
        <v>92</v>
      </c>
    </row>
    <row r="1203" spans="1:7" x14ac:dyDescent="0.25">
      <c r="A1203" s="369">
        <v>2839937</v>
      </c>
      <c r="B1203" s="368" t="s">
        <v>1932</v>
      </c>
      <c r="C1203" s="367" t="s">
        <v>1934</v>
      </c>
      <c r="D1203" s="366">
        <v>44531</v>
      </c>
      <c r="E1203" s="366">
        <v>44531</v>
      </c>
      <c r="F1203" s="366">
        <v>44531</v>
      </c>
      <c r="G1203" s="365">
        <v>58</v>
      </c>
    </row>
    <row r="1204" spans="1:7" x14ac:dyDescent="0.25">
      <c r="A1204" s="369">
        <v>2843894</v>
      </c>
      <c r="B1204" s="368" t="s">
        <v>1929</v>
      </c>
      <c r="C1204" s="367" t="s">
        <v>1919</v>
      </c>
      <c r="D1204" s="366">
        <v>44409</v>
      </c>
      <c r="E1204" s="366">
        <v>44409</v>
      </c>
      <c r="F1204" s="366">
        <v>44409</v>
      </c>
      <c r="G1204" s="365">
        <v>16</v>
      </c>
    </row>
    <row r="1205" spans="1:7" x14ac:dyDescent="0.25">
      <c r="A1205" s="369">
        <v>2845804</v>
      </c>
      <c r="B1205" s="368" t="s">
        <v>1920</v>
      </c>
      <c r="C1205" s="367" t="s">
        <v>1934</v>
      </c>
      <c r="D1205" s="366">
        <v>44228</v>
      </c>
      <c r="E1205" s="366">
        <v>44256</v>
      </c>
      <c r="F1205" s="366">
        <v>44256</v>
      </c>
      <c r="G1205" s="365">
        <v>20</v>
      </c>
    </row>
    <row r="1206" spans="1:7" x14ac:dyDescent="0.25">
      <c r="A1206" s="369">
        <v>2846541</v>
      </c>
      <c r="B1206" s="368" t="s">
        <v>1918</v>
      </c>
      <c r="C1206" s="367" t="s">
        <v>1930</v>
      </c>
      <c r="D1206" s="366">
        <v>43922</v>
      </c>
      <c r="E1206" s="366">
        <v>43922</v>
      </c>
      <c r="F1206" s="366">
        <v>43922</v>
      </c>
      <c r="G1206" s="365">
        <v>23</v>
      </c>
    </row>
    <row r="1207" spans="1:7" x14ac:dyDescent="0.25">
      <c r="A1207" s="369">
        <v>2847022</v>
      </c>
      <c r="B1207" s="368" t="s">
        <v>1929</v>
      </c>
      <c r="C1207" s="367" t="s">
        <v>1931</v>
      </c>
      <c r="D1207" s="366">
        <v>43952</v>
      </c>
      <c r="E1207" s="366">
        <v>43983</v>
      </c>
      <c r="F1207" s="366">
        <v>43983</v>
      </c>
      <c r="G1207" s="365">
        <v>5</v>
      </c>
    </row>
    <row r="1208" spans="1:7" x14ac:dyDescent="0.25">
      <c r="A1208" s="369">
        <v>2847115</v>
      </c>
      <c r="B1208" s="368" t="s">
        <v>1928</v>
      </c>
      <c r="C1208" s="367" t="s">
        <v>1917</v>
      </c>
      <c r="D1208" s="366">
        <v>43952</v>
      </c>
      <c r="E1208" s="366">
        <v>43952</v>
      </c>
      <c r="F1208" s="366">
        <v>43952</v>
      </c>
      <c r="G1208" s="365">
        <v>97</v>
      </c>
    </row>
    <row r="1209" spans="1:7" x14ac:dyDescent="0.25">
      <c r="A1209" s="369">
        <v>2847849</v>
      </c>
      <c r="B1209" s="368" t="s">
        <v>1929</v>
      </c>
      <c r="C1209" s="367" t="s">
        <v>1919</v>
      </c>
      <c r="D1209" s="366">
        <v>44531</v>
      </c>
      <c r="E1209" s="366">
        <v>44531</v>
      </c>
      <c r="F1209" s="366">
        <v>44562</v>
      </c>
      <c r="G1209" s="365">
        <v>69</v>
      </c>
    </row>
    <row r="1210" spans="1:7" x14ac:dyDescent="0.25">
      <c r="A1210" s="369">
        <v>2849083</v>
      </c>
      <c r="B1210" s="368" t="s">
        <v>1922</v>
      </c>
      <c r="C1210" s="367" t="s">
        <v>1921</v>
      </c>
      <c r="D1210" s="366">
        <v>43862</v>
      </c>
      <c r="E1210" s="366">
        <v>43891</v>
      </c>
      <c r="F1210" s="366">
        <v>43891</v>
      </c>
      <c r="G1210" s="365">
        <v>7</v>
      </c>
    </row>
    <row r="1211" spans="1:7" x14ac:dyDescent="0.25">
      <c r="A1211" s="369">
        <v>2849335</v>
      </c>
      <c r="B1211" s="368" t="s">
        <v>1926</v>
      </c>
      <c r="C1211" s="367" t="s">
        <v>1917</v>
      </c>
      <c r="D1211" s="366">
        <v>44105</v>
      </c>
      <c r="E1211" s="366">
        <v>44105</v>
      </c>
      <c r="F1211" s="366">
        <v>44105</v>
      </c>
      <c r="G1211" s="365">
        <v>18</v>
      </c>
    </row>
    <row r="1212" spans="1:7" x14ac:dyDescent="0.25">
      <c r="A1212" s="369">
        <v>2851007</v>
      </c>
      <c r="B1212" s="368" t="s">
        <v>1918</v>
      </c>
      <c r="C1212" s="367" t="s">
        <v>1930</v>
      </c>
      <c r="D1212" s="366">
        <v>44501</v>
      </c>
      <c r="E1212" s="366">
        <v>44501</v>
      </c>
      <c r="F1212" s="366">
        <v>44501</v>
      </c>
      <c r="G1212" s="365">
        <v>90</v>
      </c>
    </row>
    <row r="1213" spans="1:7" x14ac:dyDescent="0.25">
      <c r="A1213" s="369">
        <v>2851314</v>
      </c>
      <c r="B1213" s="368" t="s">
        <v>1918</v>
      </c>
      <c r="C1213" s="367" t="s">
        <v>1933</v>
      </c>
      <c r="D1213" s="366">
        <v>44075</v>
      </c>
      <c r="E1213" s="366">
        <v>44105</v>
      </c>
      <c r="F1213" s="366">
        <v>44105</v>
      </c>
      <c r="G1213" s="365">
        <v>2</v>
      </c>
    </row>
    <row r="1214" spans="1:7" x14ac:dyDescent="0.25">
      <c r="A1214" s="369">
        <v>2853297</v>
      </c>
      <c r="B1214" s="368" t="s">
        <v>1918</v>
      </c>
      <c r="C1214" s="367" t="s">
        <v>1930</v>
      </c>
      <c r="D1214" s="366">
        <v>44409</v>
      </c>
      <c r="E1214" s="366">
        <v>44409</v>
      </c>
      <c r="F1214" s="366">
        <v>44409</v>
      </c>
      <c r="G1214" s="365">
        <v>75</v>
      </c>
    </row>
    <row r="1215" spans="1:7" x14ac:dyDescent="0.25">
      <c r="A1215" s="369">
        <v>2854000</v>
      </c>
      <c r="B1215" s="368" t="s">
        <v>1928</v>
      </c>
      <c r="C1215" s="367" t="s">
        <v>1923</v>
      </c>
      <c r="D1215" s="366">
        <v>44256</v>
      </c>
      <c r="E1215" s="366">
        <v>44287</v>
      </c>
      <c r="F1215" s="366">
        <v>44287</v>
      </c>
      <c r="G1215" s="365">
        <v>1</v>
      </c>
    </row>
    <row r="1216" spans="1:7" x14ac:dyDescent="0.25">
      <c r="A1216" s="369">
        <v>2854188</v>
      </c>
      <c r="B1216" s="368" t="s">
        <v>1929</v>
      </c>
      <c r="C1216" s="367" t="s">
        <v>1921</v>
      </c>
      <c r="D1216" s="366">
        <v>44348</v>
      </c>
      <c r="E1216" s="366">
        <v>44348</v>
      </c>
      <c r="F1216" s="366">
        <v>44348</v>
      </c>
      <c r="G1216" s="365">
        <v>25</v>
      </c>
    </row>
    <row r="1217" spans="1:7" x14ac:dyDescent="0.25">
      <c r="A1217" s="369">
        <v>2854575</v>
      </c>
      <c r="B1217" s="368" t="s">
        <v>1924</v>
      </c>
      <c r="C1217" s="367" t="s">
        <v>1931</v>
      </c>
      <c r="D1217" s="366">
        <v>44136</v>
      </c>
      <c r="E1217" s="366">
        <v>44166</v>
      </c>
      <c r="F1217" s="366">
        <v>44166</v>
      </c>
      <c r="G1217" s="365">
        <v>7</v>
      </c>
    </row>
    <row r="1218" spans="1:7" x14ac:dyDescent="0.25">
      <c r="A1218" s="369">
        <v>2855090</v>
      </c>
      <c r="B1218" s="368" t="s">
        <v>1920</v>
      </c>
      <c r="C1218" s="367" t="s">
        <v>1925</v>
      </c>
      <c r="D1218" s="366">
        <v>44256</v>
      </c>
      <c r="E1218" s="366">
        <v>44256</v>
      </c>
      <c r="F1218" s="366">
        <v>44256</v>
      </c>
      <c r="G1218" s="365">
        <v>43</v>
      </c>
    </row>
    <row r="1219" spans="1:7" x14ac:dyDescent="0.25">
      <c r="A1219" s="369">
        <v>2860042</v>
      </c>
      <c r="B1219" s="368" t="s">
        <v>1926</v>
      </c>
      <c r="C1219" s="367" t="s">
        <v>1917</v>
      </c>
      <c r="D1219" s="366">
        <v>44440</v>
      </c>
      <c r="E1219" s="366">
        <v>44440</v>
      </c>
      <c r="F1219" s="366">
        <v>44470</v>
      </c>
      <c r="G1219" s="365">
        <v>32</v>
      </c>
    </row>
    <row r="1220" spans="1:7" x14ac:dyDescent="0.25">
      <c r="A1220" s="369">
        <v>2861023</v>
      </c>
      <c r="B1220" s="368" t="s">
        <v>1922</v>
      </c>
      <c r="C1220" s="367" t="s">
        <v>1917</v>
      </c>
      <c r="D1220" s="366">
        <v>43831</v>
      </c>
      <c r="E1220" s="366">
        <v>43831</v>
      </c>
      <c r="F1220" s="366">
        <v>43831</v>
      </c>
      <c r="G1220" s="365">
        <v>27</v>
      </c>
    </row>
    <row r="1221" spans="1:7" x14ac:dyDescent="0.25">
      <c r="A1221" s="369">
        <v>2862181</v>
      </c>
      <c r="B1221" s="368" t="s">
        <v>1926</v>
      </c>
      <c r="C1221" s="367" t="s">
        <v>1930</v>
      </c>
      <c r="D1221" s="366">
        <v>44440</v>
      </c>
      <c r="E1221" s="366">
        <v>44440</v>
      </c>
      <c r="F1221" s="366">
        <v>44470</v>
      </c>
      <c r="G1221" s="365">
        <v>45</v>
      </c>
    </row>
    <row r="1222" spans="1:7" x14ac:dyDescent="0.25">
      <c r="A1222" s="369">
        <v>2863036</v>
      </c>
      <c r="B1222" s="368" t="s">
        <v>1918</v>
      </c>
      <c r="C1222" s="367" t="s">
        <v>1919</v>
      </c>
      <c r="D1222" s="366">
        <v>44470</v>
      </c>
      <c r="E1222" s="366">
        <v>44501</v>
      </c>
      <c r="F1222" s="366">
        <v>44501</v>
      </c>
      <c r="G1222" s="365">
        <v>24</v>
      </c>
    </row>
    <row r="1223" spans="1:7" x14ac:dyDescent="0.25">
      <c r="A1223" s="369">
        <v>2863199</v>
      </c>
      <c r="B1223" s="368" t="s">
        <v>1922</v>
      </c>
      <c r="C1223" s="367" t="s">
        <v>1933</v>
      </c>
      <c r="D1223" s="366">
        <v>44287</v>
      </c>
      <c r="E1223" s="366">
        <v>44287</v>
      </c>
      <c r="F1223" s="366">
        <v>44287</v>
      </c>
      <c r="G1223" s="365">
        <v>86</v>
      </c>
    </row>
    <row r="1224" spans="1:7" x14ac:dyDescent="0.25">
      <c r="A1224" s="369">
        <v>2865393</v>
      </c>
      <c r="B1224" s="368" t="s">
        <v>1929</v>
      </c>
      <c r="C1224" s="367" t="s">
        <v>1927</v>
      </c>
      <c r="D1224" s="366">
        <v>43891</v>
      </c>
      <c r="E1224" s="366">
        <v>43891</v>
      </c>
      <c r="F1224" s="366">
        <v>43891</v>
      </c>
      <c r="G1224" s="365">
        <v>100</v>
      </c>
    </row>
    <row r="1225" spans="1:7" x14ac:dyDescent="0.25">
      <c r="A1225" s="369">
        <v>2869524</v>
      </c>
      <c r="B1225" s="368" t="s">
        <v>1918</v>
      </c>
      <c r="C1225" s="367" t="s">
        <v>1925</v>
      </c>
      <c r="D1225" s="366">
        <v>43952</v>
      </c>
      <c r="E1225" s="366">
        <v>43983</v>
      </c>
      <c r="F1225" s="366">
        <v>43983</v>
      </c>
      <c r="G1225" s="365">
        <v>10</v>
      </c>
    </row>
    <row r="1226" spans="1:7" x14ac:dyDescent="0.25">
      <c r="A1226" s="369">
        <v>2869830</v>
      </c>
      <c r="B1226" s="368" t="s">
        <v>1922</v>
      </c>
      <c r="C1226" s="367" t="s">
        <v>1933</v>
      </c>
      <c r="D1226" s="366">
        <v>43862</v>
      </c>
      <c r="E1226" s="366">
        <v>43891</v>
      </c>
      <c r="F1226" s="366">
        <v>43891</v>
      </c>
      <c r="G1226" s="365">
        <v>6</v>
      </c>
    </row>
    <row r="1227" spans="1:7" x14ac:dyDescent="0.25">
      <c r="A1227" s="369">
        <v>2873539</v>
      </c>
      <c r="B1227" s="368" t="s">
        <v>1920</v>
      </c>
      <c r="C1227" s="367" t="s">
        <v>1934</v>
      </c>
      <c r="D1227" s="366">
        <v>44136</v>
      </c>
      <c r="E1227" s="366">
        <v>44136</v>
      </c>
      <c r="F1227" s="366">
        <v>44136</v>
      </c>
      <c r="G1227" s="365">
        <v>87</v>
      </c>
    </row>
    <row r="1228" spans="1:7" x14ac:dyDescent="0.25">
      <c r="A1228" s="369">
        <v>2874593</v>
      </c>
      <c r="B1228" s="368" t="s">
        <v>1918</v>
      </c>
      <c r="C1228" s="367" t="s">
        <v>1934</v>
      </c>
      <c r="D1228" s="366">
        <v>44166</v>
      </c>
      <c r="E1228" s="366">
        <v>44197</v>
      </c>
      <c r="F1228" s="366">
        <v>44197</v>
      </c>
      <c r="G1228" s="365">
        <v>3</v>
      </c>
    </row>
    <row r="1229" spans="1:7" x14ac:dyDescent="0.25">
      <c r="A1229" s="369">
        <v>2878858</v>
      </c>
      <c r="B1229" s="368" t="s">
        <v>1932</v>
      </c>
      <c r="C1229" s="367" t="s">
        <v>1931</v>
      </c>
      <c r="D1229" s="366">
        <v>44348</v>
      </c>
      <c r="E1229" s="366">
        <v>44348</v>
      </c>
      <c r="F1229" s="366">
        <v>44378</v>
      </c>
      <c r="G1229" s="365">
        <v>27</v>
      </c>
    </row>
    <row r="1230" spans="1:7" x14ac:dyDescent="0.25">
      <c r="A1230" s="369">
        <v>2880242</v>
      </c>
      <c r="B1230" s="368" t="s">
        <v>1929</v>
      </c>
      <c r="C1230" s="367" t="s">
        <v>1919</v>
      </c>
      <c r="D1230" s="366">
        <v>43952</v>
      </c>
      <c r="E1230" s="366">
        <v>43952</v>
      </c>
      <c r="F1230" s="366">
        <v>43983</v>
      </c>
      <c r="G1230" s="365">
        <v>58</v>
      </c>
    </row>
    <row r="1231" spans="1:7" x14ac:dyDescent="0.25">
      <c r="A1231" s="369">
        <v>2881688</v>
      </c>
      <c r="B1231" s="368" t="s">
        <v>1924</v>
      </c>
      <c r="C1231" s="367" t="s">
        <v>1919</v>
      </c>
      <c r="D1231" s="366">
        <v>44013</v>
      </c>
      <c r="E1231" s="366">
        <v>44013</v>
      </c>
      <c r="F1231" s="366">
        <v>44044</v>
      </c>
      <c r="G1231" s="365">
        <v>19</v>
      </c>
    </row>
    <row r="1232" spans="1:7" x14ac:dyDescent="0.25">
      <c r="A1232" s="369">
        <v>2881946</v>
      </c>
      <c r="B1232" s="368" t="s">
        <v>1922</v>
      </c>
      <c r="C1232" s="367" t="s">
        <v>1927</v>
      </c>
      <c r="D1232" s="366">
        <v>44136</v>
      </c>
      <c r="E1232" s="366">
        <v>44136</v>
      </c>
      <c r="F1232" s="366">
        <v>44166</v>
      </c>
      <c r="G1232" s="365">
        <v>5</v>
      </c>
    </row>
    <row r="1233" spans="1:7" x14ac:dyDescent="0.25">
      <c r="A1233" s="369">
        <v>2883620</v>
      </c>
      <c r="B1233" s="368" t="s">
        <v>1926</v>
      </c>
      <c r="C1233" s="367" t="s">
        <v>1931</v>
      </c>
      <c r="D1233" s="366">
        <v>43891</v>
      </c>
      <c r="E1233" s="366">
        <v>43891</v>
      </c>
      <c r="F1233" s="366">
        <v>43922</v>
      </c>
      <c r="G1233" s="365">
        <v>45</v>
      </c>
    </row>
    <row r="1234" spans="1:7" x14ac:dyDescent="0.25">
      <c r="A1234" s="369">
        <v>2888290</v>
      </c>
      <c r="B1234" s="368" t="s">
        <v>1924</v>
      </c>
      <c r="C1234" s="367" t="s">
        <v>1917</v>
      </c>
      <c r="D1234" s="366">
        <v>44166</v>
      </c>
      <c r="E1234" s="366">
        <v>44166</v>
      </c>
      <c r="F1234" s="366">
        <v>44197</v>
      </c>
      <c r="G1234" s="365">
        <v>14</v>
      </c>
    </row>
    <row r="1235" spans="1:7" x14ac:dyDescent="0.25">
      <c r="A1235" s="369">
        <v>2888921</v>
      </c>
      <c r="B1235" s="368" t="s">
        <v>1920</v>
      </c>
      <c r="C1235" s="367" t="s">
        <v>1934</v>
      </c>
      <c r="D1235" s="366">
        <v>44013</v>
      </c>
      <c r="E1235" s="366">
        <v>44013</v>
      </c>
      <c r="F1235" s="366">
        <v>44013</v>
      </c>
      <c r="G1235" s="365">
        <v>58</v>
      </c>
    </row>
    <row r="1236" spans="1:7" x14ac:dyDescent="0.25">
      <c r="A1236" s="369">
        <v>2888974</v>
      </c>
      <c r="B1236" s="368" t="s">
        <v>1926</v>
      </c>
      <c r="C1236" s="367" t="s">
        <v>1931</v>
      </c>
      <c r="D1236" s="366">
        <v>44228</v>
      </c>
      <c r="E1236" s="366">
        <v>44256</v>
      </c>
      <c r="F1236" s="366">
        <v>44256</v>
      </c>
      <c r="G1236" s="365">
        <v>16</v>
      </c>
    </row>
    <row r="1237" spans="1:7" x14ac:dyDescent="0.25">
      <c r="A1237" s="369">
        <v>2889701</v>
      </c>
      <c r="B1237" s="368" t="s">
        <v>1932</v>
      </c>
      <c r="C1237" s="367" t="s">
        <v>1930</v>
      </c>
      <c r="D1237" s="366">
        <v>44166</v>
      </c>
      <c r="E1237" s="366">
        <v>44166</v>
      </c>
      <c r="F1237" s="366">
        <v>44197</v>
      </c>
      <c r="G1237" s="365">
        <v>53</v>
      </c>
    </row>
    <row r="1238" spans="1:7" x14ac:dyDescent="0.25">
      <c r="A1238" s="369">
        <v>2890348</v>
      </c>
      <c r="B1238" s="368" t="s">
        <v>1926</v>
      </c>
      <c r="C1238" s="367" t="s">
        <v>1919</v>
      </c>
      <c r="D1238" s="366">
        <v>44075</v>
      </c>
      <c r="E1238" s="366">
        <v>44105</v>
      </c>
      <c r="F1238" s="366">
        <v>44105</v>
      </c>
      <c r="G1238" s="365">
        <v>9</v>
      </c>
    </row>
    <row r="1239" spans="1:7" x14ac:dyDescent="0.25">
      <c r="A1239" s="369">
        <v>2891077</v>
      </c>
      <c r="B1239" s="368" t="s">
        <v>1926</v>
      </c>
      <c r="C1239" s="367" t="s">
        <v>1931</v>
      </c>
      <c r="D1239" s="366">
        <v>44044</v>
      </c>
      <c r="E1239" s="366">
        <v>44044</v>
      </c>
      <c r="F1239" s="366">
        <v>44075</v>
      </c>
      <c r="G1239" s="365">
        <v>19</v>
      </c>
    </row>
    <row r="1240" spans="1:7" x14ac:dyDescent="0.25">
      <c r="A1240" s="369">
        <v>2891520</v>
      </c>
      <c r="B1240" s="368" t="s">
        <v>1918</v>
      </c>
      <c r="C1240" s="367" t="s">
        <v>1931</v>
      </c>
      <c r="D1240" s="366">
        <v>44317</v>
      </c>
      <c r="E1240" s="366">
        <v>44317</v>
      </c>
      <c r="F1240" s="366">
        <v>44317</v>
      </c>
      <c r="G1240" s="365">
        <v>64</v>
      </c>
    </row>
    <row r="1241" spans="1:7" x14ac:dyDescent="0.25">
      <c r="A1241" s="369">
        <v>2891746</v>
      </c>
      <c r="B1241" s="368" t="s">
        <v>1929</v>
      </c>
      <c r="C1241" s="367" t="s">
        <v>1921</v>
      </c>
      <c r="D1241" s="366">
        <v>44348</v>
      </c>
      <c r="E1241" s="366">
        <v>44378</v>
      </c>
      <c r="F1241" s="366">
        <v>44378</v>
      </c>
      <c r="G1241" s="365">
        <v>21</v>
      </c>
    </row>
    <row r="1242" spans="1:7" x14ac:dyDescent="0.25">
      <c r="A1242" s="369">
        <v>2895965</v>
      </c>
      <c r="B1242" s="368" t="s">
        <v>1922</v>
      </c>
      <c r="C1242" s="367" t="s">
        <v>1919</v>
      </c>
      <c r="D1242" s="366">
        <v>43891</v>
      </c>
      <c r="E1242" s="366">
        <v>43891</v>
      </c>
      <c r="F1242" s="366">
        <v>43922</v>
      </c>
      <c r="G1242" s="365">
        <v>97</v>
      </c>
    </row>
    <row r="1243" spans="1:7" x14ac:dyDescent="0.25">
      <c r="A1243" s="369">
        <v>2895981</v>
      </c>
      <c r="B1243" s="368" t="s">
        <v>1929</v>
      </c>
      <c r="C1243" s="367" t="s">
        <v>1933</v>
      </c>
      <c r="D1243" s="366">
        <v>43922</v>
      </c>
      <c r="E1243" s="366">
        <v>43922</v>
      </c>
      <c r="F1243" s="366">
        <v>43922</v>
      </c>
      <c r="G1243" s="365">
        <v>26</v>
      </c>
    </row>
    <row r="1244" spans="1:7" x14ac:dyDescent="0.25">
      <c r="A1244" s="369">
        <v>2896137</v>
      </c>
      <c r="B1244" s="368" t="s">
        <v>1924</v>
      </c>
      <c r="C1244" s="367" t="s">
        <v>1919</v>
      </c>
      <c r="D1244" s="366">
        <v>44409</v>
      </c>
      <c r="E1244" s="366">
        <v>44440</v>
      </c>
      <c r="F1244" s="366">
        <v>44440</v>
      </c>
      <c r="G1244" s="365">
        <v>5</v>
      </c>
    </row>
    <row r="1245" spans="1:7" x14ac:dyDescent="0.25">
      <c r="A1245" s="369">
        <v>2896266</v>
      </c>
      <c r="B1245" s="368" t="s">
        <v>1928</v>
      </c>
      <c r="C1245" s="367" t="s">
        <v>1934</v>
      </c>
      <c r="D1245" s="366">
        <v>44013</v>
      </c>
      <c r="E1245" s="366">
        <v>44013</v>
      </c>
      <c r="F1245" s="366">
        <v>44044</v>
      </c>
      <c r="G1245" s="365">
        <v>41</v>
      </c>
    </row>
    <row r="1246" spans="1:7" x14ac:dyDescent="0.25">
      <c r="A1246" s="369">
        <v>2896875</v>
      </c>
      <c r="B1246" s="368" t="s">
        <v>1928</v>
      </c>
      <c r="C1246" s="367" t="s">
        <v>1923</v>
      </c>
      <c r="D1246" s="366">
        <v>44228</v>
      </c>
      <c r="E1246" s="366">
        <v>44256</v>
      </c>
      <c r="F1246" s="366">
        <v>44256</v>
      </c>
      <c r="G1246" s="365">
        <v>13</v>
      </c>
    </row>
    <row r="1247" spans="1:7" x14ac:dyDescent="0.25">
      <c r="A1247" s="369">
        <v>2898645</v>
      </c>
      <c r="B1247" s="368" t="s">
        <v>1922</v>
      </c>
      <c r="C1247" s="367" t="s">
        <v>1917</v>
      </c>
      <c r="D1247" s="366">
        <v>43952</v>
      </c>
      <c r="E1247" s="366">
        <v>43952</v>
      </c>
      <c r="F1247" s="366">
        <v>43983</v>
      </c>
      <c r="G1247" s="365">
        <v>88</v>
      </c>
    </row>
    <row r="1248" spans="1:7" x14ac:dyDescent="0.25">
      <c r="A1248" s="369">
        <v>2900672</v>
      </c>
      <c r="B1248" s="368" t="s">
        <v>1918</v>
      </c>
      <c r="C1248" s="367" t="s">
        <v>1931</v>
      </c>
      <c r="D1248" s="366">
        <v>44256</v>
      </c>
      <c r="E1248" s="366">
        <v>44256</v>
      </c>
      <c r="F1248" s="366">
        <v>44287</v>
      </c>
      <c r="G1248" s="365">
        <v>82</v>
      </c>
    </row>
    <row r="1249" spans="1:7" x14ac:dyDescent="0.25">
      <c r="A1249" s="369">
        <v>2905947</v>
      </c>
      <c r="B1249" s="368" t="s">
        <v>1928</v>
      </c>
      <c r="C1249" s="367" t="s">
        <v>1923</v>
      </c>
      <c r="D1249" s="366">
        <v>44378</v>
      </c>
      <c r="E1249" s="366">
        <v>44378</v>
      </c>
      <c r="F1249" s="366">
        <v>44409</v>
      </c>
      <c r="G1249" s="365">
        <v>93</v>
      </c>
    </row>
    <row r="1250" spans="1:7" x14ac:dyDescent="0.25">
      <c r="A1250" s="369">
        <v>2906857</v>
      </c>
      <c r="B1250" s="368" t="s">
        <v>1932</v>
      </c>
      <c r="C1250" s="367" t="s">
        <v>1931</v>
      </c>
      <c r="D1250" s="366">
        <v>44197</v>
      </c>
      <c r="E1250" s="366">
        <v>44197</v>
      </c>
      <c r="F1250" s="366">
        <v>44197</v>
      </c>
      <c r="G1250" s="365">
        <v>67</v>
      </c>
    </row>
    <row r="1251" spans="1:7" x14ac:dyDescent="0.25">
      <c r="A1251" s="369">
        <v>2907870</v>
      </c>
      <c r="B1251" s="368" t="s">
        <v>1924</v>
      </c>
      <c r="C1251" s="367" t="s">
        <v>1921</v>
      </c>
      <c r="D1251" s="366">
        <v>44470</v>
      </c>
      <c r="E1251" s="366">
        <v>44470</v>
      </c>
      <c r="F1251" s="366">
        <v>44501</v>
      </c>
      <c r="G1251" s="365">
        <v>95</v>
      </c>
    </row>
    <row r="1252" spans="1:7" x14ac:dyDescent="0.25">
      <c r="A1252" s="369">
        <v>2908086</v>
      </c>
      <c r="B1252" s="368" t="s">
        <v>1922</v>
      </c>
      <c r="C1252" s="367" t="s">
        <v>1921</v>
      </c>
      <c r="D1252" s="366">
        <v>44409</v>
      </c>
      <c r="E1252" s="366">
        <v>44409</v>
      </c>
      <c r="F1252" s="366">
        <v>44440</v>
      </c>
      <c r="G1252" s="365">
        <v>34</v>
      </c>
    </row>
    <row r="1253" spans="1:7" x14ac:dyDescent="0.25">
      <c r="A1253" s="369">
        <v>2909894</v>
      </c>
      <c r="B1253" s="368" t="s">
        <v>1924</v>
      </c>
      <c r="C1253" s="367" t="s">
        <v>1933</v>
      </c>
      <c r="D1253" s="366">
        <v>44136</v>
      </c>
      <c r="E1253" s="366">
        <v>44166</v>
      </c>
      <c r="F1253" s="366">
        <v>44166</v>
      </c>
      <c r="G1253" s="365">
        <v>9</v>
      </c>
    </row>
    <row r="1254" spans="1:7" x14ac:dyDescent="0.25">
      <c r="A1254" s="369">
        <v>2910874</v>
      </c>
      <c r="B1254" s="368" t="s">
        <v>1920</v>
      </c>
      <c r="C1254" s="367" t="s">
        <v>1933</v>
      </c>
      <c r="D1254" s="366">
        <v>43891</v>
      </c>
      <c r="E1254" s="366">
        <v>43891</v>
      </c>
      <c r="F1254" s="366">
        <v>43891</v>
      </c>
      <c r="G1254" s="365">
        <v>55</v>
      </c>
    </row>
    <row r="1255" spans="1:7" x14ac:dyDescent="0.25">
      <c r="A1255" s="369">
        <v>2911218</v>
      </c>
      <c r="B1255" s="368" t="s">
        <v>1922</v>
      </c>
      <c r="C1255" s="367" t="s">
        <v>1931</v>
      </c>
      <c r="D1255" s="366">
        <v>44228</v>
      </c>
      <c r="E1255" s="366">
        <v>44256</v>
      </c>
      <c r="F1255" s="366">
        <v>44256</v>
      </c>
      <c r="G1255" s="365">
        <v>2</v>
      </c>
    </row>
    <row r="1256" spans="1:7" x14ac:dyDescent="0.25">
      <c r="A1256" s="369">
        <v>2911455</v>
      </c>
      <c r="B1256" s="368" t="s">
        <v>1926</v>
      </c>
      <c r="C1256" s="367" t="s">
        <v>1933</v>
      </c>
      <c r="D1256" s="366">
        <v>44287</v>
      </c>
      <c r="E1256" s="366">
        <v>44287</v>
      </c>
      <c r="F1256" s="366">
        <v>44317</v>
      </c>
      <c r="G1256" s="365">
        <v>49</v>
      </c>
    </row>
    <row r="1257" spans="1:7" x14ac:dyDescent="0.25">
      <c r="A1257" s="369">
        <v>2913039</v>
      </c>
      <c r="B1257" s="368" t="s">
        <v>1932</v>
      </c>
      <c r="C1257" s="367" t="s">
        <v>1933</v>
      </c>
      <c r="D1257" s="366">
        <v>44348</v>
      </c>
      <c r="E1257" s="366">
        <v>44348</v>
      </c>
      <c r="F1257" s="366">
        <v>44378</v>
      </c>
      <c r="G1257" s="365">
        <v>62</v>
      </c>
    </row>
    <row r="1258" spans="1:7" x14ac:dyDescent="0.25">
      <c r="A1258" s="369">
        <v>2913622</v>
      </c>
      <c r="B1258" s="368" t="s">
        <v>1918</v>
      </c>
      <c r="C1258" s="367" t="s">
        <v>1919</v>
      </c>
      <c r="D1258" s="366">
        <v>44378</v>
      </c>
      <c r="E1258" s="366">
        <v>44409</v>
      </c>
      <c r="F1258" s="366">
        <v>44409</v>
      </c>
      <c r="G1258" s="365">
        <v>13</v>
      </c>
    </row>
    <row r="1259" spans="1:7" x14ac:dyDescent="0.25">
      <c r="A1259" s="369">
        <v>2914414</v>
      </c>
      <c r="B1259" s="368" t="s">
        <v>1928</v>
      </c>
      <c r="C1259" s="367" t="s">
        <v>1927</v>
      </c>
      <c r="D1259" s="366">
        <v>44501</v>
      </c>
      <c r="E1259" s="366">
        <v>44531</v>
      </c>
      <c r="F1259" s="366">
        <v>44531</v>
      </c>
      <c r="G1259" s="365">
        <v>10</v>
      </c>
    </row>
    <row r="1260" spans="1:7" x14ac:dyDescent="0.25">
      <c r="A1260" s="369">
        <v>2914604</v>
      </c>
      <c r="B1260" s="368" t="s">
        <v>1922</v>
      </c>
      <c r="C1260" s="367" t="s">
        <v>1930</v>
      </c>
      <c r="D1260" s="366">
        <v>44470</v>
      </c>
      <c r="E1260" s="366">
        <v>44501</v>
      </c>
      <c r="F1260" s="366">
        <v>44501</v>
      </c>
      <c r="G1260" s="365">
        <v>7</v>
      </c>
    </row>
    <row r="1261" spans="1:7" x14ac:dyDescent="0.25">
      <c r="A1261" s="369">
        <v>2915009</v>
      </c>
      <c r="B1261" s="368" t="s">
        <v>1922</v>
      </c>
      <c r="C1261" s="367" t="s">
        <v>1923</v>
      </c>
      <c r="D1261" s="366">
        <v>44228</v>
      </c>
      <c r="E1261" s="366">
        <v>44228</v>
      </c>
      <c r="F1261" s="366">
        <v>44228</v>
      </c>
      <c r="G1261" s="365">
        <v>24</v>
      </c>
    </row>
    <row r="1262" spans="1:7" x14ac:dyDescent="0.25">
      <c r="A1262" s="369">
        <v>2915133</v>
      </c>
      <c r="B1262" s="368" t="s">
        <v>1932</v>
      </c>
      <c r="C1262" s="367" t="s">
        <v>1917</v>
      </c>
      <c r="D1262" s="366">
        <v>44378</v>
      </c>
      <c r="E1262" s="366">
        <v>44378</v>
      </c>
      <c r="F1262" s="366">
        <v>44409</v>
      </c>
      <c r="G1262" s="365">
        <v>70</v>
      </c>
    </row>
    <row r="1263" spans="1:7" x14ac:dyDescent="0.25">
      <c r="A1263" s="369">
        <v>2915747</v>
      </c>
      <c r="B1263" s="368" t="s">
        <v>1929</v>
      </c>
      <c r="C1263" s="367" t="s">
        <v>1917</v>
      </c>
      <c r="D1263" s="366">
        <v>44228</v>
      </c>
      <c r="E1263" s="366">
        <v>44228</v>
      </c>
      <c r="F1263" s="366">
        <v>44256</v>
      </c>
      <c r="G1263" s="365">
        <v>95</v>
      </c>
    </row>
    <row r="1264" spans="1:7" x14ac:dyDescent="0.25">
      <c r="A1264" s="369">
        <v>2916212</v>
      </c>
      <c r="B1264" s="368" t="s">
        <v>1922</v>
      </c>
      <c r="C1264" s="367" t="s">
        <v>1919</v>
      </c>
      <c r="D1264" s="366">
        <v>44470</v>
      </c>
      <c r="E1264" s="366">
        <v>44470</v>
      </c>
      <c r="F1264" s="366">
        <v>44501</v>
      </c>
      <c r="G1264" s="365">
        <v>69</v>
      </c>
    </row>
    <row r="1265" spans="1:7" x14ac:dyDescent="0.25">
      <c r="A1265" s="369">
        <v>2918515</v>
      </c>
      <c r="B1265" s="368" t="s">
        <v>1926</v>
      </c>
      <c r="C1265" s="367" t="s">
        <v>1921</v>
      </c>
      <c r="D1265" s="366">
        <v>44166</v>
      </c>
      <c r="E1265" s="366">
        <v>44197</v>
      </c>
      <c r="F1265" s="366">
        <v>44197</v>
      </c>
      <c r="G1265" s="365">
        <v>2</v>
      </c>
    </row>
    <row r="1266" spans="1:7" x14ac:dyDescent="0.25">
      <c r="A1266" s="369">
        <v>2918988</v>
      </c>
      <c r="B1266" s="368" t="s">
        <v>1922</v>
      </c>
      <c r="C1266" s="367" t="s">
        <v>1925</v>
      </c>
      <c r="D1266" s="366">
        <v>43952</v>
      </c>
      <c r="E1266" s="366">
        <v>43983</v>
      </c>
      <c r="F1266" s="366">
        <v>43983</v>
      </c>
      <c r="G1266" s="365">
        <v>10</v>
      </c>
    </row>
    <row r="1267" spans="1:7" x14ac:dyDescent="0.25">
      <c r="A1267" s="369">
        <v>2922135</v>
      </c>
      <c r="B1267" s="368" t="s">
        <v>1918</v>
      </c>
      <c r="C1267" s="367" t="s">
        <v>1917</v>
      </c>
      <c r="D1267" s="366">
        <v>44228</v>
      </c>
      <c r="E1267" s="366">
        <v>44256</v>
      </c>
      <c r="F1267" s="366">
        <v>44256</v>
      </c>
      <c r="G1267" s="365">
        <v>13</v>
      </c>
    </row>
    <row r="1268" spans="1:7" x14ac:dyDescent="0.25">
      <c r="A1268" s="369">
        <v>2923318</v>
      </c>
      <c r="B1268" s="368" t="s">
        <v>1926</v>
      </c>
      <c r="C1268" s="367" t="s">
        <v>1921</v>
      </c>
      <c r="D1268" s="366">
        <v>43831</v>
      </c>
      <c r="E1268" s="366">
        <v>43862</v>
      </c>
      <c r="F1268" s="366">
        <v>43862</v>
      </c>
      <c r="G1268" s="365">
        <v>4</v>
      </c>
    </row>
    <row r="1269" spans="1:7" x14ac:dyDescent="0.25">
      <c r="A1269" s="369">
        <v>2924851</v>
      </c>
      <c r="B1269" s="368" t="s">
        <v>1918</v>
      </c>
      <c r="C1269" s="367" t="s">
        <v>1917</v>
      </c>
      <c r="D1269" s="366">
        <v>44501</v>
      </c>
      <c r="E1269" s="366">
        <v>44501</v>
      </c>
      <c r="F1269" s="366">
        <v>44501</v>
      </c>
      <c r="G1269" s="365">
        <v>57</v>
      </c>
    </row>
    <row r="1270" spans="1:7" x14ac:dyDescent="0.25">
      <c r="A1270" s="369">
        <v>2927197</v>
      </c>
      <c r="B1270" s="368" t="s">
        <v>1926</v>
      </c>
      <c r="C1270" s="367" t="s">
        <v>1927</v>
      </c>
      <c r="D1270" s="366">
        <v>44440</v>
      </c>
      <c r="E1270" s="366">
        <v>44470</v>
      </c>
      <c r="F1270" s="366">
        <v>44470</v>
      </c>
      <c r="G1270" s="365">
        <v>12</v>
      </c>
    </row>
    <row r="1271" spans="1:7" x14ac:dyDescent="0.25">
      <c r="A1271" s="369">
        <v>2928535</v>
      </c>
      <c r="B1271" s="368" t="s">
        <v>1926</v>
      </c>
      <c r="C1271" s="367" t="s">
        <v>1933</v>
      </c>
      <c r="D1271" s="366">
        <v>43862</v>
      </c>
      <c r="E1271" s="366">
        <v>43891</v>
      </c>
      <c r="F1271" s="366">
        <v>43891</v>
      </c>
      <c r="G1271" s="365">
        <v>9</v>
      </c>
    </row>
    <row r="1272" spans="1:7" x14ac:dyDescent="0.25">
      <c r="A1272" s="369">
        <v>2930124</v>
      </c>
      <c r="B1272" s="368" t="s">
        <v>1924</v>
      </c>
      <c r="C1272" s="367" t="s">
        <v>1917</v>
      </c>
      <c r="D1272" s="366">
        <v>44470</v>
      </c>
      <c r="E1272" s="366">
        <v>44470</v>
      </c>
      <c r="F1272" s="366">
        <v>44470</v>
      </c>
      <c r="G1272" s="365">
        <v>56</v>
      </c>
    </row>
    <row r="1273" spans="1:7" x14ac:dyDescent="0.25">
      <c r="A1273" s="369">
        <v>2930937</v>
      </c>
      <c r="B1273" s="368" t="s">
        <v>1924</v>
      </c>
      <c r="C1273" s="367" t="s">
        <v>1925</v>
      </c>
      <c r="D1273" s="366">
        <v>43983</v>
      </c>
      <c r="E1273" s="366">
        <v>43983</v>
      </c>
      <c r="F1273" s="366">
        <v>44013</v>
      </c>
      <c r="G1273" s="365">
        <v>7</v>
      </c>
    </row>
    <row r="1274" spans="1:7" x14ac:dyDescent="0.25">
      <c r="A1274" s="369">
        <v>2934175</v>
      </c>
      <c r="B1274" s="368" t="s">
        <v>1918</v>
      </c>
      <c r="C1274" s="367" t="s">
        <v>1930</v>
      </c>
      <c r="D1274" s="366">
        <v>44409</v>
      </c>
      <c r="E1274" s="366">
        <v>44409</v>
      </c>
      <c r="F1274" s="366">
        <v>44440</v>
      </c>
      <c r="G1274" s="365">
        <v>76</v>
      </c>
    </row>
    <row r="1275" spans="1:7" x14ac:dyDescent="0.25">
      <c r="A1275" s="369">
        <v>2935183</v>
      </c>
      <c r="B1275" s="368" t="s">
        <v>1922</v>
      </c>
      <c r="C1275" s="367" t="s">
        <v>1919</v>
      </c>
      <c r="D1275" s="366">
        <v>44440</v>
      </c>
      <c r="E1275" s="366">
        <v>44470</v>
      </c>
      <c r="F1275" s="366">
        <v>44470</v>
      </c>
      <c r="G1275" s="365">
        <v>4</v>
      </c>
    </row>
    <row r="1276" spans="1:7" x14ac:dyDescent="0.25">
      <c r="A1276" s="369">
        <v>2937881</v>
      </c>
      <c r="B1276" s="368" t="s">
        <v>1920</v>
      </c>
      <c r="C1276" s="367" t="s">
        <v>1919</v>
      </c>
      <c r="D1276" s="366">
        <v>44378</v>
      </c>
      <c r="E1276" s="366">
        <v>44409</v>
      </c>
      <c r="F1276" s="366">
        <v>44409</v>
      </c>
      <c r="G1276" s="365">
        <v>16</v>
      </c>
    </row>
    <row r="1277" spans="1:7" x14ac:dyDescent="0.25">
      <c r="A1277" s="369">
        <v>2938542</v>
      </c>
      <c r="B1277" s="368" t="s">
        <v>1922</v>
      </c>
      <c r="C1277" s="367" t="s">
        <v>1933</v>
      </c>
      <c r="D1277" s="366">
        <v>44166</v>
      </c>
      <c r="E1277" s="366">
        <v>44166</v>
      </c>
      <c r="F1277" s="366">
        <v>44197</v>
      </c>
      <c r="G1277" s="365">
        <v>46</v>
      </c>
    </row>
    <row r="1278" spans="1:7" x14ac:dyDescent="0.25">
      <c r="A1278" s="369">
        <v>2943650</v>
      </c>
      <c r="B1278" s="368" t="s">
        <v>1920</v>
      </c>
      <c r="C1278" s="367" t="s">
        <v>1934</v>
      </c>
      <c r="D1278" s="366">
        <v>44166</v>
      </c>
      <c r="E1278" s="366">
        <v>44197</v>
      </c>
      <c r="F1278" s="366">
        <v>44197</v>
      </c>
      <c r="G1278" s="365">
        <v>2</v>
      </c>
    </row>
    <row r="1279" spans="1:7" x14ac:dyDescent="0.25">
      <c r="A1279" s="369">
        <v>2944538</v>
      </c>
      <c r="B1279" s="368" t="s">
        <v>1922</v>
      </c>
      <c r="C1279" s="367" t="s">
        <v>1930</v>
      </c>
      <c r="D1279" s="366">
        <v>44197</v>
      </c>
      <c r="E1279" s="366">
        <v>44228</v>
      </c>
      <c r="F1279" s="366">
        <v>44228</v>
      </c>
      <c r="G1279" s="365">
        <v>12</v>
      </c>
    </row>
    <row r="1280" spans="1:7" x14ac:dyDescent="0.25">
      <c r="A1280" s="369">
        <v>2945302</v>
      </c>
      <c r="B1280" s="368" t="s">
        <v>1932</v>
      </c>
      <c r="C1280" s="367" t="s">
        <v>1919</v>
      </c>
      <c r="D1280" s="366">
        <v>44105</v>
      </c>
      <c r="E1280" s="366">
        <v>44136</v>
      </c>
      <c r="F1280" s="366">
        <v>44136</v>
      </c>
      <c r="G1280" s="365">
        <v>4</v>
      </c>
    </row>
    <row r="1281" spans="1:7" x14ac:dyDescent="0.25">
      <c r="A1281" s="369">
        <v>2946303</v>
      </c>
      <c r="B1281" s="368" t="s">
        <v>1920</v>
      </c>
      <c r="C1281" s="367" t="s">
        <v>1925</v>
      </c>
      <c r="D1281" s="366">
        <v>44136</v>
      </c>
      <c r="E1281" s="366">
        <v>44136</v>
      </c>
      <c r="F1281" s="366">
        <v>44166</v>
      </c>
      <c r="G1281" s="365">
        <v>73</v>
      </c>
    </row>
    <row r="1282" spans="1:7" x14ac:dyDescent="0.25">
      <c r="A1282" s="369">
        <v>2949516</v>
      </c>
      <c r="B1282" s="368" t="s">
        <v>1928</v>
      </c>
      <c r="C1282" s="367" t="s">
        <v>1930</v>
      </c>
      <c r="D1282" s="366">
        <v>44470</v>
      </c>
      <c r="E1282" s="366">
        <v>44470</v>
      </c>
      <c r="F1282" s="366">
        <v>44501</v>
      </c>
      <c r="G1282" s="365">
        <v>88</v>
      </c>
    </row>
    <row r="1283" spans="1:7" x14ac:dyDescent="0.25">
      <c r="A1283" s="369">
        <v>2951611</v>
      </c>
      <c r="B1283" s="368" t="s">
        <v>1924</v>
      </c>
      <c r="C1283" s="367" t="s">
        <v>1925</v>
      </c>
      <c r="D1283" s="366">
        <v>43983</v>
      </c>
      <c r="E1283" s="366">
        <v>43983</v>
      </c>
      <c r="F1283" s="366">
        <v>43983</v>
      </c>
      <c r="G1283" s="365">
        <v>8</v>
      </c>
    </row>
    <row r="1284" spans="1:7" x14ac:dyDescent="0.25">
      <c r="A1284" s="369">
        <v>2951691</v>
      </c>
      <c r="B1284" s="368" t="s">
        <v>1928</v>
      </c>
      <c r="C1284" s="367" t="s">
        <v>1925</v>
      </c>
      <c r="D1284" s="366">
        <v>44197</v>
      </c>
      <c r="E1284" s="366">
        <v>44197</v>
      </c>
      <c r="F1284" s="366">
        <v>44197</v>
      </c>
      <c r="G1284" s="365">
        <v>51</v>
      </c>
    </row>
    <row r="1285" spans="1:7" x14ac:dyDescent="0.25">
      <c r="A1285" s="369">
        <v>2952782</v>
      </c>
      <c r="B1285" s="368" t="s">
        <v>1920</v>
      </c>
      <c r="C1285" s="367" t="s">
        <v>1921</v>
      </c>
      <c r="D1285" s="366">
        <v>43922</v>
      </c>
      <c r="E1285" s="366">
        <v>43922</v>
      </c>
      <c r="F1285" s="366">
        <v>43952</v>
      </c>
      <c r="G1285" s="365">
        <v>23</v>
      </c>
    </row>
    <row r="1286" spans="1:7" x14ac:dyDescent="0.25">
      <c r="A1286" s="369">
        <v>2952980</v>
      </c>
      <c r="B1286" s="368" t="s">
        <v>1918</v>
      </c>
      <c r="C1286" s="367" t="s">
        <v>1927</v>
      </c>
      <c r="D1286" s="366">
        <v>44531</v>
      </c>
      <c r="E1286" s="366">
        <v>44531</v>
      </c>
      <c r="F1286" s="366">
        <v>44562</v>
      </c>
      <c r="G1286" s="365">
        <v>18</v>
      </c>
    </row>
    <row r="1287" spans="1:7" x14ac:dyDescent="0.25">
      <c r="A1287" s="369">
        <v>2953299</v>
      </c>
      <c r="B1287" s="368" t="s">
        <v>1922</v>
      </c>
      <c r="C1287" s="367" t="s">
        <v>1921</v>
      </c>
      <c r="D1287" s="366">
        <v>44228</v>
      </c>
      <c r="E1287" s="366">
        <v>44228</v>
      </c>
      <c r="F1287" s="366">
        <v>44256</v>
      </c>
      <c r="G1287" s="365">
        <v>82</v>
      </c>
    </row>
    <row r="1288" spans="1:7" x14ac:dyDescent="0.25">
      <c r="A1288" s="369">
        <v>2954407</v>
      </c>
      <c r="B1288" s="368" t="s">
        <v>1929</v>
      </c>
      <c r="C1288" s="367" t="s">
        <v>1934</v>
      </c>
      <c r="D1288" s="366">
        <v>44409</v>
      </c>
      <c r="E1288" s="366">
        <v>44409</v>
      </c>
      <c r="F1288" s="366">
        <v>44409</v>
      </c>
      <c r="G1288" s="365">
        <v>15</v>
      </c>
    </row>
    <row r="1289" spans="1:7" x14ac:dyDescent="0.25">
      <c r="A1289" s="369">
        <v>2954512</v>
      </c>
      <c r="B1289" s="368" t="s">
        <v>1924</v>
      </c>
      <c r="C1289" s="367" t="s">
        <v>1921</v>
      </c>
      <c r="D1289" s="366">
        <v>44440</v>
      </c>
      <c r="E1289" s="366">
        <v>44440</v>
      </c>
      <c r="F1289" s="366">
        <v>44470</v>
      </c>
      <c r="G1289" s="365">
        <v>74</v>
      </c>
    </row>
    <row r="1290" spans="1:7" x14ac:dyDescent="0.25">
      <c r="A1290" s="369">
        <v>2957965</v>
      </c>
      <c r="B1290" s="368" t="s">
        <v>1932</v>
      </c>
      <c r="C1290" s="367" t="s">
        <v>1919</v>
      </c>
      <c r="D1290" s="366">
        <v>44470</v>
      </c>
      <c r="E1290" s="366">
        <v>44470</v>
      </c>
      <c r="F1290" s="366">
        <v>44470</v>
      </c>
      <c r="G1290" s="365">
        <v>83</v>
      </c>
    </row>
    <row r="1291" spans="1:7" x14ac:dyDescent="0.25">
      <c r="A1291" s="369">
        <v>2958440</v>
      </c>
      <c r="B1291" s="368" t="s">
        <v>1929</v>
      </c>
      <c r="C1291" s="367" t="s">
        <v>1923</v>
      </c>
      <c r="D1291" s="366">
        <v>44378</v>
      </c>
      <c r="E1291" s="366">
        <v>44378</v>
      </c>
      <c r="F1291" s="366">
        <v>44409</v>
      </c>
      <c r="G1291" s="365">
        <v>87</v>
      </c>
    </row>
    <row r="1292" spans="1:7" x14ac:dyDescent="0.25">
      <c r="A1292" s="369">
        <v>2958577</v>
      </c>
      <c r="B1292" s="368" t="s">
        <v>1918</v>
      </c>
      <c r="C1292" s="367" t="s">
        <v>1919</v>
      </c>
      <c r="D1292" s="366">
        <v>44075</v>
      </c>
      <c r="E1292" s="366">
        <v>44075</v>
      </c>
      <c r="F1292" s="366">
        <v>44075</v>
      </c>
      <c r="G1292" s="365">
        <v>57</v>
      </c>
    </row>
    <row r="1293" spans="1:7" x14ac:dyDescent="0.25">
      <c r="A1293" s="369">
        <v>2959531</v>
      </c>
      <c r="B1293" s="368" t="s">
        <v>1929</v>
      </c>
      <c r="C1293" s="367" t="s">
        <v>1917</v>
      </c>
      <c r="D1293" s="366">
        <v>43891</v>
      </c>
      <c r="E1293" s="366">
        <v>43891</v>
      </c>
      <c r="F1293" s="366">
        <v>43891</v>
      </c>
      <c r="G1293" s="365">
        <v>35</v>
      </c>
    </row>
    <row r="1294" spans="1:7" x14ac:dyDescent="0.25">
      <c r="A1294" s="369">
        <v>2966141</v>
      </c>
      <c r="B1294" s="368" t="s">
        <v>1929</v>
      </c>
      <c r="C1294" s="367" t="s">
        <v>1933</v>
      </c>
      <c r="D1294" s="366">
        <v>44105</v>
      </c>
      <c r="E1294" s="366">
        <v>44136</v>
      </c>
      <c r="F1294" s="366">
        <v>44136</v>
      </c>
      <c r="G1294" s="365">
        <v>7</v>
      </c>
    </row>
    <row r="1295" spans="1:7" x14ac:dyDescent="0.25">
      <c r="A1295" s="369">
        <v>2966442</v>
      </c>
      <c r="B1295" s="368" t="s">
        <v>1928</v>
      </c>
      <c r="C1295" s="367" t="s">
        <v>1927</v>
      </c>
      <c r="D1295" s="366">
        <v>44287</v>
      </c>
      <c r="E1295" s="366">
        <v>44287</v>
      </c>
      <c r="F1295" s="366">
        <v>44287</v>
      </c>
      <c r="G1295" s="365">
        <v>80</v>
      </c>
    </row>
    <row r="1296" spans="1:7" x14ac:dyDescent="0.25">
      <c r="A1296" s="369">
        <v>2969409</v>
      </c>
      <c r="B1296" s="368" t="s">
        <v>1922</v>
      </c>
      <c r="C1296" s="367" t="s">
        <v>1927</v>
      </c>
      <c r="D1296" s="366">
        <v>44501</v>
      </c>
      <c r="E1296" s="366">
        <v>44531</v>
      </c>
      <c r="F1296" s="366">
        <v>44531</v>
      </c>
      <c r="G1296" s="365">
        <v>18</v>
      </c>
    </row>
    <row r="1297" spans="1:7" x14ac:dyDescent="0.25">
      <c r="A1297" s="369">
        <v>2971516</v>
      </c>
      <c r="B1297" s="368" t="s">
        <v>1932</v>
      </c>
      <c r="C1297" s="367" t="s">
        <v>1921</v>
      </c>
      <c r="D1297" s="366">
        <v>44044</v>
      </c>
      <c r="E1297" s="366">
        <v>44044</v>
      </c>
      <c r="F1297" s="366">
        <v>44075</v>
      </c>
      <c r="G1297" s="365">
        <v>3</v>
      </c>
    </row>
    <row r="1298" spans="1:7" x14ac:dyDescent="0.25">
      <c r="A1298" s="369">
        <v>2973869</v>
      </c>
      <c r="B1298" s="368" t="s">
        <v>1920</v>
      </c>
      <c r="C1298" s="367" t="s">
        <v>1934</v>
      </c>
      <c r="D1298" s="366">
        <v>43891</v>
      </c>
      <c r="E1298" s="366">
        <v>43922</v>
      </c>
      <c r="F1298" s="366">
        <v>43922</v>
      </c>
      <c r="G1298" s="365">
        <v>8</v>
      </c>
    </row>
    <row r="1299" spans="1:7" x14ac:dyDescent="0.25">
      <c r="A1299" s="369">
        <v>2975234</v>
      </c>
      <c r="B1299" s="368" t="s">
        <v>1922</v>
      </c>
      <c r="C1299" s="367" t="s">
        <v>1931</v>
      </c>
      <c r="D1299" s="366">
        <v>44531</v>
      </c>
      <c r="E1299" s="366">
        <v>44531</v>
      </c>
      <c r="F1299" s="366">
        <v>44531</v>
      </c>
      <c r="G1299" s="365">
        <v>76</v>
      </c>
    </row>
    <row r="1300" spans="1:7" x14ac:dyDescent="0.25">
      <c r="A1300" s="369">
        <v>2975402</v>
      </c>
      <c r="B1300" s="368" t="s">
        <v>1918</v>
      </c>
      <c r="C1300" s="367" t="s">
        <v>1923</v>
      </c>
      <c r="D1300" s="366">
        <v>44075</v>
      </c>
      <c r="E1300" s="366">
        <v>44075</v>
      </c>
      <c r="F1300" s="366">
        <v>44075</v>
      </c>
      <c r="G1300" s="365">
        <v>34</v>
      </c>
    </row>
    <row r="1301" spans="1:7" x14ac:dyDescent="0.25">
      <c r="A1301" s="369">
        <v>2975723</v>
      </c>
      <c r="B1301" s="368" t="s">
        <v>1920</v>
      </c>
      <c r="C1301" s="367" t="s">
        <v>1921</v>
      </c>
      <c r="D1301" s="366">
        <v>44136</v>
      </c>
      <c r="E1301" s="366">
        <v>44136</v>
      </c>
      <c r="F1301" s="366">
        <v>44166</v>
      </c>
      <c r="G1301" s="365">
        <v>68</v>
      </c>
    </row>
    <row r="1302" spans="1:7" x14ac:dyDescent="0.25">
      <c r="A1302" s="369">
        <v>2976254</v>
      </c>
      <c r="B1302" s="368" t="s">
        <v>1929</v>
      </c>
      <c r="C1302" s="367" t="s">
        <v>1934</v>
      </c>
      <c r="D1302" s="366">
        <v>43862</v>
      </c>
      <c r="E1302" s="366">
        <v>43891</v>
      </c>
      <c r="F1302" s="366">
        <v>43891</v>
      </c>
      <c r="G1302" s="365">
        <v>5</v>
      </c>
    </row>
    <row r="1303" spans="1:7" x14ac:dyDescent="0.25">
      <c r="A1303" s="369">
        <v>2980400</v>
      </c>
      <c r="B1303" s="368" t="s">
        <v>1932</v>
      </c>
      <c r="C1303" s="367" t="s">
        <v>1921</v>
      </c>
      <c r="D1303" s="366">
        <v>44348</v>
      </c>
      <c r="E1303" s="366">
        <v>44348</v>
      </c>
      <c r="F1303" s="366">
        <v>44348</v>
      </c>
      <c r="G1303" s="365">
        <v>95</v>
      </c>
    </row>
    <row r="1304" spans="1:7" x14ac:dyDescent="0.25">
      <c r="A1304" s="369">
        <v>2980919</v>
      </c>
      <c r="B1304" s="368" t="s">
        <v>1929</v>
      </c>
      <c r="C1304" s="367" t="s">
        <v>1930</v>
      </c>
      <c r="D1304" s="366">
        <v>43952</v>
      </c>
      <c r="E1304" s="366">
        <v>43952</v>
      </c>
      <c r="F1304" s="366">
        <v>43983</v>
      </c>
      <c r="G1304" s="365">
        <v>8</v>
      </c>
    </row>
    <row r="1305" spans="1:7" x14ac:dyDescent="0.25">
      <c r="A1305" s="369">
        <v>2981292</v>
      </c>
      <c r="B1305" s="368" t="s">
        <v>1926</v>
      </c>
      <c r="C1305" s="367" t="s">
        <v>1919</v>
      </c>
      <c r="D1305" s="366">
        <v>44317</v>
      </c>
      <c r="E1305" s="366">
        <v>44317</v>
      </c>
      <c r="F1305" s="366">
        <v>44348</v>
      </c>
      <c r="G1305" s="365">
        <v>28</v>
      </c>
    </row>
    <row r="1306" spans="1:7" x14ac:dyDescent="0.25">
      <c r="A1306" s="369">
        <v>2982616</v>
      </c>
      <c r="B1306" s="368" t="s">
        <v>1928</v>
      </c>
      <c r="C1306" s="367" t="s">
        <v>1933</v>
      </c>
      <c r="D1306" s="366">
        <v>44256</v>
      </c>
      <c r="E1306" s="366">
        <v>44287</v>
      </c>
      <c r="F1306" s="366">
        <v>44287</v>
      </c>
      <c r="G1306" s="365">
        <v>1</v>
      </c>
    </row>
    <row r="1307" spans="1:7" x14ac:dyDescent="0.25">
      <c r="A1307" s="369">
        <v>2986192</v>
      </c>
      <c r="B1307" s="368" t="s">
        <v>1926</v>
      </c>
      <c r="C1307" s="367" t="s">
        <v>1919</v>
      </c>
      <c r="D1307" s="366">
        <v>44166</v>
      </c>
      <c r="E1307" s="366">
        <v>44197</v>
      </c>
      <c r="F1307" s="366">
        <v>44197</v>
      </c>
      <c r="G1307" s="365">
        <v>1</v>
      </c>
    </row>
    <row r="1308" spans="1:7" x14ac:dyDescent="0.25">
      <c r="A1308" s="369">
        <v>2988560</v>
      </c>
      <c r="B1308" s="368" t="s">
        <v>1926</v>
      </c>
      <c r="C1308" s="367" t="s">
        <v>1930</v>
      </c>
      <c r="D1308" s="366">
        <v>44287</v>
      </c>
      <c r="E1308" s="366">
        <v>44287</v>
      </c>
      <c r="F1308" s="366">
        <v>44287</v>
      </c>
      <c r="G1308" s="365">
        <v>78</v>
      </c>
    </row>
    <row r="1309" spans="1:7" x14ac:dyDescent="0.25">
      <c r="A1309" s="369">
        <v>2989917</v>
      </c>
      <c r="B1309" s="368" t="s">
        <v>1922</v>
      </c>
      <c r="C1309" s="367" t="s">
        <v>1919</v>
      </c>
      <c r="D1309" s="366">
        <v>43891</v>
      </c>
      <c r="E1309" s="366">
        <v>43922</v>
      </c>
      <c r="F1309" s="366">
        <v>43922</v>
      </c>
      <c r="G1309" s="365">
        <v>8</v>
      </c>
    </row>
    <row r="1310" spans="1:7" x14ac:dyDescent="0.25">
      <c r="A1310" s="369">
        <v>2991352</v>
      </c>
      <c r="B1310" s="368" t="s">
        <v>1918</v>
      </c>
      <c r="C1310" s="367" t="s">
        <v>1934</v>
      </c>
      <c r="D1310" s="366">
        <v>44287</v>
      </c>
      <c r="E1310" s="366">
        <v>44317</v>
      </c>
      <c r="F1310" s="366">
        <v>44317</v>
      </c>
      <c r="G1310" s="365">
        <v>15</v>
      </c>
    </row>
    <row r="1311" spans="1:7" x14ac:dyDescent="0.25">
      <c r="A1311" s="369">
        <v>2991666</v>
      </c>
      <c r="B1311" s="368" t="s">
        <v>1932</v>
      </c>
      <c r="C1311" s="367" t="s">
        <v>1930</v>
      </c>
      <c r="D1311" s="366">
        <v>43952</v>
      </c>
      <c r="E1311" s="366">
        <v>43952</v>
      </c>
      <c r="F1311" s="366">
        <v>43952</v>
      </c>
      <c r="G1311" s="365">
        <v>32</v>
      </c>
    </row>
    <row r="1312" spans="1:7" x14ac:dyDescent="0.25">
      <c r="A1312" s="369">
        <v>2992659</v>
      </c>
      <c r="B1312" s="368" t="s">
        <v>1928</v>
      </c>
      <c r="C1312" s="367" t="s">
        <v>1921</v>
      </c>
      <c r="D1312" s="366">
        <v>44348</v>
      </c>
      <c r="E1312" s="366">
        <v>44378</v>
      </c>
      <c r="F1312" s="366">
        <v>44378</v>
      </c>
      <c r="G1312" s="365">
        <v>12</v>
      </c>
    </row>
    <row r="1313" spans="1:7" x14ac:dyDescent="0.25">
      <c r="A1313" s="369">
        <v>2995049</v>
      </c>
      <c r="B1313" s="368" t="s">
        <v>1926</v>
      </c>
      <c r="C1313" s="367" t="s">
        <v>1930</v>
      </c>
      <c r="D1313" s="366">
        <v>44013</v>
      </c>
      <c r="E1313" s="366">
        <v>44013</v>
      </c>
      <c r="F1313" s="366">
        <v>44044</v>
      </c>
      <c r="G1313" s="365">
        <v>51</v>
      </c>
    </row>
    <row r="1314" spans="1:7" x14ac:dyDescent="0.25">
      <c r="A1314" s="369">
        <v>2996611</v>
      </c>
      <c r="B1314" s="368" t="s">
        <v>1932</v>
      </c>
      <c r="C1314" s="367" t="s">
        <v>1930</v>
      </c>
      <c r="D1314" s="366">
        <v>44317</v>
      </c>
      <c r="E1314" s="366">
        <v>44348</v>
      </c>
      <c r="F1314" s="366">
        <v>44348</v>
      </c>
      <c r="G1314" s="365">
        <v>18</v>
      </c>
    </row>
    <row r="1315" spans="1:7" x14ac:dyDescent="0.25">
      <c r="A1315" s="369">
        <v>2997416</v>
      </c>
      <c r="B1315" s="368" t="s">
        <v>1928</v>
      </c>
      <c r="C1315" s="367" t="s">
        <v>1934</v>
      </c>
      <c r="D1315" s="366">
        <v>43891</v>
      </c>
      <c r="E1315" s="366">
        <v>43891</v>
      </c>
      <c r="F1315" s="366">
        <v>43891</v>
      </c>
      <c r="G1315" s="365">
        <v>92</v>
      </c>
    </row>
    <row r="1316" spans="1:7" x14ac:dyDescent="0.25">
      <c r="A1316" s="369">
        <v>2998177</v>
      </c>
      <c r="B1316" s="368" t="s">
        <v>1920</v>
      </c>
      <c r="C1316" s="367" t="s">
        <v>1931</v>
      </c>
      <c r="D1316" s="366">
        <v>44287</v>
      </c>
      <c r="E1316" s="366">
        <v>44317</v>
      </c>
      <c r="F1316" s="366">
        <v>44317</v>
      </c>
      <c r="G1316" s="365">
        <v>14</v>
      </c>
    </row>
    <row r="1317" spans="1:7" x14ac:dyDescent="0.25">
      <c r="A1317" s="369">
        <v>2998781</v>
      </c>
      <c r="B1317" s="368" t="s">
        <v>1928</v>
      </c>
      <c r="C1317" s="367" t="s">
        <v>1923</v>
      </c>
      <c r="D1317" s="366">
        <v>44317</v>
      </c>
      <c r="E1317" s="366">
        <v>44317</v>
      </c>
      <c r="F1317" s="366">
        <v>44317</v>
      </c>
      <c r="G1317" s="365">
        <v>49</v>
      </c>
    </row>
    <row r="1318" spans="1:7" x14ac:dyDescent="0.25">
      <c r="A1318" s="369">
        <v>2998990</v>
      </c>
      <c r="B1318" s="368" t="s">
        <v>1928</v>
      </c>
      <c r="C1318" s="367" t="s">
        <v>1933</v>
      </c>
      <c r="D1318" s="366">
        <v>44470</v>
      </c>
      <c r="E1318" s="366">
        <v>44470</v>
      </c>
      <c r="F1318" s="366">
        <v>44501</v>
      </c>
      <c r="G1318" s="365">
        <v>94</v>
      </c>
    </row>
    <row r="1319" spans="1:7" x14ac:dyDescent="0.25">
      <c r="A1319" s="369">
        <v>3001282</v>
      </c>
      <c r="B1319" s="368" t="s">
        <v>1926</v>
      </c>
      <c r="C1319" s="367" t="s">
        <v>1925</v>
      </c>
      <c r="D1319" s="366">
        <v>44287</v>
      </c>
      <c r="E1319" s="366">
        <v>44317</v>
      </c>
      <c r="F1319" s="366">
        <v>44317</v>
      </c>
      <c r="G1319" s="365">
        <v>13</v>
      </c>
    </row>
    <row r="1320" spans="1:7" x14ac:dyDescent="0.25">
      <c r="A1320" s="369">
        <v>3001737</v>
      </c>
      <c r="B1320" s="368" t="s">
        <v>1928</v>
      </c>
      <c r="C1320" s="367" t="s">
        <v>1925</v>
      </c>
      <c r="D1320" s="366">
        <v>44075</v>
      </c>
      <c r="E1320" s="366">
        <v>44075</v>
      </c>
      <c r="F1320" s="366">
        <v>44075</v>
      </c>
      <c r="G1320" s="365">
        <v>24</v>
      </c>
    </row>
    <row r="1321" spans="1:7" x14ac:dyDescent="0.25">
      <c r="A1321" s="369">
        <v>3002300</v>
      </c>
      <c r="B1321" s="368" t="s">
        <v>1924</v>
      </c>
      <c r="C1321" s="367" t="s">
        <v>1927</v>
      </c>
      <c r="D1321" s="366">
        <v>44409</v>
      </c>
      <c r="E1321" s="366">
        <v>44409</v>
      </c>
      <c r="F1321" s="366">
        <v>44440</v>
      </c>
      <c r="G1321" s="365">
        <v>72</v>
      </c>
    </row>
    <row r="1322" spans="1:7" x14ac:dyDescent="0.25">
      <c r="A1322" s="369">
        <v>3004005</v>
      </c>
      <c r="B1322" s="368" t="s">
        <v>1920</v>
      </c>
      <c r="C1322" s="367" t="s">
        <v>1917</v>
      </c>
      <c r="D1322" s="366">
        <v>44197</v>
      </c>
      <c r="E1322" s="366">
        <v>44228</v>
      </c>
      <c r="F1322" s="366">
        <v>44228</v>
      </c>
      <c r="G1322" s="365">
        <v>5</v>
      </c>
    </row>
    <row r="1323" spans="1:7" x14ac:dyDescent="0.25">
      <c r="A1323" s="369">
        <v>3004035</v>
      </c>
      <c r="B1323" s="368" t="s">
        <v>1922</v>
      </c>
      <c r="C1323" s="367" t="s">
        <v>1923</v>
      </c>
      <c r="D1323" s="366">
        <v>44013</v>
      </c>
      <c r="E1323" s="366">
        <v>44013</v>
      </c>
      <c r="F1323" s="366">
        <v>44013</v>
      </c>
      <c r="G1323" s="365">
        <v>35</v>
      </c>
    </row>
    <row r="1324" spans="1:7" x14ac:dyDescent="0.25">
      <c r="A1324" s="369">
        <v>3005559</v>
      </c>
      <c r="B1324" s="368" t="s">
        <v>1922</v>
      </c>
      <c r="C1324" s="367" t="s">
        <v>1923</v>
      </c>
      <c r="D1324" s="366">
        <v>44409</v>
      </c>
      <c r="E1324" s="366">
        <v>44409</v>
      </c>
      <c r="F1324" s="366">
        <v>44440</v>
      </c>
      <c r="G1324" s="365">
        <v>29</v>
      </c>
    </row>
    <row r="1325" spans="1:7" x14ac:dyDescent="0.25">
      <c r="A1325" s="369">
        <v>3005592</v>
      </c>
      <c r="B1325" s="368" t="s">
        <v>1924</v>
      </c>
      <c r="C1325" s="367" t="s">
        <v>1930</v>
      </c>
      <c r="D1325" s="366">
        <v>44228</v>
      </c>
      <c r="E1325" s="366">
        <v>44228</v>
      </c>
      <c r="F1325" s="366">
        <v>44256</v>
      </c>
      <c r="G1325" s="365">
        <v>99</v>
      </c>
    </row>
    <row r="1326" spans="1:7" x14ac:dyDescent="0.25">
      <c r="A1326" s="369">
        <v>3006955</v>
      </c>
      <c r="B1326" s="368" t="s">
        <v>1932</v>
      </c>
      <c r="C1326" s="367" t="s">
        <v>1923</v>
      </c>
      <c r="D1326" s="366">
        <v>44256</v>
      </c>
      <c r="E1326" s="366">
        <v>44287</v>
      </c>
      <c r="F1326" s="366">
        <v>44287</v>
      </c>
      <c r="G1326" s="365">
        <v>1</v>
      </c>
    </row>
    <row r="1327" spans="1:7" x14ac:dyDescent="0.25">
      <c r="A1327" s="369">
        <v>3007250</v>
      </c>
      <c r="B1327" s="368" t="s">
        <v>1922</v>
      </c>
      <c r="C1327" s="367" t="s">
        <v>1917</v>
      </c>
      <c r="D1327" s="366">
        <v>44409</v>
      </c>
      <c r="E1327" s="366">
        <v>44409</v>
      </c>
      <c r="F1327" s="366">
        <v>44409</v>
      </c>
      <c r="G1327" s="365">
        <v>36</v>
      </c>
    </row>
    <row r="1328" spans="1:7" x14ac:dyDescent="0.25">
      <c r="A1328" s="369">
        <v>3009177</v>
      </c>
      <c r="B1328" s="368" t="s">
        <v>1928</v>
      </c>
      <c r="C1328" s="367" t="s">
        <v>1917</v>
      </c>
      <c r="D1328" s="366">
        <v>43831</v>
      </c>
      <c r="E1328" s="366">
        <v>43862</v>
      </c>
      <c r="F1328" s="366">
        <v>43862</v>
      </c>
      <c r="G1328" s="365">
        <v>1</v>
      </c>
    </row>
    <row r="1329" spans="1:7" x14ac:dyDescent="0.25">
      <c r="A1329" s="369">
        <v>3009982</v>
      </c>
      <c r="B1329" s="368" t="s">
        <v>1924</v>
      </c>
      <c r="C1329" s="367" t="s">
        <v>1931</v>
      </c>
      <c r="D1329" s="366">
        <v>43891</v>
      </c>
      <c r="E1329" s="366">
        <v>43922</v>
      </c>
      <c r="F1329" s="366">
        <v>43922</v>
      </c>
      <c r="G1329" s="365">
        <v>10</v>
      </c>
    </row>
    <row r="1330" spans="1:7" x14ac:dyDescent="0.25">
      <c r="A1330" s="369">
        <v>3012305</v>
      </c>
      <c r="B1330" s="368" t="s">
        <v>1929</v>
      </c>
      <c r="C1330" s="367" t="s">
        <v>1921</v>
      </c>
      <c r="D1330" s="366">
        <v>43983</v>
      </c>
      <c r="E1330" s="366">
        <v>44013</v>
      </c>
      <c r="F1330" s="366">
        <v>44013</v>
      </c>
      <c r="G1330" s="365">
        <v>2</v>
      </c>
    </row>
    <row r="1331" spans="1:7" x14ac:dyDescent="0.25">
      <c r="A1331" s="369">
        <v>3012574</v>
      </c>
      <c r="B1331" s="368" t="s">
        <v>1920</v>
      </c>
      <c r="C1331" s="367" t="s">
        <v>1925</v>
      </c>
      <c r="D1331" s="366">
        <v>43952</v>
      </c>
      <c r="E1331" s="366">
        <v>43983</v>
      </c>
      <c r="F1331" s="366">
        <v>43983</v>
      </c>
      <c r="G1331" s="365">
        <v>4</v>
      </c>
    </row>
    <row r="1332" spans="1:7" x14ac:dyDescent="0.25">
      <c r="A1332" s="369">
        <v>3014710</v>
      </c>
      <c r="B1332" s="368" t="s">
        <v>1926</v>
      </c>
      <c r="C1332" s="367" t="s">
        <v>1930</v>
      </c>
      <c r="D1332" s="366">
        <v>43891</v>
      </c>
      <c r="E1332" s="366">
        <v>43891</v>
      </c>
      <c r="F1332" s="366">
        <v>43891</v>
      </c>
      <c r="G1332" s="365">
        <v>76</v>
      </c>
    </row>
    <row r="1333" spans="1:7" x14ac:dyDescent="0.25">
      <c r="A1333" s="369">
        <v>3014927</v>
      </c>
      <c r="B1333" s="368" t="s">
        <v>1929</v>
      </c>
      <c r="C1333" s="367" t="s">
        <v>1933</v>
      </c>
      <c r="D1333" s="366">
        <v>44166</v>
      </c>
      <c r="E1333" s="366">
        <v>44166</v>
      </c>
      <c r="F1333" s="366">
        <v>44197</v>
      </c>
      <c r="G1333" s="365">
        <v>84</v>
      </c>
    </row>
    <row r="1334" spans="1:7" x14ac:dyDescent="0.25">
      <c r="A1334" s="369">
        <v>3015068</v>
      </c>
      <c r="B1334" s="368" t="s">
        <v>1929</v>
      </c>
      <c r="C1334" s="367" t="s">
        <v>1923</v>
      </c>
      <c r="D1334" s="366">
        <v>43922</v>
      </c>
      <c r="E1334" s="366">
        <v>43922</v>
      </c>
      <c r="F1334" s="366">
        <v>43952</v>
      </c>
      <c r="G1334" s="365">
        <v>79</v>
      </c>
    </row>
    <row r="1335" spans="1:7" x14ac:dyDescent="0.25">
      <c r="A1335" s="369">
        <v>3015226</v>
      </c>
      <c r="B1335" s="368" t="s">
        <v>1918</v>
      </c>
      <c r="C1335" s="367" t="s">
        <v>1925</v>
      </c>
      <c r="D1335" s="366">
        <v>44105</v>
      </c>
      <c r="E1335" s="366">
        <v>44105</v>
      </c>
      <c r="F1335" s="366">
        <v>44105</v>
      </c>
      <c r="G1335" s="365">
        <v>48</v>
      </c>
    </row>
    <row r="1336" spans="1:7" x14ac:dyDescent="0.25">
      <c r="A1336" s="369">
        <v>3015888</v>
      </c>
      <c r="B1336" s="368" t="s">
        <v>1922</v>
      </c>
      <c r="C1336" s="367" t="s">
        <v>1923</v>
      </c>
      <c r="D1336" s="366">
        <v>44105</v>
      </c>
      <c r="E1336" s="366">
        <v>44105</v>
      </c>
      <c r="F1336" s="366">
        <v>44136</v>
      </c>
      <c r="G1336" s="365">
        <v>34</v>
      </c>
    </row>
    <row r="1337" spans="1:7" x14ac:dyDescent="0.25">
      <c r="A1337" s="369">
        <v>3020389</v>
      </c>
      <c r="B1337" s="368" t="s">
        <v>1922</v>
      </c>
      <c r="C1337" s="367" t="s">
        <v>1917</v>
      </c>
      <c r="D1337" s="366">
        <v>44228</v>
      </c>
      <c r="E1337" s="366">
        <v>44228</v>
      </c>
      <c r="F1337" s="366">
        <v>44228</v>
      </c>
      <c r="G1337" s="365">
        <v>33</v>
      </c>
    </row>
    <row r="1338" spans="1:7" x14ac:dyDescent="0.25">
      <c r="A1338" s="369">
        <v>3020741</v>
      </c>
      <c r="B1338" s="368" t="s">
        <v>1918</v>
      </c>
      <c r="C1338" s="367" t="s">
        <v>1930</v>
      </c>
      <c r="D1338" s="366">
        <v>44044</v>
      </c>
      <c r="E1338" s="366">
        <v>44044</v>
      </c>
      <c r="F1338" s="366">
        <v>44044</v>
      </c>
      <c r="G1338" s="365">
        <v>17</v>
      </c>
    </row>
    <row r="1339" spans="1:7" x14ac:dyDescent="0.25">
      <c r="A1339" s="369">
        <v>3021376</v>
      </c>
      <c r="B1339" s="368" t="s">
        <v>1920</v>
      </c>
      <c r="C1339" s="367" t="s">
        <v>1934</v>
      </c>
      <c r="D1339" s="366">
        <v>44256</v>
      </c>
      <c r="E1339" s="366">
        <v>44287</v>
      </c>
      <c r="F1339" s="366">
        <v>44287</v>
      </c>
      <c r="G1339" s="365">
        <v>16</v>
      </c>
    </row>
    <row r="1340" spans="1:7" x14ac:dyDescent="0.25">
      <c r="A1340" s="369">
        <v>3022380</v>
      </c>
      <c r="B1340" s="368" t="s">
        <v>1924</v>
      </c>
      <c r="C1340" s="367" t="s">
        <v>1925</v>
      </c>
      <c r="D1340" s="366">
        <v>44136</v>
      </c>
      <c r="E1340" s="366">
        <v>44136</v>
      </c>
      <c r="F1340" s="366">
        <v>44136</v>
      </c>
      <c r="G1340" s="365">
        <v>37</v>
      </c>
    </row>
    <row r="1341" spans="1:7" x14ac:dyDescent="0.25">
      <c r="A1341" s="369">
        <v>3024566</v>
      </c>
      <c r="B1341" s="368" t="s">
        <v>1928</v>
      </c>
      <c r="C1341" s="367" t="s">
        <v>1919</v>
      </c>
      <c r="D1341" s="366">
        <v>44348</v>
      </c>
      <c r="E1341" s="366">
        <v>44348</v>
      </c>
      <c r="F1341" s="366">
        <v>44378</v>
      </c>
      <c r="G1341" s="365">
        <v>68</v>
      </c>
    </row>
    <row r="1342" spans="1:7" x14ac:dyDescent="0.25">
      <c r="A1342" s="369">
        <v>3025933</v>
      </c>
      <c r="B1342" s="368" t="s">
        <v>1928</v>
      </c>
      <c r="C1342" s="367" t="s">
        <v>1923</v>
      </c>
      <c r="D1342" s="366">
        <v>44440</v>
      </c>
      <c r="E1342" s="366">
        <v>44440</v>
      </c>
      <c r="F1342" s="366">
        <v>44470</v>
      </c>
      <c r="G1342" s="365">
        <v>69</v>
      </c>
    </row>
    <row r="1343" spans="1:7" x14ac:dyDescent="0.25">
      <c r="A1343" s="369">
        <v>3028475</v>
      </c>
      <c r="B1343" s="368" t="s">
        <v>1929</v>
      </c>
      <c r="C1343" s="367" t="s">
        <v>1917</v>
      </c>
      <c r="D1343" s="366">
        <v>44075</v>
      </c>
      <c r="E1343" s="366">
        <v>44075</v>
      </c>
      <c r="F1343" s="366">
        <v>44075</v>
      </c>
      <c r="G1343" s="365">
        <v>86</v>
      </c>
    </row>
    <row r="1344" spans="1:7" x14ac:dyDescent="0.25">
      <c r="A1344" s="369">
        <v>3030830</v>
      </c>
      <c r="B1344" s="368" t="s">
        <v>1926</v>
      </c>
      <c r="C1344" s="367" t="s">
        <v>1934</v>
      </c>
      <c r="D1344" s="366">
        <v>44470</v>
      </c>
      <c r="E1344" s="366">
        <v>44501</v>
      </c>
      <c r="F1344" s="366">
        <v>44501</v>
      </c>
      <c r="G1344" s="365">
        <v>19</v>
      </c>
    </row>
    <row r="1345" spans="1:7" x14ac:dyDescent="0.25">
      <c r="A1345" s="369">
        <v>3031635</v>
      </c>
      <c r="B1345" s="368" t="s">
        <v>1924</v>
      </c>
      <c r="C1345" s="367" t="s">
        <v>1927</v>
      </c>
      <c r="D1345" s="366">
        <v>43831</v>
      </c>
      <c r="E1345" s="366">
        <v>43831</v>
      </c>
      <c r="F1345" s="366">
        <v>43831</v>
      </c>
      <c r="G1345" s="365">
        <v>16</v>
      </c>
    </row>
    <row r="1346" spans="1:7" x14ac:dyDescent="0.25">
      <c r="A1346" s="369">
        <v>3031864</v>
      </c>
      <c r="B1346" s="368" t="s">
        <v>1928</v>
      </c>
      <c r="C1346" s="367" t="s">
        <v>1930</v>
      </c>
      <c r="D1346" s="366">
        <v>44256</v>
      </c>
      <c r="E1346" s="366">
        <v>44287</v>
      </c>
      <c r="F1346" s="366">
        <v>44287</v>
      </c>
      <c r="G1346" s="365">
        <v>7</v>
      </c>
    </row>
    <row r="1347" spans="1:7" x14ac:dyDescent="0.25">
      <c r="A1347" s="369">
        <v>3032652</v>
      </c>
      <c r="B1347" s="368" t="s">
        <v>1918</v>
      </c>
      <c r="C1347" s="367" t="s">
        <v>1917</v>
      </c>
      <c r="D1347" s="366">
        <v>44136</v>
      </c>
      <c r="E1347" s="366">
        <v>44136</v>
      </c>
      <c r="F1347" s="366">
        <v>44136</v>
      </c>
      <c r="G1347" s="365">
        <v>84</v>
      </c>
    </row>
    <row r="1348" spans="1:7" x14ac:dyDescent="0.25">
      <c r="A1348" s="369">
        <v>3033154</v>
      </c>
      <c r="B1348" s="368" t="s">
        <v>1922</v>
      </c>
      <c r="C1348" s="367" t="s">
        <v>1934</v>
      </c>
      <c r="D1348" s="366">
        <v>44378</v>
      </c>
      <c r="E1348" s="366">
        <v>44378</v>
      </c>
      <c r="F1348" s="366">
        <v>44409</v>
      </c>
      <c r="G1348" s="365">
        <v>48</v>
      </c>
    </row>
    <row r="1349" spans="1:7" x14ac:dyDescent="0.25">
      <c r="A1349" s="369">
        <v>3037902</v>
      </c>
      <c r="B1349" s="368" t="s">
        <v>1920</v>
      </c>
      <c r="C1349" s="367" t="s">
        <v>1933</v>
      </c>
      <c r="D1349" s="366">
        <v>43831</v>
      </c>
      <c r="E1349" s="366">
        <v>43831</v>
      </c>
      <c r="F1349" s="366">
        <v>43862</v>
      </c>
      <c r="G1349" s="365">
        <v>83</v>
      </c>
    </row>
    <row r="1350" spans="1:7" x14ac:dyDescent="0.25">
      <c r="A1350" s="369">
        <v>3043828</v>
      </c>
      <c r="B1350" s="368" t="s">
        <v>1932</v>
      </c>
      <c r="C1350" s="367" t="s">
        <v>1921</v>
      </c>
      <c r="D1350" s="366">
        <v>43952</v>
      </c>
      <c r="E1350" s="366">
        <v>43952</v>
      </c>
      <c r="F1350" s="366">
        <v>43983</v>
      </c>
      <c r="G1350" s="365">
        <v>7</v>
      </c>
    </row>
    <row r="1351" spans="1:7" x14ac:dyDescent="0.25">
      <c r="A1351" s="369">
        <v>3045189</v>
      </c>
      <c r="B1351" s="368" t="s">
        <v>1922</v>
      </c>
      <c r="C1351" s="367" t="s">
        <v>1933</v>
      </c>
      <c r="D1351" s="366">
        <v>44317</v>
      </c>
      <c r="E1351" s="366">
        <v>44317</v>
      </c>
      <c r="F1351" s="366">
        <v>44348</v>
      </c>
      <c r="G1351" s="365">
        <v>65</v>
      </c>
    </row>
    <row r="1352" spans="1:7" x14ac:dyDescent="0.25">
      <c r="A1352" s="369">
        <v>3045575</v>
      </c>
      <c r="B1352" s="368" t="s">
        <v>1922</v>
      </c>
      <c r="C1352" s="367" t="s">
        <v>1933</v>
      </c>
      <c r="D1352" s="366">
        <v>44531</v>
      </c>
      <c r="E1352" s="366">
        <v>44531</v>
      </c>
      <c r="F1352" s="366">
        <v>44531</v>
      </c>
      <c r="G1352" s="365">
        <v>80</v>
      </c>
    </row>
    <row r="1353" spans="1:7" x14ac:dyDescent="0.25">
      <c r="A1353" s="369">
        <v>3047422</v>
      </c>
      <c r="B1353" s="368" t="s">
        <v>1918</v>
      </c>
      <c r="C1353" s="367" t="s">
        <v>1925</v>
      </c>
      <c r="D1353" s="366">
        <v>44013</v>
      </c>
      <c r="E1353" s="366">
        <v>44044</v>
      </c>
      <c r="F1353" s="366">
        <v>44044</v>
      </c>
      <c r="G1353" s="365">
        <v>8</v>
      </c>
    </row>
    <row r="1354" spans="1:7" x14ac:dyDescent="0.25">
      <c r="A1354" s="369">
        <v>3050941</v>
      </c>
      <c r="B1354" s="368" t="s">
        <v>1929</v>
      </c>
      <c r="C1354" s="367" t="s">
        <v>1930</v>
      </c>
      <c r="D1354" s="366">
        <v>44228</v>
      </c>
      <c r="E1354" s="366">
        <v>44256</v>
      </c>
      <c r="F1354" s="366">
        <v>44256</v>
      </c>
      <c r="G1354" s="365">
        <v>2</v>
      </c>
    </row>
    <row r="1355" spans="1:7" x14ac:dyDescent="0.25">
      <c r="A1355" s="369">
        <v>3051256</v>
      </c>
      <c r="B1355" s="368" t="s">
        <v>1928</v>
      </c>
      <c r="C1355" s="367" t="s">
        <v>1931</v>
      </c>
      <c r="D1355" s="366">
        <v>44409</v>
      </c>
      <c r="E1355" s="366">
        <v>44409</v>
      </c>
      <c r="F1355" s="366">
        <v>44440</v>
      </c>
      <c r="G1355" s="365">
        <v>79</v>
      </c>
    </row>
    <row r="1356" spans="1:7" x14ac:dyDescent="0.25">
      <c r="A1356" s="369">
        <v>3052165</v>
      </c>
      <c r="B1356" s="368" t="s">
        <v>1928</v>
      </c>
      <c r="C1356" s="367" t="s">
        <v>1927</v>
      </c>
      <c r="D1356" s="366">
        <v>43922</v>
      </c>
      <c r="E1356" s="366">
        <v>43922</v>
      </c>
      <c r="F1356" s="366">
        <v>43952</v>
      </c>
      <c r="G1356" s="365">
        <v>37</v>
      </c>
    </row>
    <row r="1357" spans="1:7" x14ac:dyDescent="0.25">
      <c r="A1357" s="369">
        <v>3052958</v>
      </c>
      <c r="B1357" s="368" t="s">
        <v>1926</v>
      </c>
      <c r="C1357" s="367" t="s">
        <v>1923</v>
      </c>
      <c r="D1357" s="366">
        <v>44378</v>
      </c>
      <c r="E1357" s="366">
        <v>44409</v>
      </c>
      <c r="F1357" s="366">
        <v>44409</v>
      </c>
      <c r="G1357" s="365">
        <v>22</v>
      </c>
    </row>
    <row r="1358" spans="1:7" x14ac:dyDescent="0.25">
      <c r="A1358" s="369">
        <v>3055245</v>
      </c>
      <c r="B1358" s="368" t="s">
        <v>1918</v>
      </c>
      <c r="C1358" s="367" t="s">
        <v>1931</v>
      </c>
      <c r="D1358" s="366">
        <v>44409</v>
      </c>
      <c r="E1358" s="366">
        <v>44409</v>
      </c>
      <c r="F1358" s="366">
        <v>44440</v>
      </c>
      <c r="G1358" s="365">
        <v>41</v>
      </c>
    </row>
    <row r="1359" spans="1:7" x14ac:dyDescent="0.25">
      <c r="A1359" s="369">
        <v>3058866</v>
      </c>
      <c r="B1359" s="368" t="s">
        <v>1929</v>
      </c>
      <c r="C1359" s="367" t="s">
        <v>1933</v>
      </c>
      <c r="D1359" s="366">
        <v>44378</v>
      </c>
      <c r="E1359" s="366">
        <v>44378</v>
      </c>
      <c r="F1359" s="366">
        <v>44378</v>
      </c>
      <c r="G1359" s="365">
        <v>10</v>
      </c>
    </row>
    <row r="1360" spans="1:7" x14ac:dyDescent="0.25">
      <c r="A1360" s="369">
        <v>3058988</v>
      </c>
      <c r="B1360" s="368" t="s">
        <v>1922</v>
      </c>
      <c r="C1360" s="367" t="s">
        <v>1925</v>
      </c>
      <c r="D1360" s="366">
        <v>43862</v>
      </c>
      <c r="E1360" s="366">
        <v>43891</v>
      </c>
      <c r="F1360" s="366">
        <v>43891</v>
      </c>
      <c r="G1360" s="365">
        <v>10</v>
      </c>
    </row>
    <row r="1361" spans="1:7" x14ac:dyDescent="0.25">
      <c r="A1361" s="369">
        <v>3059429</v>
      </c>
      <c r="B1361" s="368" t="s">
        <v>1920</v>
      </c>
      <c r="C1361" s="367" t="s">
        <v>1923</v>
      </c>
      <c r="D1361" s="366">
        <v>44348</v>
      </c>
      <c r="E1361" s="366">
        <v>44378</v>
      </c>
      <c r="F1361" s="366">
        <v>44378</v>
      </c>
      <c r="G1361" s="365">
        <v>7</v>
      </c>
    </row>
    <row r="1362" spans="1:7" x14ac:dyDescent="0.25">
      <c r="A1362" s="369">
        <v>3062899</v>
      </c>
      <c r="B1362" s="368" t="s">
        <v>1924</v>
      </c>
      <c r="C1362" s="367" t="s">
        <v>1919</v>
      </c>
      <c r="D1362" s="366">
        <v>44470</v>
      </c>
      <c r="E1362" s="366">
        <v>44470</v>
      </c>
      <c r="F1362" s="366">
        <v>44470</v>
      </c>
      <c r="G1362" s="365">
        <v>59</v>
      </c>
    </row>
    <row r="1363" spans="1:7" x14ac:dyDescent="0.25">
      <c r="A1363" s="369">
        <v>3066811</v>
      </c>
      <c r="B1363" s="368" t="s">
        <v>1920</v>
      </c>
      <c r="C1363" s="367" t="s">
        <v>1925</v>
      </c>
      <c r="D1363" s="366">
        <v>44228</v>
      </c>
      <c r="E1363" s="366">
        <v>44256</v>
      </c>
      <c r="F1363" s="366">
        <v>44256</v>
      </c>
      <c r="G1363" s="365">
        <v>24</v>
      </c>
    </row>
    <row r="1364" spans="1:7" x14ac:dyDescent="0.25">
      <c r="A1364" s="369">
        <v>3067113</v>
      </c>
      <c r="B1364" s="368" t="s">
        <v>1932</v>
      </c>
      <c r="C1364" s="367" t="s">
        <v>1919</v>
      </c>
      <c r="D1364" s="366">
        <v>44166</v>
      </c>
      <c r="E1364" s="366">
        <v>44166</v>
      </c>
      <c r="F1364" s="366">
        <v>44197</v>
      </c>
      <c r="G1364" s="365">
        <v>77</v>
      </c>
    </row>
    <row r="1365" spans="1:7" x14ac:dyDescent="0.25">
      <c r="A1365" s="369">
        <v>3070899</v>
      </c>
      <c r="B1365" s="368" t="s">
        <v>1932</v>
      </c>
      <c r="C1365" s="367" t="s">
        <v>1921</v>
      </c>
      <c r="D1365" s="366">
        <v>44287</v>
      </c>
      <c r="E1365" s="366">
        <v>44287</v>
      </c>
      <c r="F1365" s="366">
        <v>44287</v>
      </c>
      <c r="G1365" s="365">
        <v>93</v>
      </c>
    </row>
    <row r="1366" spans="1:7" x14ac:dyDescent="0.25">
      <c r="A1366" s="369">
        <v>3071485</v>
      </c>
      <c r="B1366" s="368" t="s">
        <v>1920</v>
      </c>
      <c r="C1366" s="367" t="s">
        <v>1934</v>
      </c>
      <c r="D1366" s="366">
        <v>44013</v>
      </c>
      <c r="E1366" s="366">
        <v>44044</v>
      </c>
      <c r="F1366" s="366">
        <v>44044</v>
      </c>
      <c r="G1366" s="365">
        <v>3</v>
      </c>
    </row>
    <row r="1367" spans="1:7" x14ac:dyDescent="0.25">
      <c r="A1367" s="369">
        <v>3073031</v>
      </c>
      <c r="B1367" s="368" t="s">
        <v>1928</v>
      </c>
      <c r="C1367" s="367" t="s">
        <v>1930</v>
      </c>
      <c r="D1367" s="366">
        <v>44409</v>
      </c>
      <c r="E1367" s="366">
        <v>44440</v>
      </c>
      <c r="F1367" s="366">
        <v>44440</v>
      </c>
      <c r="G1367" s="365">
        <v>17</v>
      </c>
    </row>
    <row r="1368" spans="1:7" x14ac:dyDescent="0.25">
      <c r="A1368" s="369">
        <v>3073583</v>
      </c>
      <c r="B1368" s="368" t="s">
        <v>1928</v>
      </c>
      <c r="C1368" s="367" t="s">
        <v>1930</v>
      </c>
      <c r="D1368" s="366">
        <v>44013</v>
      </c>
      <c r="E1368" s="366">
        <v>44013</v>
      </c>
      <c r="F1368" s="366">
        <v>44013</v>
      </c>
      <c r="G1368" s="365">
        <v>93</v>
      </c>
    </row>
    <row r="1369" spans="1:7" x14ac:dyDescent="0.25">
      <c r="A1369" s="369">
        <v>3074829</v>
      </c>
      <c r="B1369" s="368" t="s">
        <v>1918</v>
      </c>
      <c r="C1369" s="367" t="s">
        <v>1919</v>
      </c>
      <c r="D1369" s="366">
        <v>43891</v>
      </c>
      <c r="E1369" s="366">
        <v>43891</v>
      </c>
      <c r="F1369" s="366">
        <v>43922</v>
      </c>
      <c r="G1369" s="365">
        <v>22</v>
      </c>
    </row>
    <row r="1370" spans="1:7" x14ac:dyDescent="0.25">
      <c r="A1370" s="369">
        <v>3075486</v>
      </c>
      <c r="B1370" s="368" t="s">
        <v>1932</v>
      </c>
      <c r="C1370" s="367" t="s">
        <v>1923</v>
      </c>
      <c r="D1370" s="366">
        <v>44348</v>
      </c>
      <c r="E1370" s="366">
        <v>44348</v>
      </c>
      <c r="F1370" s="366">
        <v>44348</v>
      </c>
      <c r="G1370" s="365">
        <v>78</v>
      </c>
    </row>
    <row r="1371" spans="1:7" x14ac:dyDescent="0.25">
      <c r="A1371" s="369">
        <v>3076164</v>
      </c>
      <c r="B1371" s="368" t="s">
        <v>1924</v>
      </c>
      <c r="C1371" s="367" t="s">
        <v>1934</v>
      </c>
      <c r="D1371" s="366">
        <v>44287</v>
      </c>
      <c r="E1371" s="366">
        <v>44287</v>
      </c>
      <c r="F1371" s="366">
        <v>44317</v>
      </c>
      <c r="G1371" s="365">
        <v>100</v>
      </c>
    </row>
    <row r="1372" spans="1:7" x14ac:dyDescent="0.25">
      <c r="A1372" s="369">
        <v>3077644</v>
      </c>
      <c r="B1372" s="368" t="s">
        <v>1924</v>
      </c>
      <c r="C1372" s="367" t="s">
        <v>1923</v>
      </c>
      <c r="D1372" s="366">
        <v>44470</v>
      </c>
      <c r="E1372" s="366">
        <v>44470</v>
      </c>
      <c r="F1372" s="366">
        <v>44501</v>
      </c>
      <c r="G1372" s="365">
        <v>51</v>
      </c>
    </row>
    <row r="1373" spans="1:7" x14ac:dyDescent="0.25">
      <c r="A1373" s="369">
        <v>3077818</v>
      </c>
      <c r="B1373" s="368" t="s">
        <v>1920</v>
      </c>
      <c r="C1373" s="367" t="s">
        <v>1925</v>
      </c>
      <c r="D1373" s="366">
        <v>44228</v>
      </c>
      <c r="E1373" s="366">
        <v>44228</v>
      </c>
      <c r="F1373" s="366">
        <v>44256</v>
      </c>
      <c r="G1373" s="365">
        <v>64</v>
      </c>
    </row>
    <row r="1374" spans="1:7" x14ac:dyDescent="0.25">
      <c r="A1374" s="369">
        <v>3078074</v>
      </c>
      <c r="B1374" s="368" t="s">
        <v>1918</v>
      </c>
      <c r="C1374" s="367" t="s">
        <v>1934</v>
      </c>
      <c r="D1374" s="366">
        <v>44501</v>
      </c>
      <c r="E1374" s="366">
        <v>44501</v>
      </c>
      <c r="F1374" s="366">
        <v>44501</v>
      </c>
      <c r="G1374" s="365">
        <v>52</v>
      </c>
    </row>
    <row r="1375" spans="1:7" x14ac:dyDescent="0.25">
      <c r="A1375" s="369">
        <v>3079039</v>
      </c>
      <c r="B1375" s="368" t="s">
        <v>1928</v>
      </c>
      <c r="C1375" s="367" t="s">
        <v>1931</v>
      </c>
      <c r="D1375" s="366">
        <v>44501</v>
      </c>
      <c r="E1375" s="366">
        <v>44501</v>
      </c>
      <c r="F1375" s="366">
        <v>44531</v>
      </c>
      <c r="G1375" s="365">
        <v>60</v>
      </c>
    </row>
    <row r="1376" spans="1:7" x14ac:dyDescent="0.25">
      <c r="A1376" s="369">
        <v>3081009</v>
      </c>
      <c r="B1376" s="368" t="s">
        <v>1920</v>
      </c>
      <c r="C1376" s="367" t="s">
        <v>1930</v>
      </c>
      <c r="D1376" s="366">
        <v>44317</v>
      </c>
      <c r="E1376" s="366">
        <v>44317</v>
      </c>
      <c r="F1376" s="366">
        <v>44348</v>
      </c>
      <c r="G1376" s="365">
        <v>11</v>
      </c>
    </row>
    <row r="1377" spans="1:7" x14ac:dyDescent="0.25">
      <c r="A1377" s="369">
        <v>3082050</v>
      </c>
      <c r="B1377" s="368" t="s">
        <v>1926</v>
      </c>
      <c r="C1377" s="367" t="s">
        <v>1919</v>
      </c>
      <c r="D1377" s="366">
        <v>43831</v>
      </c>
      <c r="E1377" s="366">
        <v>43831</v>
      </c>
      <c r="F1377" s="366">
        <v>43831</v>
      </c>
      <c r="G1377" s="365">
        <v>85</v>
      </c>
    </row>
    <row r="1378" spans="1:7" x14ac:dyDescent="0.25">
      <c r="A1378" s="369">
        <v>3082152</v>
      </c>
      <c r="B1378" s="368" t="s">
        <v>1920</v>
      </c>
      <c r="C1378" s="367" t="s">
        <v>1927</v>
      </c>
      <c r="D1378" s="366">
        <v>44197</v>
      </c>
      <c r="E1378" s="366">
        <v>44197</v>
      </c>
      <c r="F1378" s="366">
        <v>44197</v>
      </c>
      <c r="G1378" s="365">
        <v>84</v>
      </c>
    </row>
    <row r="1379" spans="1:7" x14ac:dyDescent="0.25">
      <c r="A1379" s="369">
        <v>3082274</v>
      </c>
      <c r="B1379" s="368" t="s">
        <v>1920</v>
      </c>
      <c r="C1379" s="367" t="s">
        <v>1921</v>
      </c>
      <c r="D1379" s="366">
        <v>43862</v>
      </c>
      <c r="E1379" s="366">
        <v>43862</v>
      </c>
      <c r="F1379" s="366">
        <v>43891</v>
      </c>
      <c r="G1379" s="365">
        <v>86</v>
      </c>
    </row>
    <row r="1380" spans="1:7" x14ac:dyDescent="0.25">
      <c r="A1380" s="369">
        <v>3082517</v>
      </c>
      <c r="B1380" s="368" t="s">
        <v>1929</v>
      </c>
      <c r="C1380" s="367" t="s">
        <v>1919</v>
      </c>
      <c r="D1380" s="366">
        <v>44531</v>
      </c>
      <c r="E1380" s="366">
        <v>44562</v>
      </c>
      <c r="F1380" s="366">
        <v>44562</v>
      </c>
      <c r="G1380" s="365">
        <v>12</v>
      </c>
    </row>
    <row r="1381" spans="1:7" x14ac:dyDescent="0.25">
      <c r="A1381" s="369">
        <v>3083818</v>
      </c>
      <c r="B1381" s="368" t="s">
        <v>1918</v>
      </c>
      <c r="C1381" s="367" t="s">
        <v>1931</v>
      </c>
      <c r="D1381" s="366">
        <v>44409</v>
      </c>
      <c r="E1381" s="366">
        <v>44409</v>
      </c>
      <c r="F1381" s="366">
        <v>44409</v>
      </c>
      <c r="G1381" s="365">
        <v>92</v>
      </c>
    </row>
    <row r="1382" spans="1:7" x14ac:dyDescent="0.25">
      <c r="A1382" s="369">
        <v>3085165</v>
      </c>
      <c r="B1382" s="368" t="s">
        <v>1920</v>
      </c>
      <c r="C1382" s="367" t="s">
        <v>1923</v>
      </c>
      <c r="D1382" s="366">
        <v>44440</v>
      </c>
      <c r="E1382" s="366">
        <v>44470</v>
      </c>
      <c r="F1382" s="366">
        <v>44470</v>
      </c>
      <c r="G1382" s="365">
        <v>17</v>
      </c>
    </row>
    <row r="1383" spans="1:7" x14ac:dyDescent="0.25">
      <c r="A1383" s="369">
        <v>3088279</v>
      </c>
      <c r="B1383" s="368" t="s">
        <v>1924</v>
      </c>
      <c r="C1383" s="367" t="s">
        <v>1931</v>
      </c>
      <c r="D1383" s="366">
        <v>44166</v>
      </c>
      <c r="E1383" s="366">
        <v>44166</v>
      </c>
      <c r="F1383" s="366">
        <v>44197</v>
      </c>
      <c r="G1383" s="365">
        <v>81</v>
      </c>
    </row>
    <row r="1384" spans="1:7" x14ac:dyDescent="0.25">
      <c r="A1384" s="369">
        <v>3092576</v>
      </c>
      <c r="B1384" s="368" t="s">
        <v>1920</v>
      </c>
      <c r="C1384" s="367" t="s">
        <v>1931</v>
      </c>
      <c r="D1384" s="366">
        <v>44256</v>
      </c>
      <c r="E1384" s="366">
        <v>44287</v>
      </c>
      <c r="F1384" s="366">
        <v>44287</v>
      </c>
      <c r="G1384" s="365">
        <v>12</v>
      </c>
    </row>
    <row r="1385" spans="1:7" x14ac:dyDescent="0.25">
      <c r="A1385" s="369">
        <v>3093506</v>
      </c>
      <c r="B1385" s="368" t="s">
        <v>1920</v>
      </c>
      <c r="C1385" s="367" t="s">
        <v>1931</v>
      </c>
      <c r="D1385" s="366">
        <v>44531</v>
      </c>
      <c r="E1385" s="366">
        <v>44531</v>
      </c>
      <c r="F1385" s="366">
        <v>44531</v>
      </c>
      <c r="G1385" s="365">
        <v>24</v>
      </c>
    </row>
    <row r="1386" spans="1:7" x14ac:dyDescent="0.25">
      <c r="A1386" s="369">
        <v>3098011</v>
      </c>
      <c r="B1386" s="368" t="s">
        <v>1929</v>
      </c>
      <c r="C1386" s="367" t="s">
        <v>1925</v>
      </c>
      <c r="D1386" s="366">
        <v>44348</v>
      </c>
      <c r="E1386" s="366">
        <v>44348</v>
      </c>
      <c r="F1386" s="366">
        <v>44378</v>
      </c>
      <c r="G1386" s="365">
        <v>91</v>
      </c>
    </row>
    <row r="1387" spans="1:7" x14ac:dyDescent="0.25">
      <c r="A1387" s="369">
        <v>3098742</v>
      </c>
      <c r="B1387" s="368" t="s">
        <v>1928</v>
      </c>
      <c r="C1387" s="367" t="s">
        <v>1917</v>
      </c>
      <c r="D1387" s="366">
        <v>44228</v>
      </c>
      <c r="E1387" s="366">
        <v>44228</v>
      </c>
      <c r="F1387" s="366">
        <v>44228</v>
      </c>
      <c r="G1387" s="365">
        <v>93</v>
      </c>
    </row>
    <row r="1388" spans="1:7" x14ac:dyDescent="0.25">
      <c r="A1388" s="369">
        <v>3099933</v>
      </c>
      <c r="B1388" s="368" t="s">
        <v>1924</v>
      </c>
      <c r="C1388" s="367" t="s">
        <v>1934</v>
      </c>
      <c r="D1388" s="366">
        <v>44136</v>
      </c>
      <c r="E1388" s="366">
        <v>44136</v>
      </c>
      <c r="F1388" s="366">
        <v>44166</v>
      </c>
      <c r="G1388" s="365">
        <v>5</v>
      </c>
    </row>
    <row r="1389" spans="1:7" x14ac:dyDescent="0.25">
      <c r="A1389" s="369">
        <v>3100462</v>
      </c>
      <c r="B1389" s="368" t="s">
        <v>1918</v>
      </c>
      <c r="C1389" s="367" t="s">
        <v>1921</v>
      </c>
      <c r="D1389" s="366">
        <v>44501</v>
      </c>
      <c r="E1389" s="366">
        <v>44531</v>
      </c>
      <c r="F1389" s="366">
        <v>44531</v>
      </c>
      <c r="G1389" s="365">
        <v>5</v>
      </c>
    </row>
    <row r="1390" spans="1:7" x14ac:dyDescent="0.25">
      <c r="A1390" s="369">
        <v>3100489</v>
      </c>
      <c r="B1390" s="368" t="s">
        <v>1920</v>
      </c>
      <c r="C1390" s="367" t="s">
        <v>1931</v>
      </c>
      <c r="D1390" s="366">
        <v>44317</v>
      </c>
      <c r="E1390" s="366">
        <v>44317</v>
      </c>
      <c r="F1390" s="366">
        <v>44317</v>
      </c>
      <c r="G1390" s="365">
        <v>33</v>
      </c>
    </row>
    <row r="1391" spans="1:7" x14ac:dyDescent="0.25">
      <c r="A1391" s="369">
        <v>3100847</v>
      </c>
      <c r="B1391" s="368" t="s">
        <v>1928</v>
      </c>
      <c r="C1391" s="367" t="s">
        <v>1931</v>
      </c>
      <c r="D1391" s="366">
        <v>44440</v>
      </c>
      <c r="E1391" s="366">
        <v>44470</v>
      </c>
      <c r="F1391" s="366">
        <v>44470</v>
      </c>
      <c r="G1391" s="365">
        <v>16</v>
      </c>
    </row>
    <row r="1392" spans="1:7" x14ac:dyDescent="0.25">
      <c r="A1392" s="369">
        <v>3101789</v>
      </c>
      <c r="B1392" s="368" t="s">
        <v>1928</v>
      </c>
      <c r="C1392" s="367" t="s">
        <v>1934</v>
      </c>
      <c r="D1392" s="366">
        <v>44228</v>
      </c>
      <c r="E1392" s="366">
        <v>44228</v>
      </c>
      <c r="F1392" s="366">
        <v>44256</v>
      </c>
      <c r="G1392" s="365">
        <v>88</v>
      </c>
    </row>
    <row r="1393" spans="1:7" x14ac:dyDescent="0.25">
      <c r="A1393" s="369">
        <v>3102742</v>
      </c>
      <c r="B1393" s="368" t="s">
        <v>1924</v>
      </c>
      <c r="C1393" s="367" t="s">
        <v>1921</v>
      </c>
      <c r="D1393" s="366">
        <v>44440</v>
      </c>
      <c r="E1393" s="366">
        <v>44440</v>
      </c>
      <c r="F1393" s="366">
        <v>44440</v>
      </c>
      <c r="G1393" s="365">
        <v>79</v>
      </c>
    </row>
    <row r="1394" spans="1:7" x14ac:dyDescent="0.25">
      <c r="A1394" s="369">
        <v>3102945</v>
      </c>
      <c r="B1394" s="368" t="s">
        <v>1922</v>
      </c>
      <c r="C1394" s="367" t="s">
        <v>1933</v>
      </c>
      <c r="D1394" s="366">
        <v>44105</v>
      </c>
      <c r="E1394" s="366">
        <v>44105</v>
      </c>
      <c r="F1394" s="366">
        <v>44105</v>
      </c>
      <c r="G1394" s="365">
        <v>53</v>
      </c>
    </row>
    <row r="1395" spans="1:7" x14ac:dyDescent="0.25">
      <c r="A1395" s="369">
        <v>3105082</v>
      </c>
      <c r="B1395" s="368" t="s">
        <v>1928</v>
      </c>
      <c r="C1395" s="367" t="s">
        <v>1927</v>
      </c>
      <c r="D1395" s="366">
        <v>44501</v>
      </c>
      <c r="E1395" s="366">
        <v>44501</v>
      </c>
      <c r="F1395" s="366">
        <v>44531</v>
      </c>
      <c r="G1395" s="365">
        <v>41</v>
      </c>
    </row>
    <row r="1396" spans="1:7" x14ac:dyDescent="0.25">
      <c r="A1396" s="369">
        <v>3107016</v>
      </c>
      <c r="B1396" s="368" t="s">
        <v>1922</v>
      </c>
      <c r="C1396" s="367" t="s">
        <v>1917</v>
      </c>
      <c r="D1396" s="366">
        <v>44197</v>
      </c>
      <c r="E1396" s="366">
        <v>44228</v>
      </c>
      <c r="F1396" s="366">
        <v>44228</v>
      </c>
      <c r="G1396" s="365">
        <v>16</v>
      </c>
    </row>
    <row r="1397" spans="1:7" x14ac:dyDescent="0.25">
      <c r="A1397" s="369">
        <v>3107569</v>
      </c>
      <c r="B1397" s="368" t="s">
        <v>1922</v>
      </c>
      <c r="C1397" s="367" t="s">
        <v>1925</v>
      </c>
      <c r="D1397" s="366">
        <v>44013</v>
      </c>
      <c r="E1397" s="366">
        <v>44013</v>
      </c>
      <c r="F1397" s="366">
        <v>44044</v>
      </c>
      <c r="G1397" s="365">
        <v>45</v>
      </c>
    </row>
    <row r="1398" spans="1:7" x14ac:dyDescent="0.25">
      <c r="A1398" s="369">
        <v>3107853</v>
      </c>
      <c r="B1398" s="368" t="s">
        <v>1929</v>
      </c>
      <c r="C1398" s="367" t="s">
        <v>1923</v>
      </c>
      <c r="D1398" s="366">
        <v>44044</v>
      </c>
      <c r="E1398" s="366">
        <v>44044</v>
      </c>
      <c r="F1398" s="366">
        <v>44075</v>
      </c>
      <c r="G1398" s="365">
        <v>58</v>
      </c>
    </row>
    <row r="1399" spans="1:7" x14ac:dyDescent="0.25">
      <c r="A1399" s="369">
        <v>3112016</v>
      </c>
      <c r="B1399" s="368" t="s">
        <v>1924</v>
      </c>
      <c r="C1399" s="367" t="s">
        <v>1925</v>
      </c>
      <c r="D1399" s="366">
        <v>44197</v>
      </c>
      <c r="E1399" s="366">
        <v>44197</v>
      </c>
      <c r="F1399" s="366">
        <v>44228</v>
      </c>
      <c r="G1399" s="365">
        <v>51</v>
      </c>
    </row>
    <row r="1400" spans="1:7" x14ac:dyDescent="0.25">
      <c r="A1400" s="369">
        <v>3113927</v>
      </c>
      <c r="B1400" s="368" t="s">
        <v>1929</v>
      </c>
      <c r="C1400" s="367" t="s">
        <v>1931</v>
      </c>
      <c r="D1400" s="366">
        <v>44013</v>
      </c>
      <c r="E1400" s="366">
        <v>44013</v>
      </c>
      <c r="F1400" s="366">
        <v>44013</v>
      </c>
      <c r="G1400" s="365">
        <v>25</v>
      </c>
    </row>
    <row r="1401" spans="1:7" x14ac:dyDescent="0.25">
      <c r="A1401" s="369">
        <v>3114109</v>
      </c>
      <c r="B1401" s="368" t="s">
        <v>1932</v>
      </c>
      <c r="C1401" s="367" t="s">
        <v>1934</v>
      </c>
      <c r="D1401" s="366">
        <v>44105</v>
      </c>
      <c r="E1401" s="366">
        <v>44136</v>
      </c>
      <c r="F1401" s="366">
        <v>44136</v>
      </c>
      <c r="G1401" s="365">
        <v>1</v>
      </c>
    </row>
    <row r="1402" spans="1:7" x14ac:dyDescent="0.25">
      <c r="A1402" s="369">
        <v>3114365</v>
      </c>
      <c r="B1402" s="368" t="s">
        <v>1924</v>
      </c>
      <c r="C1402" s="367" t="s">
        <v>1919</v>
      </c>
      <c r="D1402" s="366">
        <v>44348</v>
      </c>
      <c r="E1402" s="366">
        <v>44348</v>
      </c>
      <c r="F1402" s="366">
        <v>44378</v>
      </c>
      <c r="G1402" s="365">
        <v>62</v>
      </c>
    </row>
    <row r="1403" spans="1:7" x14ac:dyDescent="0.25">
      <c r="A1403" s="369">
        <v>3116378</v>
      </c>
      <c r="B1403" s="368" t="s">
        <v>1932</v>
      </c>
      <c r="C1403" s="367" t="s">
        <v>1927</v>
      </c>
      <c r="D1403" s="366">
        <v>44409</v>
      </c>
      <c r="E1403" s="366">
        <v>44409</v>
      </c>
      <c r="F1403" s="366">
        <v>44409</v>
      </c>
      <c r="G1403" s="365">
        <v>33</v>
      </c>
    </row>
    <row r="1404" spans="1:7" x14ac:dyDescent="0.25">
      <c r="A1404" s="369">
        <v>3117268</v>
      </c>
      <c r="B1404" s="368" t="s">
        <v>1926</v>
      </c>
      <c r="C1404" s="367" t="s">
        <v>1927</v>
      </c>
      <c r="D1404" s="366">
        <v>44256</v>
      </c>
      <c r="E1404" s="366">
        <v>44287</v>
      </c>
      <c r="F1404" s="366">
        <v>44287</v>
      </c>
      <c r="G1404" s="365">
        <v>9</v>
      </c>
    </row>
    <row r="1405" spans="1:7" x14ac:dyDescent="0.25">
      <c r="A1405" s="369">
        <v>3117823</v>
      </c>
      <c r="B1405" s="368" t="s">
        <v>1922</v>
      </c>
      <c r="C1405" s="367" t="s">
        <v>1933</v>
      </c>
      <c r="D1405" s="366">
        <v>44256</v>
      </c>
      <c r="E1405" s="366">
        <v>44287</v>
      </c>
      <c r="F1405" s="366">
        <v>44287</v>
      </c>
      <c r="G1405" s="365">
        <v>1</v>
      </c>
    </row>
    <row r="1406" spans="1:7" x14ac:dyDescent="0.25">
      <c r="A1406" s="369">
        <v>3118876</v>
      </c>
      <c r="B1406" s="368" t="s">
        <v>1932</v>
      </c>
      <c r="C1406" s="367" t="s">
        <v>1925</v>
      </c>
      <c r="D1406" s="366">
        <v>43983</v>
      </c>
      <c r="E1406" s="366">
        <v>44013</v>
      </c>
      <c r="F1406" s="366">
        <v>44013</v>
      </c>
      <c r="G1406" s="365">
        <v>9</v>
      </c>
    </row>
    <row r="1407" spans="1:7" x14ac:dyDescent="0.25">
      <c r="A1407" s="369">
        <v>3119220</v>
      </c>
      <c r="B1407" s="368" t="s">
        <v>1920</v>
      </c>
      <c r="C1407" s="367" t="s">
        <v>1927</v>
      </c>
      <c r="D1407" s="366">
        <v>44317</v>
      </c>
      <c r="E1407" s="366">
        <v>44317</v>
      </c>
      <c r="F1407" s="366">
        <v>44317</v>
      </c>
      <c r="G1407" s="365">
        <v>44</v>
      </c>
    </row>
    <row r="1408" spans="1:7" x14ac:dyDescent="0.25">
      <c r="A1408" s="369">
        <v>3123982</v>
      </c>
      <c r="B1408" s="368" t="s">
        <v>1928</v>
      </c>
      <c r="C1408" s="367" t="s">
        <v>1930</v>
      </c>
      <c r="D1408" s="366">
        <v>43922</v>
      </c>
      <c r="E1408" s="366">
        <v>43922</v>
      </c>
      <c r="F1408" s="366">
        <v>43952</v>
      </c>
      <c r="G1408" s="365">
        <v>12</v>
      </c>
    </row>
    <row r="1409" spans="1:7" x14ac:dyDescent="0.25">
      <c r="A1409" s="369">
        <v>3124513</v>
      </c>
      <c r="B1409" s="368" t="s">
        <v>1924</v>
      </c>
      <c r="C1409" s="367" t="s">
        <v>1919</v>
      </c>
      <c r="D1409" s="366">
        <v>44256</v>
      </c>
      <c r="E1409" s="366">
        <v>44256</v>
      </c>
      <c r="F1409" s="366">
        <v>44256</v>
      </c>
      <c r="G1409" s="365">
        <v>91</v>
      </c>
    </row>
    <row r="1410" spans="1:7" x14ac:dyDescent="0.25">
      <c r="A1410" s="369">
        <v>3125344</v>
      </c>
      <c r="B1410" s="368" t="s">
        <v>1920</v>
      </c>
      <c r="C1410" s="367" t="s">
        <v>1927</v>
      </c>
      <c r="D1410" s="366">
        <v>44256</v>
      </c>
      <c r="E1410" s="366">
        <v>44256</v>
      </c>
      <c r="F1410" s="366">
        <v>44256</v>
      </c>
      <c r="G1410" s="365">
        <v>28</v>
      </c>
    </row>
    <row r="1411" spans="1:7" x14ac:dyDescent="0.25">
      <c r="A1411" s="369">
        <v>3127242</v>
      </c>
      <c r="B1411" s="368" t="s">
        <v>1924</v>
      </c>
      <c r="C1411" s="367" t="s">
        <v>1919</v>
      </c>
      <c r="D1411" s="366">
        <v>44378</v>
      </c>
      <c r="E1411" s="366">
        <v>44378</v>
      </c>
      <c r="F1411" s="366">
        <v>44378</v>
      </c>
      <c r="G1411" s="365">
        <v>17</v>
      </c>
    </row>
    <row r="1412" spans="1:7" x14ac:dyDescent="0.25">
      <c r="A1412" s="369">
        <v>3127439</v>
      </c>
      <c r="B1412" s="368" t="s">
        <v>1924</v>
      </c>
      <c r="C1412" s="367" t="s">
        <v>1931</v>
      </c>
      <c r="D1412" s="366">
        <v>44440</v>
      </c>
      <c r="E1412" s="366">
        <v>44470</v>
      </c>
      <c r="F1412" s="366">
        <v>44470</v>
      </c>
      <c r="G1412" s="365">
        <v>11</v>
      </c>
    </row>
    <row r="1413" spans="1:7" x14ac:dyDescent="0.25">
      <c r="A1413" s="369">
        <v>3130983</v>
      </c>
      <c r="B1413" s="368" t="s">
        <v>1918</v>
      </c>
      <c r="C1413" s="367" t="s">
        <v>1917</v>
      </c>
      <c r="D1413" s="366">
        <v>43983</v>
      </c>
      <c r="E1413" s="366">
        <v>43983</v>
      </c>
      <c r="F1413" s="366">
        <v>44013</v>
      </c>
      <c r="G1413" s="365">
        <v>17</v>
      </c>
    </row>
    <row r="1414" spans="1:7" x14ac:dyDescent="0.25">
      <c r="A1414" s="369">
        <v>3131003</v>
      </c>
      <c r="B1414" s="368" t="s">
        <v>1924</v>
      </c>
      <c r="C1414" s="367" t="s">
        <v>1934</v>
      </c>
      <c r="D1414" s="366">
        <v>44440</v>
      </c>
      <c r="E1414" s="366">
        <v>44470</v>
      </c>
      <c r="F1414" s="366">
        <v>44470</v>
      </c>
      <c r="G1414" s="365">
        <v>20</v>
      </c>
    </row>
    <row r="1415" spans="1:7" x14ac:dyDescent="0.25">
      <c r="A1415" s="369">
        <v>3131753</v>
      </c>
      <c r="B1415" s="368" t="s">
        <v>1932</v>
      </c>
      <c r="C1415" s="367" t="s">
        <v>1933</v>
      </c>
      <c r="D1415" s="366">
        <v>44197</v>
      </c>
      <c r="E1415" s="366">
        <v>44228</v>
      </c>
      <c r="F1415" s="366">
        <v>44228</v>
      </c>
      <c r="G1415" s="365">
        <v>20</v>
      </c>
    </row>
    <row r="1416" spans="1:7" x14ac:dyDescent="0.25">
      <c r="A1416" s="369">
        <v>3133004</v>
      </c>
      <c r="B1416" s="368" t="s">
        <v>1920</v>
      </c>
      <c r="C1416" s="367" t="s">
        <v>1917</v>
      </c>
      <c r="D1416" s="366">
        <v>44256</v>
      </c>
      <c r="E1416" s="366">
        <v>44256</v>
      </c>
      <c r="F1416" s="366">
        <v>44287</v>
      </c>
      <c r="G1416" s="365">
        <v>57</v>
      </c>
    </row>
    <row r="1417" spans="1:7" x14ac:dyDescent="0.25">
      <c r="A1417" s="369">
        <v>3136237</v>
      </c>
      <c r="B1417" s="368" t="s">
        <v>1924</v>
      </c>
      <c r="C1417" s="367" t="s">
        <v>1927</v>
      </c>
      <c r="D1417" s="366">
        <v>43922</v>
      </c>
      <c r="E1417" s="366">
        <v>43922</v>
      </c>
      <c r="F1417" s="366">
        <v>43922</v>
      </c>
      <c r="G1417" s="365">
        <v>98</v>
      </c>
    </row>
    <row r="1418" spans="1:7" x14ac:dyDescent="0.25">
      <c r="A1418" s="369">
        <v>3136719</v>
      </c>
      <c r="B1418" s="368" t="s">
        <v>1922</v>
      </c>
      <c r="C1418" s="367" t="s">
        <v>1919</v>
      </c>
      <c r="D1418" s="366">
        <v>44166</v>
      </c>
      <c r="E1418" s="366">
        <v>44166</v>
      </c>
      <c r="F1418" s="366">
        <v>44166</v>
      </c>
      <c r="G1418" s="365">
        <v>62</v>
      </c>
    </row>
    <row r="1419" spans="1:7" x14ac:dyDescent="0.25">
      <c r="A1419" s="369">
        <v>3139890</v>
      </c>
      <c r="B1419" s="368" t="s">
        <v>1922</v>
      </c>
      <c r="C1419" s="367" t="s">
        <v>1930</v>
      </c>
      <c r="D1419" s="366">
        <v>44501</v>
      </c>
      <c r="E1419" s="366">
        <v>44531</v>
      </c>
      <c r="F1419" s="366">
        <v>44531</v>
      </c>
      <c r="G1419" s="365">
        <v>24</v>
      </c>
    </row>
    <row r="1420" spans="1:7" x14ac:dyDescent="0.25">
      <c r="A1420" s="369">
        <v>3140546</v>
      </c>
      <c r="B1420" s="368" t="s">
        <v>1928</v>
      </c>
      <c r="C1420" s="367" t="s">
        <v>1921</v>
      </c>
      <c r="D1420" s="366">
        <v>43891</v>
      </c>
      <c r="E1420" s="366">
        <v>43891</v>
      </c>
      <c r="F1420" s="366">
        <v>43891</v>
      </c>
      <c r="G1420" s="365">
        <v>45</v>
      </c>
    </row>
    <row r="1421" spans="1:7" x14ac:dyDescent="0.25">
      <c r="A1421" s="369">
        <v>3141272</v>
      </c>
      <c r="B1421" s="368" t="s">
        <v>1929</v>
      </c>
      <c r="C1421" s="367" t="s">
        <v>1931</v>
      </c>
      <c r="D1421" s="366">
        <v>44044</v>
      </c>
      <c r="E1421" s="366">
        <v>44044</v>
      </c>
      <c r="F1421" s="366">
        <v>44044</v>
      </c>
      <c r="G1421" s="365">
        <v>10</v>
      </c>
    </row>
    <row r="1422" spans="1:7" x14ac:dyDescent="0.25">
      <c r="A1422" s="369">
        <v>3143013</v>
      </c>
      <c r="B1422" s="368" t="s">
        <v>1920</v>
      </c>
      <c r="C1422" s="367" t="s">
        <v>1930</v>
      </c>
      <c r="D1422" s="366">
        <v>44378</v>
      </c>
      <c r="E1422" s="366">
        <v>44409</v>
      </c>
      <c r="F1422" s="366">
        <v>44409</v>
      </c>
      <c r="G1422" s="365">
        <v>9</v>
      </c>
    </row>
    <row r="1423" spans="1:7" x14ac:dyDescent="0.25">
      <c r="A1423" s="369">
        <v>3147878</v>
      </c>
      <c r="B1423" s="368" t="s">
        <v>1922</v>
      </c>
      <c r="C1423" s="367" t="s">
        <v>1930</v>
      </c>
      <c r="D1423" s="366">
        <v>44531</v>
      </c>
      <c r="E1423" s="366">
        <v>44531</v>
      </c>
      <c r="F1423" s="366">
        <v>44531</v>
      </c>
      <c r="G1423" s="365">
        <v>70</v>
      </c>
    </row>
    <row r="1424" spans="1:7" x14ac:dyDescent="0.25">
      <c r="A1424" s="369">
        <v>3152858</v>
      </c>
      <c r="B1424" s="368" t="s">
        <v>1932</v>
      </c>
      <c r="C1424" s="367" t="s">
        <v>1921</v>
      </c>
      <c r="D1424" s="366">
        <v>44531</v>
      </c>
      <c r="E1424" s="366">
        <v>44562</v>
      </c>
      <c r="F1424" s="366">
        <v>44562</v>
      </c>
      <c r="G1424" s="365">
        <v>9</v>
      </c>
    </row>
    <row r="1425" spans="1:7" x14ac:dyDescent="0.25">
      <c r="A1425" s="369">
        <v>3153084</v>
      </c>
      <c r="B1425" s="368" t="s">
        <v>1924</v>
      </c>
      <c r="C1425" s="367" t="s">
        <v>1921</v>
      </c>
      <c r="D1425" s="366">
        <v>44409</v>
      </c>
      <c r="E1425" s="366">
        <v>44409</v>
      </c>
      <c r="F1425" s="366">
        <v>44409</v>
      </c>
      <c r="G1425" s="365">
        <v>36</v>
      </c>
    </row>
    <row r="1426" spans="1:7" x14ac:dyDescent="0.25">
      <c r="A1426" s="369">
        <v>3154291</v>
      </c>
      <c r="B1426" s="368" t="s">
        <v>1920</v>
      </c>
      <c r="C1426" s="367" t="s">
        <v>1921</v>
      </c>
      <c r="D1426" s="366">
        <v>44409</v>
      </c>
      <c r="E1426" s="366">
        <v>44409</v>
      </c>
      <c r="F1426" s="366">
        <v>44409</v>
      </c>
      <c r="G1426" s="365">
        <v>74</v>
      </c>
    </row>
    <row r="1427" spans="1:7" x14ac:dyDescent="0.25">
      <c r="A1427" s="369">
        <v>3156069</v>
      </c>
      <c r="B1427" s="368" t="s">
        <v>1924</v>
      </c>
      <c r="C1427" s="367" t="s">
        <v>1930</v>
      </c>
      <c r="D1427" s="366">
        <v>44501</v>
      </c>
      <c r="E1427" s="366">
        <v>44531</v>
      </c>
      <c r="F1427" s="366">
        <v>44531</v>
      </c>
      <c r="G1427" s="365">
        <v>19</v>
      </c>
    </row>
    <row r="1428" spans="1:7" x14ac:dyDescent="0.25">
      <c r="A1428" s="369">
        <v>3157021</v>
      </c>
      <c r="B1428" s="368" t="s">
        <v>1926</v>
      </c>
      <c r="C1428" s="367" t="s">
        <v>1921</v>
      </c>
      <c r="D1428" s="366">
        <v>44136</v>
      </c>
      <c r="E1428" s="366">
        <v>44136</v>
      </c>
      <c r="F1428" s="366">
        <v>44166</v>
      </c>
      <c r="G1428" s="365">
        <v>15</v>
      </c>
    </row>
    <row r="1429" spans="1:7" x14ac:dyDescent="0.25">
      <c r="A1429" s="369">
        <v>3157349</v>
      </c>
      <c r="B1429" s="368" t="s">
        <v>1932</v>
      </c>
      <c r="C1429" s="367" t="s">
        <v>1917</v>
      </c>
      <c r="D1429" s="366">
        <v>43862</v>
      </c>
      <c r="E1429" s="366">
        <v>43862</v>
      </c>
      <c r="F1429" s="366">
        <v>43891</v>
      </c>
      <c r="G1429" s="365">
        <v>4</v>
      </c>
    </row>
    <row r="1430" spans="1:7" x14ac:dyDescent="0.25">
      <c r="A1430" s="369">
        <v>3157782</v>
      </c>
      <c r="B1430" s="368" t="s">
        <v>1918</v>
      </c>
      <c r="C1430" s="367" t="s">
        <v>1917</v>
      </c>
      <c r="D1430" s="366">
        <v>44166</v>
      </c>
      <c r="E1430" s="366">
        <v>44166</v>
      </c>
      <c r="F1430" s="366">
        <v>44166</v>
      </c>
      <c r="G1430" s="365">
        <v>66</v>
      </c>
    </row>
    <row r="1431" spans="1:7" x14ac:dyDescent="0.25">
      <c r="A1431" s="369">
        <v>3161117</v>
      </c>
      <c r="B1431" s="368" t="s">
        <v>1929</v>
      </c>
      <c r="C1431" s="367" t="s">
        <v>1934</v>
      </c>
      <c r="D1431" s="366">
        <v>44075</v>
      </c>
      <c r="E1431" s="366">
        <v>44075</v>
      </c>
      <c r="F1431" s="366">
        <v>44105</v>
      </c>
      <c r="G1431" s="365">
        <v>18</v>
      </c>
    </row>
    <row r="1432" spans="1:7" x14ac:dyDescent="0.25">
      <c r="A1432" s="369">
        <v>3164186</v>
      </c>
      <c r="B1432" s="368" t="s">
        <v>1926</v>
      </c>
      <c r="C1432" s="367" t="s">
        <v>1923</v>
      </c>
      <c r="D1432" s="366">
        <v>43922</v>
      </c>
      <c r="E1432" s="366">
        <v>43922</v>
      </c>
      <c r="F1432" s="366">
        <v>43952</v>
      </c>
      <c r="G1432" s="365">
        <v>10</v>
      </c>
    </row>
    <row r="1433" spans="1:7" x14ac:dyDescent="0.25">
      <c r="A1433" s="369">
        <v>3165113</v>
      </c>
      <c r="B1433" s="368" t="s">
        <v>1918</v>
      </c>
      <c r="C1433" s="367" t="s">
        <v>1931</v>
      </c>
      <c r="D1433" s="366">
        <v>43952</v>
      </c>
      <c r="E1433" s="366">
        <v>43952</v>
      </c>
      <c r="F1433" s="366">
        <v>43983</v>
      </c>
      <c r="G1433" s="365">
        <v>35</v>
      </c>
    </row>
    <row r="1434" spans="1:7" x14ac:dyDescent="0.25">
      <c r="A1434" s="369">
        <v>3165738</v>
      </c>
      <c r="B1434" s="368" t="s">
        <v>1924</v>
      </c>
      <c r="C1434" s="367" t="s">
        <v>1917</v>
      </c>
      <c r="D1434" s="366">
        <v>43862</v>
      </c>
      <c r="E1434" s="366">
        <v>43862</v>
      </c>
      <c r="F1434" s="366">
        <v>43862</v>
      </c>
      <c r="G1434" s="365">
        <v>8</v>
      </c>
    </row>
    <row r="1435" spans="1:7" x14ac:dyDescent="0.25">
      <c r="A1435" s="369">
        <v>3165952</v>
      </c>
      <c r="B1435" s="368" t="s">
        <v>1918</v>
      </c>
      <c r="C1435" s="367" t="s">
        <v>1921</v>
      </c>
      <c r="D1435" s="366">
        <v>44105</v>
      </c>
      <c r="E1435" s="366">
        <v>44105</v>
      </c>
      <c r="F1435" s="366">
        <v>44105</v>
      </c>
      <c r="G1435" s="365">
        <v>5</v>
      </c>
    </row>
    <row r="1436" spans="1:7" x14ac:dyDescent="0.25">
      <c r="A1436" s="369">
        <v>3168711</v>
      </c>
      <c r="B1436" s="368" t="s">
        <v>1924</v>
      </c>
      <c r="C1436" s="367" t="s">
        <v>1927</v>
      </c>
      <c r="D1436" s="366">
        <v>44197</v>
      </c>
      <c r="E1436" s="366">
        <v>44197</v>
      </c>
      <c r="F1436" s="366">
        <v>44197</v>
      </c>
      <c r="G1436" s="365">
        <v>100</v>
      </c>
    </row>
    <row r="1437" spans="1:7" x14ac:dyDescent="0.25">
      <c r="A1437" s="369">
        <v>3168937</v>
      </c>
      <c r="B1437" s="368" t="s">
        <v>1929</v>
      </c>
      <c r="C1437" s="367" t="s">
        <v>1933</v>
      </c>
      <c r="D1437" s="366">
        <v>44166</v>
      </c>
      <c r="E1437" s="366">
        <v>44197</v>
      </c>
      <c r="F1437" s="366">
        <v>44197</v>
      </c>
      <c r="G1437" s="365">
        <v>1</v>
      </c>
    </row>
    <row r="1438" spans="1:7" x14ac:dyDescent="0.25">
      <c r="A1438" s="369">
        <v>3171731</v>
      </c>
      <c r="B1438" s="368" t="s">
        <v>1928</v>
      </c>
      <c r="C1438" s="367" t="s">
        <v>1930</v>
      </c>
      <c r="D1438" s="366">
        <v>44075</v>
      </c>
      <c r="E1438" s="366">
        <v>44105</v>
      </c>
      <c r="F1438" s="366">
        <v>44105</v>
      </c>
      <c r="G1438" s="365">
        <v>9</v>
      </c>
    </row>
    <row r="1439" spans="1:7" x14ac:dyDescent="0.25">
      <c r="A1439" s="369">
        <v>3173399</v>
      </c>
      <c r="B1439" s="368" t="s">
        <v>1928</v>
      </c>
      <c r="C1439" s="367" t="s">
        <v>1923</v>
      </c>
      <c r="D1439" s="366">
        <v>44013</v>
      </c>
      <c r="E1439" s="366">
        <v>44013</v>
      </c>
      <c r="F1439" s="366">
        <v>44013</v>
      </c>
      <c r="G1439" s="365">
        <v>82</v>
      </c>
    </row>
    <row r="1440" spans="1:7" x14ac:dyDescent="0.25">
      <c r="A1440" s="369">
        <v>3174165</v>
      </c>
      <c r="B1440" s="368" t="s">
        <v>1926</v>
      </c>
      <c r="C1440" s="367" t="s">
        <v>1930</v>
      </c>
      <c r="D1440" s="366">
        <v>44470</v>
      </c>
      <c r="E1440" s="366">
        <v>44470</v>
      </c>
      <c r="F1440" s="366">
        <v>44470</v>
      </c>
      <c r="G1440" s="365">
        <v>66</v>
      </c>
    </row>
    <row r="1441" spans="1:7" x14ac:dyDescent="0.25">
      <c r="A1441" s="369">
        <v>3174421</v>
      </c>
      <c r="B1441" s="368" t="s">
        <v>1928</v>
      </c>
      <c r="C1441" s="367" t="s">
        <v>1925</v>
      </c>
      <c r="D1441" s="366">
        <v>44044</v>
      </c>
      <c r="E1441" s="366">
        <v>44075</v>
      </c>
      <c r="F1441" s="366">
        <v>44075</v>
      </c>
      <c r="G1441" s="365">
        <v>6</v>
      </c>
    </row>
    <row r="1442" spans="1:7" x14ac:dyDescent="0.25">
      <c r="A1442" s="369">
        <v>3175169</v>
      </c>
      <c r="B1442" s="368" t="s">
        <v>1918</v>
      </c>
      <c r="C1442" s="367" t="s">
        <v>1921</v>
      </c>
      <c r="D1442" s="366">
        <v>44470</v>
      </c>
      <c r="E1442" s="366">
        <v>44501</v>
      </c>
      <c r="F1442" s="366">
        <v>44501</v>
      </c>
      <c r="G1442" s="365">
        <v>4</v>
      </c>
    </row>
    <row r="1443" spans="1:7" x14ac:dyDescent="0.25">
      <c r="A1443" s="369">
        <v>3178953</v>
      </c>
      <c r="B1443" s="368" t="s">
        <v>1918</v>
      </c>
      <c r="C1443" s="367" t="s">
        <v>1917</v>
      </c>
      <c r="D1443" s="366">
        <v>44228</v>
      </c>
      <c r="E1443" s="366">
        <v>44228</v>
      </c>
      <c r="F1443" s="366">
        <v>44228</v>
      </c>
      <c r="G1443" s="365">
        <v>13</v>
      </c>
    </row>
    <row r="1444" spans="1:7" x14ac:dyDescent="0.25">
      <c r="A1444" s="369">
        <v>3179580</v>
      </c>
      <c r="B1444" s="368" t="s">
        <v>1929</v>
      </c>
      <c r="C1444" s="367" t="s">
        <v>1927</v>
      </c>
      <c r="D1444" s="366">
        <v>44105</v>
      </c>
      <c r="E1444" s="366">
        <v>44136</v>
      </c>
      <c r="F1444" s="366">
        <v>44136</v>
      </c>
      <c r="G1444" s="365">
        <v>6</v>
      </c>
    </row>
    <row r="1445" spans="1:7" x14ac:dyDescent="0.25">
      <c r="A1445" s="369">
        <v>3180687</v>
      </c>
      <c r="B1445" s="368" t="s">
        <v>1922</v>
      </c>
      <c r="C1445" s="367" t="s">
        <v>1933</v>
      </c>
      <c r="D1445" s="366">
        <v>44440</v>
      </c>
      <c r="E1445" s="366">
        <v>44470</v>
      </c>
      <c r="F1445" s="366">
        <v>44470</v>
      </c>
      <c r="G1445" s="365">
        <v>10</v>
      </c>
    </row>
    <row r="1446" spans="1:7" x14ac:dyDescent="0.25">
      <c r="A1446" s="369">
        <v>3183200</v>
      </c>
      <c r="B1446" s="368" t="s">
        <v>1926</v>
      </c>
      <c r="C1446" s="367" t="s">
        <v>1931</v>
      </c>
      <c r="D1446" s="366">
        <v>44531</v>
      </c>
      <c r="E1446" s="366">
        <v>44562</v>
      </c>
      <c r="F1446" s="366">
        <v>44562</v>
      </c>
      <c r="G1446" s="365">
        <v>21</v>
      </c>
    </row>
    <row r="1447" spans="1:7" x14ac:dyDescent="0.25">
      <c r="A1447" s="369">
        <v>3185095</v>
      </c>
      <c r="B1447" s="368" t="s">
        <v>1932</v>
      </c>
      <c r="C1447" s="367" t="s">
        <v>1925</v>
      </c>
      <c r="D1447" s="366">
        <v>44044</v>
      </c>
      <c r="E1447" s="366">
        <v>44044</v>
      </c>
      <c r="F1447" s="366">
        <v>44075</v>
      </c>
      <c r="G1447" s="365">
        <v>59</v>
      </c>
    </row>
    <row r="1448" spans="1:7" x14ac:dyDescent="0.25">
      <c r="A1448" s="369">
        <v>3186092</v>
      </c>
      <c r="B1448" s="368" t="s">
        <v>1922</v>
      </c>
      <c r="C1448" s="367" t="s">
        <v>1930</v>
      </c>
      <c r="D1448" s="366">
        <v>44166</v>
      </c>
      <c r="E1448" s="366">
        <v>44166</v>
      </c>
      <c r="F1448" s="366">
        <v>44197</v>
      </c>
      <c r="G1448" s="365">
        <v>62</v>
      </c>
    </row>
    <row r="1449" spans="1:7" x14ac:dyDescent="0.25">
      <c r="A1449" s="369">
        <v>3188559</v>
      </c>
      <c r="B1449" s="368" t="s">
        <v>1924</v>
      </c>
      <c r="C1449" s="367" t="s">
        <v>1931</v>
      </c>
      <c r="D1449" s="366">
        <v>43922</v>
      </c>
      <c r="E1449" s="366">
        <v>43922</v>
      </c>
      <c r="F1449" s="366">
        <v>43922</v>
      </c>
      <c r="G1449" s="365">
        <v>9</v>
      </c>
    </row>
    <row r="1450" spans="1:7" x14ac:dyDescent="0.25">
      <c r="A1450" s="369">
        <v>3189834</v>
      </c>
      <c r="B1450" s="368" t="s">
        <v>1932</v>
      </c>
      <c r="C1450" s="367" t="s">
        <v>1923</v>
      </c>
      <c r="D1450" s="366">
        <v>43983</v>
      </c>
      <c r="E1450" s="366">
        <v>43983</v>
      </c>
      <c r="F1450" s="366">
        <v>44013</v>
      </c>
      <c r="G1450" s="365">
        <v>33</v>
      </c>
    </row>
    <row r="1451" spans="1:7" x14ac:dyDescent="0.25">
      <c r="A1451" s="369">
        <v>3190590</v>
      </c>
      <c r="B1451" s="368" t="s">
        <v>1924</v>
      </c>
      <c r="C1451" s="367" t="s">
        <v>1927</v>
      </c>
      <c r="D1451" s="366">
        <v>44409</v>
      </c>
      <c r="E1451" s="366">
        <v>44440</v>
      </c>
      <c r="F1451" s="366">
        <v>44440</v>
      </c>
      <c r="G1451" s="365">
        <v>18</v>
      </c>
    </row>
    <row r="1452" spans="1:7" x14ac:dyDescent="0.25">
      <c r="A1452" s="369">
        <v>3192540</v>
      </c>
      <c r="B1452" s="368" t="s">
        <v>1928</v>
      </c>
      <c r="C1452" s="367" t="s">
        <v>1933</v>
      </c>
      <c r="D1452" s="366">
        <v>44317</v>
      </c>
      <c r="E1452" s="366">
        <v>44317</v>
      </c>
      <c r="F1452" s="366">
        <v>44317</v>
      </c>
      <c r="G1452" s="365">
        <v>91</v>
      </c>
    </row>
    <row r="1453" spans="1:7" x14ac:dyDescent="0.25">
      <c r="A1453" s="369">
        <v>3192549</v>
      </c>
      <c r="B1453" s="368" t="s">
        <v>1918</v>
      </c>
      <c r="C1453" s="367" t="s">
        <v>1930</v>
      </c>
      <c r="D1453" s="366">
        <v>43831</v>
      </c>
      <c r="E1453" s="366">
        <v>43831</v>
      </c>
      <c r="F1453" s="366">
        <v>43831</v>
      </c>
      <c r="G1453" s="365">
        <v>90</v>
      </c>
    </row>
    <row r="1454" spans="1:7" x14ac:dyDescent="0.25">
      <c r="A1454" s="369">
        <v>3192726</v>
      </c>
      <c r="B1454" s="368" t="s">
        <v>1928</v>
      </c>
      <c r="C1454" s="367" t="s">
        <v>1917</v>
      </c>
      <c r="D1454" s="366">
        <v>44136</v>
      </c>
      <c r="E1454" s="366">
        <v>44136</v>
      </c>
      <c r="F1454" s="366">
        <v>44136</v>
      </c>
      <c r="G1454" s="365">
        <v>54</v>
      </c>
    </row>
    <row r="1455" spans="1:7" x14ac:dyDescent="0.25">
      <c r="A1455" s="369">
        <v>3193701</v>
      </c>
      <c r="B1455" s="368" t="s">
        <v>1920</v>
      </c>
      <c r="C1455" s="367" t="s">
        <v>1917</v>
      </c>
      <c r="D1455" s="366">
        <v>44228</v>
      </c>
      <c r="E1455" s="366">
        <v>44228</v>
      </c>
      <c r="F1455" s="366">
        <v>44256</v>
      </c>
      <c r="G1455" s="365">
        <v>13</v>
      </c>
    </row>
    <row r="1456" spans="1:7" x14ac:dyDescent="0.25">
      <c r="A1456" s="369">
        <v>3194212</v>
      </c>
      <c r="B1456" s="368" t="s">
        <v>1926</v>
      </c>
      <c r="C1456" s="367" t="s">
        <v>1931</v>
      </c>
      <c r="D1456" s="366">
        <v>44501</v>
      </c>
      <c r="E1456" s="366">
        <v>44531</v>
      </c>
      <c r="F1456" s="366">
        <v>44531</v>
      </c>
      <c r="G1456" s="365">
        <v>19</v>
      </c>
    </row>
    <row r="1457" spans="1:7" x14ac:dyDescent="0.25">
      <c r="A1457" s="369">
        <v>3195691</v>
      </c>
      <c r="B1457" s="368" t="s">
        <v>1926</v>
      </c>
      <c r="C1457" s="367" t="s">
        <v>1925</v>
      </c>
      <c r="D1457" s="366">
        <v>43952</v>
      </c>
      <c r="E1457" s="366">
        <v>43952</v>
      </c>
      <c r="F1457" s="366">
        <v>43952</v>
      </c>
      <c r="G1457" s="365">
        <v>34</v>
      </c>
    </row>
    <row r="1458" spans="1:7" x14ac:dyDescent="0.25">
      <c r="A1458" s="369">
        <v>3196183</v>
      </c>
      <c r="B1458" s="368" t="s">
        <v>1920</v>
      </c>
      <c r="C1458" s="367" t="s">
        <v>1927</v>
      </c>
      <c r="D1458" s="366">
        <v>43983</v>
      </c>
      <c r="E1458" s="366">
        <v>44013</v>
      </c>
      <c r="F1458" s="366">
        <v>44013</v>
      </c>
      <c r="G1458" s="365">
        <v>4</v>
      </c>
    </row>
    <row r="1459" spans="1:7" x14ac:dyDescent="0.25">
      <c r="A1459" s="369">
        <v>3196603</v>
      </c>
      <c r="B1459" s="368" t="s">
        <v>1926</v>
      </c>
      <c r="C1459" s="367" t="s">
        <v>1921</v>
      </c>
      <c r="D1459" s="366">
        <v>43983</v>
      </c>
      <c r="E1459" s="366">
        <v>44013</v>
      </c>
      <c r="F1459" s="366">
        <v>44013</v>
      </c>
      <c r="G1459" s="365">
        <v>5</v>
      </c>
    </row>
    <row r="1460" spans="1:7" x14ac:dyDescent="0.25">
      <c r="A1460" s="369">
        <v>3199463</v>
      </c>
      <c r="B1460" s="368" t="s">
        <v>1920</v>
      </c>
      <c r="C1460" s="367" t="s">
        <v>1934</v>
      </c>
      <c r="D1460" s="366">
        <v>44044</v>
      </c>
      <c r="E1460" s="366">
        <v>44075</v>
      </c>
      <c r="F1460" s="366">
        <v>44075</v>
      </c>
      <c r="G1460" s="365">
        <v>6</v>
      </c>
    </row>
    <row r="1461" spans="1:7" x14ac:dyDescent="0.25">
      <c r="A1461" s="369">
        <v>3202484</v>
      </c>
      <c r="B1461" s="368" t="s">
        <v>1926</v>
      </c>
      <c r="C1461" s="367" t="s">
        <v>1930</v>
      </c>
      <c r="D1461" s="366">
        <v>44470</v>
      </c>
      <c r="E1461" s="366">
        <v>44470</v>
      </c>
      <c r="F1461" s="366">
        <v>44501</v>
      </c>
      <c r="G1461" s="365">
        <v>44</v>
      </c>
    </row>
    <row r="1462" spans="1:7" x14ac:dyDescent="0.25">
      <c r="A1462" s="369">
        <v>3205744</v>
      </c>
      <c r="B1462" s="368" t="s">
        <v>1929</v>
      </c>
      <c r="C1462" s="367" t="s">
        <v>1921</v>
      </c>
      <c r="D1462" s="366">
        <v>44440</v>
      </c>
      <c r="E1462" s="366">
        <v>44470</v>
      </c>
      <c r="F1462" s="366">
        <v>44470</v>
      </c>
      <c r="G1462" s="365">
        <v>23</v>
      </c>
    </row>
    <row r="1463" spans="1:7" x14ac:dyDescent="0.25">
      <c r="A1463" s="369">
        <v>3206960</v>
      </c>
      <c r="B1463" s="368" t="s">
        <v>1926</v>
      </c>
      <c r="C1463" s="367" t="s">
        <v>1930</v>
      </c>
      <c r="D1463" s="366">
        <v>44409</v>
      </c>
      <c r="E1463" s="366">
        <v>44440</v>
      </c>
      <c r="F1463" s="366">
        <v>44440</v>
      </c>
      <c r="G1463" s="365">
        <v>17</v>
      </c>
    </row>
    <row r="1464" spans="1:7" x14ac:dyDescent="0.25">
      <c r="A1464" s="369">
        <v>3209257</v>
      </c>
      <c r="B1464" s="368" t="s">
        <v>1928</v>
      </c>
      <c r="C1464" s="367" t="s">
        <v>1927</v>
      </c>
      <c r="D1464" s="366">
        <v>44348</v>
      </c>
      <c r="E1464" s="366">
        <v>44378</v>
      </c>
      <c r="F1464" s="366">
        <v>44378</v>
      </c>
      <c r="G1464" s="365">
        <v>9</v>
      </c>
    </row>
    <row r="1465" spans="1:7" x14ac:dyDescent="0.25">
      <c r="A1465" s="369">
        <v>3209839</v>
      </c>
      <c r="B1465" s="368" t="s">
        <v>1928</v>
      </c>
      <c r="C1465" s="367" t="s">
        <v>1930</v>
      </c>
      <c r="D1465" s="366">
        <v>44136</v>
      </c>
      <c r="E1465" s="366">
        <v>44136</v>
      </c>
      <c r="F1465" s="366">
        <v>44136</v>
      </c>
      <c r="G1465" s="365">
        <v>4</v>
      </c>
    </row>
    <row r="1466" spans="1:7" x14ac:dyDescent="0.25">
      <c r="A1466" s="369">
        <v>3211574</v>
      </c>
      <c r="B1466" s="368" t="s">
        <v>1918</v>
      </c>
      <c r="C1466" s="367" t="s">
        <v>1925</v>
      </c>
      <c r="D1466" s="366">
        <v>44470</v>
      </c>
      <c r="E1466" s="366">
        <v>44470</v>
      </c>
      <c r="F1466" s="366">
        <v>44470</v>
      </c>
      <c r="G1466" s="365">
        <v>17</v>
      </c>
    </row>
    <row r="1467" spans="1:7" x14ac:dyDescent="0.25">
      <c r="A1467" s="369">
        <v>3212903</v>
      </c>
      <c r="B1467" s="368" t="s">
        <v>1932</v>
      </c>
      <c r="C1467" s="367" t="s">
        <v>1917</v>
      </c>
      <c r="D1467" s="366">
        <v>44531</v>
      </c>
      <c r="E1467" s="366">
        <v>44531</v>
      </c>
      <c r="F1467" s="366">
        <v>44531</v>
      </c>
      <c r="G1467" s="365">
        <v>55</v>
      </c>
    </row>
    <row r="1468" spans="1:7" x14ac:dyDescent="0.25">
      <c r="A1468" s="369">
        <v>3213801</v>
      </c>
      <c r="B1468" s="368" t="s">
        <v>1932</v>
      </c>
      <c r="C1468" s="367" t="s">
        <v>1931</v>
      </c>
      <c r="D1468" s="366">
        <v>44287</v>
      </c>
      <c r="E1468" s="366">
        <v>44287</v>
      </c>
      <c r="F1468" s="366">
        <v>44287</v>
      </c>
      <c r="G1468" s="365">
        <v>58</v>
      </c>
    </row>
    <row r="1469" spans="1:7" x14ac:dyDescent="0.25">
      <c r="A1469" s="369">
        <v>3216588</v>
      </c>
      <c r="B1469" s="368" t="s">
        <v>1922</v>
      </c>
      <c r="C1469" s="367" t="s">
        <v>1917</v>
      </c>
      <c r="D1469" s="366">
        <v>44378</v>
      </c>
      <c r="E1469" s="366">
        <v>44378</v>
      </c>
      <c r="F1469" s="366">
        <v>44409</v>
      </c>
      <c r="G1469" s="365">
        <v>27</v>
      </c>
    </row>
    <row r="1470" spans="1:7" x14ac:dyDescent="0.25">
      <c r="A1470" s="369">
        <v>3218275</v>
      </c>
      <c r="B1470" s="368" t="s">
        <v>1932</v>
      </c>
      <c r="C1470" s="367" t="s">
        <v>1923</v>
      </c>
      <c r="D1470" s="366">
        <v>44287</v>
      </c>
      <c r="E1470" s="366">
        <v>44287</v>
      </c>
      <c r="F1470" s="366">
        <v>44317</v>
      </c>
      <c r="G1470" s="365">
        <v>49</v>
      </c>
    </row>
    <row r="1471" spans="1:7" x14ac:dyDescent="0.25">
      <c r="A1471" s="369">
        <v>3219252</v>
      </c>
      <c r="B1471" s="368" t="s">
        <v>1922</v>
      </c>
      <c r="C1471" s="367" t="s">
        <v>1934</v>
      </c>
      <c r="D1471" s="366">
        <v>44348</v>
      </c>
      <c r="E1471" s="366">
        <v>44348</v>
      </c>
      <c r="F1471" s="366">
        <v>44378</v>
      </c>
      <c r="G1471" s="365">
        <v>73</v>
      </c>
    </row>
    <row r="1472" spans="1:7" x14ac:dyDescent="0.25">
      <c r="A1472" s="369">
        <v>3222453</v>
      </c>
      <c r="B1472" s="368" t="s">
        <v>1932</v>
      </c>
      <c r="C1472" s="367" t="s">
        <v>1927</v>
      </c>
      <c r="D1472" s="366">
        <v>44105</v>
      </c>
      <c r="E1472" s="366">
        <v>44105</v>
      </c>
      <c r="F1472" s="366">
        <v>44105</v>
      </c>
      <c r="G1472" s="365">
        <v>79</v>
      </c>
    </row>
    <row r="1473" spans="1:7" x14ac:dyDescent="0.25">
      <c r="A1473" s="369">
        <v>3222980</v>
      </c>
      <c r="B1473" s="368" t="s">
        <v>1928</v>
      </c>
      <c r="C1473" s="367" t="s">
        <v>1923</v>
      </c>
      <c r="D1473" s="366">
        <v>44044</v>
      </c>
      <c r="E1473" s="366">
        <v>44075</v>
      </c>
      <c r="F1473" s="366">
        <v>44075</v>
      </c>
      <c r="G1473" s="365">
        <v>1</v>
      </c>
    </row>
    <row r="1474" spans="1:7" x14ac:dyDescent="0.25">
      <c r="A1474" s="369">
        <v>3223880</v>
      </c>
      <c r="B1474" s="368" t="s">
        <v>1926</v>
      </c>
      <c r="C1474" s="367" t="s">
        <v>1927</v>
      </c>
      <c r="D1474" s="366">
        <v>44044</v>
      </c>
      <c r="E1474" s="366">
        <v>44044</v>
      </c>
      <c r="F1474" s="366">
        <v>44075</v>
      </c>
      <c r="G1474" s="365">
        <v>83</v>
      </c>
    </row>
    <row r="1475" spans="1:7" x14ac:dyDescent="0.25">
      <c r="A1475" s="369">
        <v>3226044</v>
      </c>
      <c r="B1475" s="368" t="s">
        <v>1928</v>
      </c>
      <c r="C1475" s="367" t="s">
        <v>1925</v>
      </c>
      <c r="D1475" s="366">
        <v>44378</v>
      </c>
      <c r="E1475" s="366">
        <v>44378</v>
      </c>
      <c r="F1475" s="366">
        <v>44378</v>
      </c>
      <c r="G1475" s="365">
        <v>61</v>
      </c>
    </row>
    <row r="1476" spans="1:7" x14ac:dyDescent="0.25">
      <c r="A1476" s="369">
        <v>3226307</v>
      </c>
      <c r="B1476" s="368" t="s">
        <v>1932</v>
      </c>
      <c r="C1476" s="367" t="s">
        <v>1919</v>
      </c>
      <c r="D1476" s="366">
        <v>44136</v>
      </c>
      <c r="E1476" s="366">
        <v>44136</v>
      </c>
      <c r="F1476" s="366">
        <v>44166</v>
      </c>
      <c r="G1476" s="365">
        <v>9</v>
      </c>
    </row>
    <row r="1477" spans="1:7" x14ac:dyDescent="0.25">
      <c r="A1477" s="369">
        <v>3226968</v>
      </c>
      <c r="B1477" s="368" t="s">
        <v>1922</v>
      </c>
      <c r="C1477" s="367" t="s">
        <v>1931</v>
      </c>
      <c r="D1477" s="366">
        <v>43862</v>
      </c>
      <c r="E1477" s="366">
        <v>43862</v>
      </c>
      <c r="F1477" s="366">
        <v>43891</v>
      </c>
      <c r="G1477" s="365">
        <v>90</v>
      </c>
    </row>
    <row r="1478" spans="1:7" x14ac:dyDescent="0.25">
      <c r="A1478" s="369">
        <v>3227749</v>
      </c>
      <c r="B1478" s="368" t="s">
        <v>1924</v>
      </c>
      <c r="C1478" s="367" t="s">
        <v>1917</v>
      </c>
      <c r="D1478" s="366">
        <v>43922</v>
      </c>
      <c r="E1478" s="366">
        <v>43952</v>
      </c>
      <c r="F1478" s="366">
        <v>43952</v>
      </c>
      <c r="G1478" s="365">
        <v>4</v>
      </c>
    </row>
    <row r="1479" spans="1:7" x14ac:dyDescent="0.25">
      <c r="A1479" s="369">
        <v>3228788</v>
      </c>
      <c r="B1479" s="368" t="s">
        <v>1920</v>
      </c>
      <c r="C1479" s="367" t="s">
        <v>1930</v>
      </c>
      <c r="D1479" s="366">
        <v>44256</v>
      </c>
      <c r="E1479" s="366">
        <v>44256</v>
      </c>
      <c r="F1479" s="366">
        <v>44256</v>
      </c>
      <c r="G1479" s="365">
        <v>31</v>
      </c>
    </row>
    <row r="1480" spans="1:7" x14ac:dyDescent="0.25">
      <c r="A1480" s="369">
        <v>3229121</v>
      </c>
      <c r="B1480" s="368" t="s">
        <v>1920</v>
      </c>
      <c r="C1480" s="367" t="s">
        <v>1917</v>
      </c>
      <c r="D1480" s="366">
        <v>44105</v>
      </c>
      <c r="E1480" s="366">
        <v>44105</v>
      </c>
      <c r="F1480" s="366">
        <v>44105</v>
      </c>
      <c r="G1480" s="365">
        <v>23</v>
      </c>
    </row>
    <row r="1481" spans="1:7" x14ac:dyDescent="0.25">
      <c r="A1481" s="369">
        <v>3229222</v>
      </c>
      <c r="B1481" s="368" t="s">
        <v>1922</v>
      </c>
      <c r="C1481" s="367" t="s">
        <v>1931</v>
      </c>
      <c r="D1481" s="366">
        <v>44348</v>
      </c>
      <c r="E1481" s="366">
        <v>44348</v>
      </c>
      <c r="F1481" s="366">
        <v>44378</v>
      </c>
      <c r="G1481" s="365">
        <v>67</v>
      </c>
    </row>
    <row r="1482" spans="1:7" x14ac:dyDescent="0.25">
      <c r="A1482" s="369">
        <v>3229422</v>
      </c>
      <c r="B1482" s="368" t="s">
        <v>1924</v>
      </c>
      <c r="C1482" s="367" t="s">
        <v>1927</v>
      </c>
      <c r="D1482" s="366">
        <v>43983</v>
      </c>
      <c r="E1482" s="366">
        <v>43983</v>
      </c>
      <c r="F1482" s="366">
        <v>43983</v>
      </c>
      <c r="G1482" s="365">
        <v>61</v>
      </c>
    </row>
    <row r="1483" spans="1:7" x14ac:dyDescent="0.25">
      <c r="A1483" s="369">
        <v>3230093</v>
      </c>
      <c r="B1483" s="368" t="s">
        <v>1932</v>
      </c>
      <c r="C1483" s="367" t="s">
        <v>1927</v>
      </c>
      <c r="D1483" s="366">
        <v>44044</v>
      </c>
      <c r="E1483" s="366">
        <v>44044</v>
      </c>
      <c r="F1483" s="366">
        <v>44075</v>
      </c>
      <c r="G1483" s="365">
        <v>17</v>
      </c>
    </row>
    <row r="1484" spans="1:7" x14ac:dyDescent="0.25">
      <c r="A1484" s="369">
        <v>3231431</v>
      </c>
      <c r="B1484" s="368" t="s">
        <v>1928</v>
      </c>
      <c r="C1484" s="367" t="s">
        <v>1931</v>
      </c>
      <c r="D1484" s="366">
        <v>44044</v>
      </c>
      <c r="E1484" s="366">
        <v>44044</v>
      </c>
      <c r="F1484" s="366">
        <v>44044</v>
      </c>
      <c r="G1484" s="365">
        <v>37</v>
      </c>
    </row>
    <row r="1485" spans="1:7" x14ac:dyDescent="0.25">
      <c r="A1485" s="369">
        <v>3232324</v>
      </c>
      <c r="B1485" s="368" t="s">
        <v>1928</v>
      </c>
      <c r="C1485" s="367" t="s">
        <v>1923</v>
      </c>
      <c r="D1485" s="366">
        <v>44470</v>
      </c>
      <c r="E1485" s="366">
        <v>44470</v>
      </c>
      <c r="F1485" s="366">
        <v>44501</v>
      </c>
      <c r="G1485" s="365">
        <v>17</v>
      </c>
    </row>
    <row r="1486" spans="1:7" x14ac:dyDescent="0.25">
      <c r="A1486" s="369">
        <v>3232331</v>
      </c>
      <c r="B1486" s="368" t="s">
        <v>1926</v>
      </c>
      <c r="C1486" s="367" t="s">
        <v>1919</v>
      </c>
      <c r="D1486" s="366">
        <v>43922</v>
      </c>
      <c r="E1486" s="366">
        <v>43922</v>
      </c>
      <c r="F1486" s="366">
        <v>43952</v>
      </c>
      <c r="G1486" s="365">
        <v>43</v>
      </c>
    </row>
    <row r="1487" spans="1:7" x14ac:dyDescent="0.25">
      <c r="A1487" s="369">
        <v>3234894</v>
      </c>
      <c r="B1487" s="368" t="s">
        <v>1932</v>
      </c>
      <c r="C1487" s="367" t="s">
        <v>1934</v>
      </c>
      <c r="D1487" s="366">
        <v>44105</v>
      </c>
      <c r="E1487" s="366">
        <v>44105</v>
      </c>
      <c r="F1487" s="366">
        <v>44105</v>
      </c>
      <c r="G1487" s="365">
        <v>31</v>
      </c>
    </row>
    <row r="1488" spans="1:7" x14ac:dyDescent="0.25">
      <c r="A1488" s="369">
        <v>3234973</v>
      </c>
      <c r="B1488" s="368" t="s">
        <v>1924</v>
      </c>
      <c r="C1488" s="367" t="s">
        <v>1930</v>
      </c>
      <c r="D1488" s="366">
        <v>44136</v>
      </c>
      <c r="E1488" s="366">
        <v>44136</v>
      </c>
      <c r="F1488" s="366">
        <v>44166</v>
      </c>
      <c r="G1488" s="365">
        <v>45</v>
      </c>
    </row>
    <row r="1489" spans="1:7" x14ac:dyDescent="0.25">
      <c r="A1489" s="369">
        <v>3236076</v>
      </c>
      <c r="B1489" s="368" t="s">
        <v>1926</v>
      </c>
      <c r="C1489" s="367" t="s">
        <v>1917</v>
      </c>
      <c r="D1489" s="366">
        <v>44105</v>
      </c>
      <c r="E1489" s="366">
        <v>44136</v>
      </c>
      <c r="F1489" s="366">
        <v>44136</v>
      </c>
      <c r="G1489" s="365">
        <v>5</v>
      </c>
    </row>
    <row r="1490" spans="1:7" x14ac:dyDescent="0.25">
      <c r="A1490" s="369">
        <v>3238448</v>
      </c>
      <c r="B1490" s="368" t="s">
        <v>1920</v>
      </c>
      <c r="C1490" s="367" t="s">
        <v>1919</v>
      </c>
      <c r="D1490" s="366">
        <v>44197</v>
      </c>
      <c r="E1490" s="366">
        <v>44197</v>
      </c>
      <c r="F1490" s="366">
        <v>44228</v>
      </c>
      <c r="G1490" s="365">
        <v>26</v>
      </c>
    </row>
    <row r="1491" spans="1:7" x14ac:dyDescent="0.25">
      <c r="A1491" s="369">
        <v>3239119</v>
      </c>
      <c r="B1491" s="368" t="s">
        <v>1922</v>
      </c>
      <c r="C1491" s="367" t="s">
        <v>1933</v>
      </c>
      <c r="D1491" s="366">
        <v>44317</v>
      </c>
      <c r="E1491" s="366">
        <v>44348</v>
      </c>
      <c r="F1491" s="366">
        <v>44348</v>
      </c>
      <c r="G1491" s="365">
        <v>18</v>
      </c>
    </row>
    <row r="1492" spans="1:7" x14ac:dyDescent="0.25">
      <c r="A1492" s="369">
        <v>3239455</v>
      </c>
      <c r="B1492" s="368" t="s">
        <v>1929</v>
      </c>
      <c r="C1492" s="367" t="s">
        <v>1931</v>
      </c>
      <c r="D1492" s="366">
        <v>44348</v>
      </c>
      <c r="E1492" s="366">
        <v>44348</v>
      </c>
      <c r="F1492" s="366">
        <v>44378</v>
      </c>
      <c r="G1492" s="365">
        <v>14</v>
      </c>
    </row>
    <row r="1493" spans="1:7" x14ac:dyDescent="0.25">
      <c r="A1493" s="369">
        <v>3240479</v>
      </c>
      <c r="B1493" s="368" t="s">
        <v>1918</v>
      </c>
      <c r="C1493" s="367" t="s">
        <v>1919</v>
      </c>
      <c r="D1493" s="366">
        <v>44197</v>
      </c>
      <c r="E1493" s="366">
        <v>44197</v>
      </c>
      <c r="F1493" s="366">
        <v>44197</v>
      </c>
      <c r="G1493" s="365">
        <v>69</v>
      </c>
    </row>
    <row r="1494" spans="1:7" x14ac:dyDescent="0.25">
      <c r="A1494" s="369">
        <v>3241999</v>
      </c>
      <c r="B1494" s="368" t="s">
        <v>1928</v>
      </c>
      <c r="C1494" s="367" t="s">
        <v>1921</v>
      </c>
      <c r="D1494" s="366">
        <v>44440</v>
      </c>
      <c r="E1494" s="366">
        <v>44440</v>
      </c>
      <c r="F1494" s="366">
        <v>44440</v>
      </c>
      <c r="G1494" s="365">
        <v>87</v>
      </c>
    </row>
    <row r="1495" spans="1:7" x14ac:dyDescent="0.25">
      <c r="A1495" s="369">
        <v>3242610</v>
      </c>
      <c r="B1495" s="368" t="s">
        <v>1928</v>
      </c>
      <c r="C1495" s="367" t="s">
        <v>1923</v>
      </c>
      <c r="D1495" s="366">
        <v>44166</v>
      </c>
      <c r="E1495" s="366">
        <v>44197</v>
      </c>
      <c r="F1495" s="366">
        <v>44197</v>
      </c>
      <c r="G1495" s="365">
        <v>6</v>
      </c>
    </row>
    <row r="1496" spans="1:7" x14ac:dyDescent="0.25">
      <c r="A1496" s="369">
        <v>3244733</v>
      </c>
      <c r="B1496" s="368" t="s">
        <v>1922</v>
      </c>
      <c r="C1496" s="367" t="s">
        <v>1917</v>
      </c>
      <c r="D1496" s="366">
        <v>44348</v>
      </c>
      <c r="E1496" s="366">
        <v>44348</v>
      </c>
      <c r="F1496" s="366">
        <v>44348</v>
      </c>
      <c r="G1496" s="365">
        <v>85</v>
      </c>
    </row>
    <row r="1497" spans="1:7" x14ac:dyDescent="0.25">
      <c r="A1497" s="369">
        <v>3245868</v>
      </c>
      <c r="B1497" s="368" t="s">
        <v>1932</v>
      </c>
      <c r="C1497" s="367" t="s">
        <v>1919</v>
      </c>
      <c r="D1497" s="366">
        <v>44075</v>
      </c>
      <c r="E1497" s="366">
        <v>44075</v>
      </c>
      <c r="F1497" s="366">
        <v>44075</v>
      </c>
      <c r="G1497" s="365">
        <v>81</v>
      </c>
    </row>
    <row r="1498" spans="1:7" x14ac:dyDescent="0.25">
      <c r="A1498" s="369">
        <v>3246117</v>
      </c>
      <c r="B1498" s="368" t="s">
        <v>1926</v>
      </c>
      <c r="C1498" s="367" t="s">
        <v>1930</v>
      </c>
      <c r="D1498" s="366">
        <v>44105</v>
      </c>
      <c r="E1498" s="366">
        <v>44105</v>
      </c>
      <c r="F1498" s="366">
        <v>44136</v>
      </c>
      <c r="G1498" s="365">
        <v>74</v>
      </c>
    </row>
    <row r="1499" spans="1:7" x14ac:dyDescent="0.25">
      <c r="A1499" s="369">
        <v>3247901</v>
      </c>
      <c r="B1499" s="368" t="s">
        <v>1932</v>
      </c>
      <c r="C1499" s="367" t="s">
        <v>1931</v>
      </c>
      <c r="D1499" s="366">
        <v>43831</v>
      </c>
      <c r="E1499" s="366">
        <v>43831</v>
      </c>
      <c r="F1499" s="366">
        <v>43831</v>
      </c>
      <c r="G1499" s="365">
        <v>78</v>
      </c>
    </row>
    <row r="1500" spans="1:7" x14ac:dyDescent="0.25">
      <c r="A1500" s="369">
        <v>3247937</v>
      </c>
      <c r="B1500" s="368" t="s">
        <v>1918</v>
      </c>
      <c r="C1500" s="367" t="s">
        <v>1934</v>
      </c>
      <c r="D1500" s="366">
        <v>44228</v>
      </c>
      <c r="E1500" s="366">
        <v>44228</v>
      </c>
      <c r="F1500" s="366">
        <v>44256</v>
      </c>
      <c r="G1500" s="365">
        <v>86</v>
      </c>
    </row>
    <row r="1501" spans="1:7" x14ac:dyDescent="0.25">
      <c r="A1501" s="369">
        <v>3249401</v>
      </c>
      <c r="B1501" s="368" t="s">
        <v>1918</v>
      </c>
      <c r="C1501" s="367" t="s">
        <v>1927</v>
      </c>
      <c r="D1501" s="366">
        <v>44197</v>
      </c>
      <c r="E1501" s="366">
        <v>44197</v>
      </c>
      <c r="F1501" s="366">
        <v>44197</v>
      </c>
      <c r="G1501" s="365">
        <v>51</v>
      </c>
    </row>
    <row r="1502" spans="1:7" x14ac:dyDescent="0.25">
      <c r="A1502" s="369">
        <v>3250761</v>
      </c>
      <c r="B1502" s="368" t="s">
        <v>1932</v>
      </c>
      <c r="C1502" s="367" t="s">
        <v>1930</v>
      </c>
      <c r="D1502" s="366">
        <v>44440</v>
      </c>
      <c r="E1502" s="366">
        <v>44440</v>
      </c>
      <c r="F1502" s="366">
        <v>44440</v>
      </c>
      <c r="G1502" s="365">
        <v>45</v>
      </c>
    </row>
    <row r="1503" spans="1:7" x14ac:dyDescent="0.25">
      <c r="A1503" s="369">
        <v>3254510</v>
      </c>
      <c r="B1503" s="368" t="s">
        <v>1926</v>
      </c>
      <c r="C1503" s="367" t="s">
        <v>1923</v>
      </c>
      <c r="D1503" s="366">
        <v>44044</v>
      </c>
      <c r="E1503" s="366">
        <v>44075</v>
      </c>
      <c r="F1503" s="366">
        <v>44075</v>
      </c>
      <c r="G1503" s="365">
        <v>9</v>
      </c>
    </row>
    <row r="1504" spans="1:7" x14ac:dyDescent="0.25">
      <c r="A1504" s="369">
        <v>3256176</v>
      </c>
      <c r="B1504" s="368" t="s">
        <v>1924</v>
      </c>
      <c r="C1504" s="367" t="s">
        <v>1930</v>
      </c>
      <c r="D1504" s="366">
        <v>44501</v>
      </c>
      <c r="E1504" s="366">
        <v>44501</v>
      </c>
      <c r="F1504" s="366">
        <v>44501</v>
      </c>
      <c r="G1504" s="365">
        <v>77</v>
      </c>
    </row>
    <row r="1505" spans="1:7" x14ac:dyDescent="0.25">
      <c r="A1505" s="369">
        <v>3257842</v>
      </c>
      <c r="B1505" s="368" t="s">
        <v>1922</v>
      </c>
      <c r="C1505" s="367" t="s">
        <v>1933</v>
      </c>
      <c r="D1505" s="366">
        <v>43891</v>
      </c>
      <c r="E1505" s="366">
        <v>43891</v>
      </c>
      <c r="F1505" s="366">
        <v>43922</v>
      </c>
      <c r="G1505" s="365">
        <v>59</v>
      </c>
    </row>
    <row r="1506" spans="1:7" x14ac:dyDescent="0.25">
      <c r="A1506" s="369">
        <v>3259337</v>
      </c>
      <c r="B1506" s="368" t="s">
        <v>1932</v>
      </c>
      <c r="C1506" s="367" t="s">
        <v>1917</v>
      </c>
      <c r="D1506" s="366">
        <v>44378</v>
      </c>
      <c r="E1506" s="366">
        <v>44378</v>
      </c>
      <c r="F1506" s="366">
        <v>44378</v>
      </c>
      <c r="G1506" s="365">
        <v>60</v>
      </c>
    </row>
    <row r="1507" spans="1:7" x14ac:dyDescent="0.25">
      <c r="A1507" s="369">
        <v>3265487</v>
      </c>
      <c r="B1507" s="368" t="s">
        <v>1922</v>
      </c>
      <c r="C1507" s="367" t="s">
        <v>1933</v>
      </c>
      <c r="D1507" s="366">
        <v>44197</v>
      </c>
      <c r="E1507" s="366">
        <v>44197</v>
      </c>
      <c r="F1507" s="366">
        <v>44197</v>
      </c>
      <c r="G1507" s="365">
        <v>90</v>
      </c>
    </row>
    <row r="1508" spans="1:7" x14ac:dyDescent="0.25">
      <c r="A1508" s="369">
        <v>3266701</v>
      </c>
      <c r="B1508" s="368" t="s">
        <v>1929</v>
      </c>
      <c r="C1508" s="367" t="s">
        <v>1930</v>
      </c>
      <c r="D1508" s="366">
        <v>44105</v>
      </c>
      <c r="E1508" s="366">
        <v>44136</v>
      </c>
      <c r="F1508" s="366">
        <v>44136</v>
      </c>
      <c r="G1508" s="365">
        <v>3</v>
      </c>
    </row>
    <row r="1509" spans="1:7" x14ac:dyDescent="0.25">
      <c r="A1509" s="369">
        <v>3268768</v>
      </c>
      <c r="B1509" s="368" t="s">
        <v>1922</v>
      </c>
      <c r="C1509" s="367" t="s">
        <v>1933</v>
      </c>
      <c r="D1509" s="366">
        <v>44136</v>
      </c>
      <c r="E1509" s="366">
        <v>44136</v>
      </c>
      <c r="F1509" s="366">
        <v>44166</v>
      </c>
      <c r="G1509" s="365">
        <v>74</v>
      </c>
    </row>
    <row r="1510" spans="1:7" x14ac:dyDescent="0.25">
      <c r="A1510" s="369">
        <v>3270257</v>
      </c>
      <c r="B1510" s="368" t="s">
        <v>1929</v>
      </c>
      <c r="C1510" s="367" t="s">
        <v>1919</v>
      </c>
      <c r="D1510" s="366">
        <v>44531</v>
      </c>
      <c r="E1510" s="366">
        <v>44531</v>
      </c>
      <c r="F1510" s="366">
        <v>44531</v>
      </c>
      <c r="G1510" s="365">
        <v>83</v>
      </c>
    </row>
    <row r="1511" spans="1:7" x14ac:dyDescent="0.25">
      <c r="A1511" s="369">
        <v>3270936</v>
      </c>
      <c r="B1511" s="368" t="s">
        <v>1918</v>
      </c>
      <c r="C1511" s="367" t="s">
        <v>1933</v>
      </c>
      <c r="D1511" s="366">
        <v>43831</v>
      </c>
      <c r="E1511" s="366">
        <v>43831</v>
      </c>
      <c r="F1511" s="366">
        <v>43831</v>
      </c>
      <c r="G1511" s="365">
        <v>1</v>
      </c>
    </row>
    <row r="1512" spans="1:7" x14ac:dyDescent="0.25">
      <c r="A1512" s="369">
        <v>3271584</v>
      </c>
      <c r="B1512" s="368" t="s">
        <v>1926</v>
      </c>
      <c r="C1512" s="367" t="s">
        <v>1925</v>
      </c>
      <c r="D1512" s="366">
        <v>44228</v>
      </c>
      <c r="E1512" s="366">
        <v>44256</v>
      </c>
      <c r="F1512" s="366">
        <v>44256</v>
      </c>
      <c r="G1512" s="365">
        <v>12</v>
      </c>
    </row>
    <row r="1513" spans="1:7" x14ac:dyDescent="0.25">
      <c r="A1513" s="369">
        <v>3271895</v>
      </c>
      <c r="B1513" s="368" t="s">
        <v>1924</v>
      </c>
      <c r="C1513" s="367" t="s">
        <v>1931</v>
      </c>
      <c r="D1513" s="366">
        <v>44105</v>
      </c>
      <c r="E1513" s="366">
        <v>44105</v>
      </c>
      <c r="F1513" s="366">
        <v>44105</v>
      </c>
      <c r="G1513" s="365">
        <v>8</v>
      </c>
    </row>
    <row r="1514" spans="1:7" x14ac:dyDescent="0.25">
      <c r="A1514" s="369">
        <v>3273768</v>
      </c>
      <c r="B1514" s="368" t="s">
        <v>1926</v>
      </c>
      <c r="C1514" s="367" t="s">
        <v>1917</v>
      </c>
      <c r="D1514" s="366">
        <v>44470</v>
      </c>
      <c r="E1514" s="366">
        <v>44501</v>
      </c>
      <c r="F1514" s="366">
        <v>44501</v>
      </c>
      <c r="G1514" s="365">
        <v>15</v>
      </c>
    </row>
    <row r="1515" spans="1:7" x14ac:dyDescent="0.25">
      <c r="A1515" s="369">
        <v>3275231</v>
      </c>
      <c r="B1515" s="368" t="s">
        <v>1918</v>
      </c>
      <c r="C1515" s="367" t="s">
        <v>1934</v>
      </c>
      <c r="D1515" s="366">
        <v>44075</v>
      </c>
      <c r="E1515" s="366">
        <v>44105</v>
      </c>
      <c r="F1515" s="366">
        <v>44105</v>
      </c>
      <c r="G1515" s="365">
        <v>9</v>
      </c>
    </row>
    <row r="1516" spans="1:7" x14ac:dyDescent="0.25">
      <c r="A1516" s="369">
        <v>3275922</v>
      </c>
      <c r="B1516" s="368" t="s">
        <v>1924</v>
      </c>
      <c r="C1516" s="367" t="s">
        <v>1919</v>
      </c>
      <c r="D1516" s="366">
        <v>44105</v>
      </c>
      <c r="E1516" s="366">
        <v>44105</v>
      </c>
      <c r="F1516" s="366">
        <v>44105</v>
      </c>
      <c r="G1516" s="365">
        <v>90</v>
      </c>
    </row>
    <row r="1517" spans="1:7" x14ac:dyDescent="0.25">
      <c r="A1517" s="369">
        <v>3277877</v>
      </c>
      <c r="B1517" s="368" t="s">
        <v>1920</v>
      </c>
      <c r="C1517" s="367" t="s">
        <v>1925</v>
      </c>
      <c r="D1517" s="366">
        <v>44409</v>
      </c>
      <c r="E1517" s="366">
        <v>44409</v>
      </c>
      <c r="F1517" s="366">
        <v>44409</v>
      </c>
      <c r="G1517" s="365">
        <v>91</v>
      </c>
    </row>
    <row r="1518" spans="1:7" x14ac:dyDescent="0.25">
      <c r="A1518" s="369">
        <v>3279185</v>
      </c>
      <c r="B1518" s="368" t="s">
        <v>1922</v>
      </c>
      <c r="C1518" s="367" t="s">
        <v>1927</v>
      </c>
      <c r="D1518" s="366">
        <v>44531</v>
      </c>
      <c r="E1518" s="366">
        <v>44562</v>
      </c>
      <c r="F1518" s="366">
        <v>44562</v>
      </c>
      <c r="G1518" s="365">
        <v>17</v>
      </c>
    </row>
    <row r="1519" spans="1:7" x14ac:dyDescent="0.25">
      <c r="A1519" s="369">
        <v>3280331</v>
      </c>
      <c r="B1519" s="368" t="s">
        <v>1920</v>
      </c>
      <c r="C1519" s="367" t="s">
        <v>1919</v>
      </c>
      <c r="D1519" s="366">
        <v>44317</v>
      </c>
      <c r="E1519" s="366">
        <v>44348</v>
      </c>
      <c r="F1519" s="366">
        <v>44348</v>
      </c>
      <c r="G1519" s="365">
        <v>18</v>
      </c>
    </row>
    <row r="1520" spans="1:7" x14ac:dyDescent="0.25">
      <c r="A1520" s="369">
        <v>3282080</v>
      </c>
      <c r="B1520" s="368" t="s">
        <v>1928</v>
      </c>
      <c r="C1520" s="367" t="s">
        <v>1934</v>
      </c>
      <c r="D1520" s="366">
        <v>43862</v>
      </c>
      <c r="E1520" s="366">
        <v>43862</v>
      </c>
      <c r="F1520" s="366">
        <v>43891</v>
      </c>
      <c r="G1520" s="365">
        <v>95</v>
      </c>
    </row>
    <row r="1521" spans="1:7" x14ac:dyDescent="0.25">
      <c r="A1521" s="369">
        <v>3282498</v>
      </c>
      <c r="B1521" s="368" t="s">
        <v>1922</v>
      </c>
      <c r="C1521" s="367" t="s">
        <v>1930</v>
      </c>
      <c r="D1521" s="366">
        <v>44136</v>
      </c>
      <c r="E1521" s="366">
        <v>44136</v>
      </c>
      <c r="F1521" s="366">
        <v>44136</v>
      </c>
      <c r="G1521" s="365">
        <v>72</v>
      </c>
    </row>
    <row r="1522" spans="1:7" x14ac:dyDescent="0.25">
      <c r="A1522" s="369">
        <v>3283403</v>
      </c>
      <c r="B1522" s="368" t="s">
        <v>1929</v>
      </c>
      <c r="C1522" s="367" t="s">
        <v>1919</v>
      </c>
      <c r="D1522" s="366">
        <v>43862</v>
      </c>
      <c r="E1522" s="366">
        <v>43891</v>
      </c>
      <c r="F1522" s="366">
        <v>43891</v>
      </c>
      <c r="G1522" s="365">
        <v>2</v>
      </c>
    </row>
    <row r="1523" spans="1:7" x14ac:dyDescent="0.25">
      <c r="A1523" s="369">
        <v>3283697</v>
      </c>
      <c r="B1523" s="368" t="s">
        <v>1932</v>
      </c>
      <c r="C1523" s="367" t="s">
        <v>1931</v>
      </c>
      <c r="D1523" s="366">
        <v>44287</v>
      </c>
      <c r="E1523" s="366">
        <v>44317</v>
      </c>
      <c r="F1523" s="366">
        <v>44317</v>
      </c>
      <c r="G1523" s="365">
        <v>22</v>
      </c>
    </row>
    <row r="1524" spans="1:7" x14ac:dyDescent="0.25">
      <c r="A1524" s="369">
        <v>3283720</v>
      </c>
      <c r="B1524" s="368" t="s">
        <v>1922</v>
      </c>
      <c r="C1524" s="367" t="s">
        <v>1930</v>
      </c>
      <c r="D1524" s="366">
        <v>44105</v>
      </c>
      <c r="E1524" s="366">
        <v>44105</v>
      </c>
      <c r="F1524" s="366">
        <v>44105</v>
      </c>
      <c r="G1524" s="365">
        <v>85</v>
      </c>
    </row>
    <row r="1525" spans="1:7" x14ac:dyDescent="0.25">
      <c r="A1525" s="369">
        <v>3283744</v>
      </c>
      <c r="B1525" s="368" t="s">
        <v>1920</v>
      </c>
      <c r="C1525" s="367" t="s">
        <v>1921</v>
      </c>
      <c r="D1525" s="366">
        <v>44228</v>
      </c>
      <c r="E1525" s="366">
        <v>44228</v>
      </c>
      <c r="F1525" s="366">
        <v>44256</v>
      </c>
      <c r="G1525" s="365">
        <v>90</v>
      </c>
    </row>
    <row r="1526" spans="1:7" x14ac:dyDescent="0.25">
      <c r="A1526" s="369">
        <v>3285746</v>
      </c>
      <c r="B1526" s="368" t="s">
        <v>1920</v>
      </c>
      <c r="C1526" s="367" t="s">
        <v>1931</v>
      </c>
      <c r="D1526" s="366">
        <v>44044</v>
      </c>
      <c r="E1526" s="366">
        <v>44075</v>
      </c>
      <c r="F1526" s="366">
        <v>44075</v>
      </c>
      <c r="G1526" s="365">
        <v>1</v>
      </c>
    </row>
    <row r="1527" spans="1:7" x14ac:dyDescent="0.25">
      <c r="A1527" s="369">
        <v>3286189</v>
      </c>
      <c r="B1527" s="368" t="s">
        <v>1932</v>
      </c>
      <c r="C1527" s="367" t="s">
        <v>1927</v>
      </c>
      <c r="D1527" s="366">
        <v>44440</v>
      </c>
      <c r="E1527" s="366">
        <v>44440</v>
      </c>
      <c r="F1527" s="366">
        <v>44470</v>
      </c>
      <c r="G1527" s="365">
        <v>61</v>
      </c>
    </row>
    <row r="1528" spans="1:7" x14ac:dyDescent="0.25">
      <c r="A1528" s="369">
        <v>3287555</v>
      </c>
      <c r="B1528" s="368" t="s">
        <v>1924</v>
      </c>
      <c r="C1528" s="367" t="s">
        <v>1921</v>
      </c>
      <c r="D1528" s="366">
        <v>44501</v>
      </c>
      <c r="E1528" s="366">
        <v>44531</v>
      </c>
      <c r="F1528" s="366">
        <v>44531</v>
      </c>
      <c r="G1528" s="365">
        <v>21</v>
      </c>
    </row>
    <row r="1529" spans="1:7" x14ac:dyDescent="0.25">
      <c r="A1529" s="369">
        <v>3287766</v>
      </c>
      <c r="B1529" s="368" t="s">
        <v>1926</v>
      </c>
      <c r="C1529" s="367" t="s">
        <v>1917</v>
      </c>
      <c r="D1529" s="366">
        <v>44409</v>
      </c>
      <c r="E1529" s="366">
        <v>44440</v>
      </c>
      <c r="F1529" s="366">
        <v>44440</v>
      </c>
      <c r="G1529" s="365">
        <v>15</v>
      </c>
    </row>
    <row r="1530" spans="1:7" x14ac:dyDescent="0.25">
      <c r="A1530" s="369">
        <v>3290504</v>
      </c>
      <c r="B1530" s="368" t="s">
        <v>1918</v>
      </c>
      <c r="C1530" s="367" t="s">
        <v>1930</v>
      </c>
      <c r="D1530" s="366">
        <v>44440</v>
      </c>
      <c r="E1530" s="366">
        <v>44440</v>
      </c>
      <c r="F1530" s="366">
        <v>44470</v>
      </c>
      <c r="G1530" s="365">
        <v>80</v>
      </c>
    </row>
    <row r="1531" spans="1:7" x14ac:dyDescent="0.25">
      <c r="A1531" s="369">
        <v>3291723</v>
      </c>
      <c r="B1531" s="368" t="s">
        <v>1932</v>
      </c>
      <c r="C1531" s="367" t="s">
        <v>1931</v>
      </c>
      <c r="D1531" s="366">
        <v>43862</v>
      </c>
      <c r="E1531" s="366">
        <v>43862</v>
      </c>
      <c r="F1531" s="366">
        <v>43891</v>
      </c>
      <c r="G1531" s="365">
        <v>58</v>
      </c>
    </row>
    <row r="1532" spans="1:7" x14ac:dyDescent="0.25">
      <c r="A1532" s="369">
        <v>3292293</v>
      </c>
      <c r="B1532" s="368" t="s">
        <v>1929</v>
      </c>
      <c r="C1532" s="367" t="s">
        <v>1925</v>
      </c>
      <c r="D1532" s="366">
        <v>44075</v>
      </c>
      <c r="E1532" s="366">
        <v>44075</v>
      </c>
      <c r="F1532" s="366">
        <v>44105</v>
      </c>
      <c r="G1532" s="365">
        <v>40</v>
      </c>
    </row>
    <row r="1533" spans="1:7" x14ac:dyDescent="0.25">
      <c r="A1533" s="369">
        <v>3294750</v>
      </c>
      <c r="B1533" s="368" t="s">
        <v>1929</v>
      </c>
      <c r="C1533" s="367" t="s">
        <v>1927</v>
      </c>
      <c r="D1533" s="366">
        <v>43983</v>
      </c>
      <c r="E1533" s="366">
        <v>43983</v>
      </c>
      <c r="F1533" s="366">
        <v>44013</v>
      </c>
      <c r="G1533" s="365">
        <v>10</v>
      </c>
    </row>
    <row r="1534" spans="1:7" x14ac:dyDescent="0.25">
      <c r="A1534" s="369">
        <v>3294789</v>
      </c>
      <c r="B1534" s="368" t="s">
        <v>1929</v>
      </c>
      <c r="C1534" s="367" t="s">
        <v>1927</v>
      </c>
      <c r="D1534" s="366">
        <v>43952</v>
      </c>
      <c r="E1534" s="366">
        <v>43952</v>
      </c>
      <c r="F1534" s="366">
        <v>43983</v>
      </c>
      <c r="G1534" s="365">
        <v>91</v>
      </c>
    </row>
    <row r="1535" spans="1:7" x14ac:dyDescent="0.25">
      <c r="A1535" s="369">
        <v>3295074</v>
      </c>
      <c r="B1535" s="368" t="s">
        <v>1918</v>
      </c>
      <c r="C1535" s="367" t="s">
        <v>1930</v>
      </c>
      <c r="D1535" s="366">
        <v>44287</v>
      </c>
      <c r="E1535" s="366">
        <v>44287</v>
      </c>
      <c r="F1535" s="366">
        <v>44317</v>
      </c>
      <c r="G1535" s="365">
        <v>47</v>
      </c>
    </row>
    <row r="1536" spans="1:7" x14ac:dyDescent="0.25">
      <c r="A1536" s="369">
        <v>3295480</v>
      </c>
      <c r="B1536" s="368" t="s">
        <v>1928</v>
      </c>
      <c r="C1536" s="367" t="s">
        <v>1927</v>
      </c>
      <c r="D1536" s="366">
        <v>44197</v>
      </c>
      <c r="E1536" s="366">
        <v>44197</v>
      </c>
      <c r="F1536" s="366">
        <v>44228</v>
      </c>
      <c r="G1536" s="365">
        <v>34</v>
      </c>
    </row>
    <row r="1537" spans="1:7" x14ac:dyDescent="0.25">
      <c r="A1537" s="369">
        <v>3297740</v>
      </c>
      <c r="B1537" s="368" t="s">
        <v>1929</v>
      </c>
      <c r="C1537" s="367" t="s">
        <v>1934</v>
      </c>
      <c r="D1537" s="366">
        <v>43983</v>
      </c>
      <c r="E1537" s="366">
        <v>44013</v>
      </c>
      <c r="F1537" s="366">
        <v>44013</v>
      </c>
      <c r="G1537" s="365">
        <v>4</v>
      </c>
    </row>
    <row r="1538" spans="1:7" x14ac:dyDescent="0.25">
      <c r="A1538" s="369">
        <v>3297960</v>
      </c>
      <c r="B1538" s="368" t="s">
        <v>1929</v>
      </c>
      <c r="C1538" s="367" t="s">
        <v>1927</v>
      </c>
      <c r="D1538" s="366">
        <v>44166</v>
      </c>
      <c r="E1538" s="366">
        <v>44197</v>
      </c>
      <c r="F1538" s="366">
        <v>44197</v>
      </c>
      <c r="G1538" s="365">
        <v>1</v>
      </c>
    </row>
    <row r="1539" spans="1:7" x14ac:dyDescent="0.25">
      <c r="A1539" s="369">
        <v>3301708</v>
      </c>
      <c r="B1539" s="368" t="s">
        <v>1932</v>
      </c>
      <c r="C1539" s="367" t="s">
        <v>1927</v>
      </c>
      <c r="D1539" s="366">
        <v>43983</v>
      </c>
      <c r="E1539" s="366">
        <v>43983</v>
      </c>
      <c r="F1539" s="366">
        <v>43983</v>
      </c>
      <c r="G1539" s="365">
        <v>90</v>
      </c>
    </row>
    <row r="1540" spans="1:7" x14ac:dyDescent="0.25">
      <c r="A1540" s="369">
        <v>3304129</v>
      </c>
      <c r="B1540" s="368" t="s">
        <v>1928</v>
      </c>
      <c r="C1540" s="367" t="s">
        <v>1925</v>
      </c>
      <c r="D1540" s="366">
        <v>44409</v>
      </c>
      <c r="E1540" s="366">
        <v>44409</v>
      </c>
      <c r="F1540" s="366">
        <v>44409</v>
      </c>
      <c r="G1540" s="365">
        <v>81</v>
      </c>
    </row>
    <row r="1541" spans="1:7" x14ac:dyDescent="0.25">
      <c r="A1541" s="369">
        <v>3304267</v>
      </c>
      <c r="B1541" s="368" t="s">
        <v>1929</v>
      </c>
      <c r="C1541" s="367" t="s">
        <v>1917</v>
      </c>
      <c r="D1541" s="366">
        <v>44075</v>
      </c>
      <c r="E1541" s="366">
        <v>44075</v>
      </c>
      <c r="F1541" s="366">
        <v>44105</v>
      </c>
      <c r="G1541" s="365">
        <v>29</v>
      </c>
    </row>
    <row r="1542" spans="1:7" x14ac:dyDescent="0.25">
      <c r="A1542" s="369">
        <v>3304292</v>
      </c>
      <c r="B1542" s="368" t="s">
        <v>1924</v>
      </c>
      <c r="C1542" s="367" t="s">
        <v>1923</v>
      </c>
      <c r="D1542" s="366">
        <v>44531</v>
      </c>
      <c r="E1542" s="366">
        <v>44562</v>
      </c>
      <c r="F1542" s="366">
        <v>44562</v>
      </c>
      <c r="G1542" s="365">
        <v>1</v>
      </c>
    </row>
    <row r="1543" spans="1:7" x14ac:dyDescent="0.25">
      <c r="A1543" s="369">
        <v>3304961</v>
      </c>
      <c r="B1543" s="368" t="s">
        <v>1920</v>
      </c>
      <c r="C1543" s="367" t="s">
        <v>1927</v>
      </c>
      <c r="D1543" s="366">
        <v>44013</v>
      </c>
      <c r="E1543" s="366">
        <v>44013</v>
      </c>
      <c r="F1543" s="366">
        <v>44044</v>
      </c>
      <c r="G1543" s="365">
        <v>87</v>
      </c>
    </row>
    <row r="1544" spans="1:7" x14ac:dyDescent="0.25">
      <c r="A1544" s="369">
        <v>3305147</v>
      </c>
      <c r="B1544" s="368" t="s">
        <v>1926</v>
      </c>
      <c r="C1544" s="367" t="s">
        <v>1917</v>
      </c>
      <c r="D1544" s="366">
        <v>44044</v>
      </c>
      <c r="E1544" s="366">
        <v>44075</v>
      </c>
      <c r="F1544" s="366">
        <v>44075</v>
      </c>
      <c r="G1544" s="365">
        <v>2</v>
      </c>
    </row>
    <row r="1545" spans="1:7" x14ac:dyDescent="0.25">
      <c r="A1545" s="369">
        <v>3305955</v>
      </c>
      <c r="B1545" s="368" t="s">
        <v>1922</v>
      </c>
      <c r="C1545" s="367" t="s">
        <v>1930</v>
      </c>
      <c r="D1545" s="366">
        <v>43891</v>
      </c>
      <c r="E1545" s="366">
        <v>43891</v>
      </c>
      <c r="F1545" s="366">
        <v>43922</v>
      </c>
      <c r="G1545" s="365">
        <v>76</v>
      </c>
    </row>
    <row r="1546" spans="1:7" x14ac:dyDescent="0.25">
      <c r="A1546" s="369">
        <v>3306204</v>
      </c>
      <c r="B1546" s="368" t="s">
        <v>1929</v>
      </c>
      <c r="C1546" s="367" t="s">
        <v>1917</v>
      </c>
      <c r="D1546" s="366">
        <v>43831</v>
      </c>
      <c r="E1546" s="366">
        <v>43862</v>
      </c>
      <c r="F1546" s="366">
        <v>43862</v>
      </c>
      <c r="G1546" s="365">
        <v>4</v>
      </c>
    </row>
    <row r="1547" spans="1:7" x14ac:dyDescent="0.25">
      <c r="A1547" s="369">
        <v>3306263</v>
      </c>
      <c r="B1547" s="368" t="s">
        <v>1920</v>
      </c>
      <c r="C1547" s="367" t="s">
        <v>1927</v>
      </c>
      <c r="D1547" s="366">
        <v>44378</v>
      </c>
      <c r="E1547" s="366">
        <v>44409</v>
      </c>
      <c r="F1547" s="366">
        <v>44409</v>
      </c>
      <c r="G1547" s="365">
        <v>24</v>
      </c>
    </row>
    <row r="1548" spans="1:7" x14ac:dyDescent="0.25">
      <c r="A1548" s="369">
        <v>3306370</v>
      </c>
      <c r="B1548" s="368" t="s">
        <v>1918</v>
      </c>
      <c r="C1548" s="367" t="s">
        <v>1923</v>
      </c>
      <c r="D1548" s="366">
        <v>43891</v>
      </c>
      <c r="E1548" s="366">
        <v>43891</v>
      </c>
      <c r="F1548" s="366">
        <v>43891</v>
      </c>
      <c r="G1548" s="365">
        <v>54</v>
      </c>
    </row>
    <row r="1549" spans="1:7" x14ac:dyDescent="0.25">
      <c r="A1549" s="369">
        <v>3307555</v>
      </c>
      <c r="B1549" s="368" t="s">
        <v>1932</v>
      </c>
      <c r="C1549" s="367" t="s">
        <v>1919</v>
      </c>
      <c r="D1549" s="366">
        <v>44228</v>
      </c>
      <c r="E1549" s="366">
        <v>44228</v>
      </c>
      <c r="F1549" s="366">
        <v>44228</v>
      </c>
      <c r="G1549" s="365">
        <v>97</v>
      </c>
    </row>
    <row r="1550" spans="1:7" x14ac:dyDescent="0.25">
      <c r="A1550" s="369">
        <v>3308155</v>
      </c>
      <c r="B1550" s="368" t="s">
        <v>1929</v>
      </c>
      <c r="C1550" s="367" t="s">
        <v>1933</v>
      </c>
      <c r="D1550" s="366">
        <v>44348</v>
      </c>
      <c r="E1550" s="366">
        <v>44378</v>
      </c>
      <c r="F1550" s="366">
        <v>44378</v>
      </c>
      <c r="G1550" s="365">
        <v>2</v>
      </c>
    </row>
    <row r="1551" spans="1:7" x14ac:dyDescent="0.25">
      <c r="A1551" s="369">
        <v>3309372</v>
      </c>
      <c r="B1551" s="368" t="s">
        <v>1929</v>
      </c>
      <c r="C1551" s="367" t="s">
        <v>1931</v>
      </c>
      <c r="D1551" s="366">
        <v>44440</v>
      </c>
      <c r="E1551" s="366">
        <v>44470</v>
      </c>
      <c r="F1551" s="366">
        <v>44470</v>
      </c>
      <c r="G1551" s="365">
        <v>8</v>
      </c>
    </row>
    <row r="1552" spans="1:7" x14ac:dyDescent="0.25">
      <c r="A1552" s="369">
        <v>3311075</v>
      </c>
      <c r="B1552" s="368" t="s">
        <v>1924</v>
      </c>
      <c r="C1552" s="367" t="s">
        <v>1930</v>
      </c>
      <c r="D1552" s="366">
        <v>43862</v>
      </c>
      <c r="E1552" s="366">
        <v>43862</v>
      </c>
      <c r="F1552" s="366">
        <v>43862</v>
      </c>
      <c r="G1552" s="365">
        <v>29</v>
      </c>
    </row>
    <row r="1553" spans="1:7" x14ac:dyDescent="0.25">
      <c r="A1553" s="369">
        <v>3311936</v>
      </c>
      <c r="B1553" s="368" t="s">
        <v>1928</v>
      </c>
      <c r="C1553" s="367" t="s">
        <v>1921</v>
      </c>
      <c r="D1553" s="366">
        <v>44256</v>
      </c>
      <c r="E1553" s="366">
        <v>44287</v>
      </c>
      <c r="F1553" s="366">
        <v>44287</v>
      </c>
      <c r="G1553" s="365">
        <v>8</v>
      </c>
    </row>
    <row r="1554" spans="1:7" x14ac:dyDescent="0.25">
      <c r="A1554" s="369">
        <v>3312248</v>
      </c>
      <c r="B1554" s="368" t="s">
        <v>1920</v>
      </c>
      <c r="C1554" s="367" t="s">
        <v>1933</v>
      </c>
      <c r="D1554" s="366">
        <v>44044</v>
      </c>
      <c r="E1554" s="366">
        <v>44044</v>
      </c>
      <c r="F1554" s="366">
        <v>44044</v>
      </c>
      <c r="G1554" s="365">
        <v>74</v>
      </c>
    </row>
    <row r="1555" spans="1:7" x14ac:dyDescent="0.25">
      <c r="A1555" s="369">
        <v>3312828</v>
      </c>
      <c r="B1555" s="368" t="s">
        <v>1920</v>
      </c>
      <c r="C1555" s="367" t="s">
        <v>1923</v>
      </c>
      <c r="D1555" s="366">
        <v>43983</v>
      </c>
      <c r="E1555" s="366">
        <v>43983</v>
      </c>
      <c r="F1555" s="366">
        <v>44013</v>
      </c>
      <c r="G1555" s="365">
        <v>33</v>
      </c>
    </row>
    <row r="1556" spans="1:7" x14ac:dyDescent="0.25">
      <c r="A1556" s="369">
        <v>3315101</v>
      </c>
      <c r="B1556" s="368" t="s">
        <v>1932</v>
      </c>
      <c r="C1556" s="367" t="s">
        <v>1931</v>
      </c>
      <c r="D1556" s="366">
        <v>43983</v>
      </c>
      <c r="E1556" s="366">
        <v>43983</v>
      </c>
      <c r="F1556" s="366">
        <v>44013</v>
      </c>
      <c r="G1556" s="365">
        <v>74</v>
      </c>
    </row>
    <row r="1557" spans="1:7" x14ac:dyDescent="0.25">
      <c r="A1557" s="369">
        <v>3315819</v>
      </c>
      <c r="B1557" s="368" t="s">
        <v>1922</v>
      </c>
      <c r="C1557" s="367" t="s">
        <v>1933</v>
      </c>
      <c r="D1557" s="366">
        <v>44044</v>
      </c>
      <c r="E1557" s="366">
        <v>44044</v>
      </c>
      <c r="F1557" s="366">
        <v>44044</v>
      </c>
      <c r="G1557" s="365">
        <v>26</v>
      </c>
    </row>
    <row r="1558" spans="1:7" x14ac:dyDescent="0.25">
      <c r="A1558" s="369">
        <v>3316919</v>
      </c>
      <c r="B1558" s="368" t="s">
        <v>1922</v>
      </c>
      <c r="C1558" s="367" t="s">
        <v>1927</v>
      </c>
      <c r="D1558" s="366">
        <v>44409</v>
      </c>
      <c r="E1558" s="366">
        <v>44409</v>
      </c>
      <c r="F1558" s="366">
        <v>44440</v>
      </c>
      <c r="G1558" s="365">
        <v>100</v>
      </c>
    </row>
    <row r="1559" spans="1:7" x14ac:dyDescent="0.25">
      <c r="A1559" s="369">
        <v>3318204</v>
      </c>
      <c r="B1559" s="368" t="s">
        <v>1932</v>
      </c>
      <c r="C1559" s="367" t="s">
        <v>1931</v>
      </c>
      <c r="D1559" s="366">
        <v>44317</v>
      </c>
      <c r="E1559" s="366">
        <v>44317</v>
      </c>
      <c r="F1559" s="366">
        <v>44317</v>
      </c>
      <c r="G1559" s="365">
        <v>28</v>
      </c>
    </row>
    <row r="1560" spans="1:7" x14ac:dyDescent="0.25">
      <c r="A1560" s="369">
        <v>3318981</v>
      </c>
      <c r="B1560" s="368" t="s">
        <v>1918</v>
      </c>
      <c r="C1560" s="367" t="s">
        <v>1917</v>
      </c>
      <c r="D1560" s="366">
        <v>44287</v>
      </c>
      <c r="E1560" s="366">
        <v>44287</v>
      </c>
      <c r="F1560" s="366">
        <v>44317</v>
      </c>
      <c r="G1560" s="365">
        <v>37</v>
      </c>
    </row>
    <row r="1561" spans="1:7" x14ac:dyDescent="0.25">
      <c r="A1561" s="369">
        <v>3323996</v>
      </c>
      <c r="B1561" s="368" t="s">
        <v>1924</v>
      </c>
      <c r="C1561" s="367" t="s">
        <v>1930</v>
      </c>
      <c r="D1561" s="366">
        <v>44105</v>
      </c>
      <c r="E1561" s="366">
        <v>44105</v>
      </c>
      <c r="F1561" s="366">
        <v>44105</v>
      </c>
      <c r="G1561" s="365">
        <v>27</v>
      </c>
    </row>
    <row r="1562" spans="1:7" x14ac:dyDescent="0.25">
      <c r="A1562" s="369">
        <v>3325267</v>
      </c>
      <c r="B1562" s="368" t="s">
        <v>1929</v>
      </c>
      <c r="C1562" s="367" t="s">
        <v>1930</v>
      </c>
      <c r="D1562" s="366">
        <v>43983</v>
      </c>
      <c r="E1562" s="366">
        <v>43983</v>
      </c>
      <c r="F1562" s="366">
        <v>44013</v>
      </c>
      <c r="G1562" s="365">
        <v>91</v>
      </c>
    </row>
    <row r="1563" spans="1:7" x14ac:dyDescent="0.25">
      <c r="A1563" s="369">
        <v>3325615</v>
      </c>
      <c r="B1563" s="368" t="s">
        <v>1920</v>
      </c>
      <c r="C1563" s="367" t="s">
        <v>1930</v>
      </c>
      <c r="D1563" s="366">
        <v>44378</v>
      </c>
      <c r="E1563" s="366">
        <v>44378</v>
      </c>
      <c r="F1563" s="366">
        <v>44409</v>
      </c>
      <c r="G1563" s="365">
        <v>56</v>
      </c>
    </row>
    <row r="1564" spans="1:7" x14ac:dyDescent="0.25">
      <c r="A1564" s="369">
        <v>3328485</v>
      </c>
      <c r="B1564" s="368" t="s">
        <v>1920</v>
      </c>
      <c r="C1564" s="367" t="s">
        <v>1933</v>
      </c>
      <c r="D1564" s="366">
        <v>43952</v>
      </c>
      <c r="E1564" s="366">
        <v>43952</v>
      </c>
      <c r="F1564" s="366">
        <v>43952</v>
      </c>
      <c r="G1564" s="365">
        <v>21</v>
      </c>
    </row>
    <row r="1565" spans="1:7" x14ac:dyDescent="0.25">
      <c r="A1565" s="369">
        <v>3328751</v>
      </c>
      <c r="B1565" s="368" t="s">
        <v>1922</v>
      </c>
      <c r="C1565" s="367" t="s">
        <v>1927</v>
      </c>
      <c r="D1565" s="366">
        <v>43862</v>
      </c>
      <c r="E1565" s="366">
        <v>43862</v>
      </c>
      <c r="F1565" s="366">
        <v>43862</v>
      </c>
      <c r="G1565" s="365">
        <v>26</v>
      </c>
    </row>
    <row r="1566" spans="1:7" x14ac:dyDescent="0.25">
      <c r="A1566" s="369">
        <v>3329675</v>
      </c>
      <c r="B1566" s="368" t="s">
        <v>1924</v>
      </c>
      <c r="C1566" s="367" t="s">
        <v>1919</v>
      </c>
      <c r="D1566" s="366">
        <v>44317</v>
      </c>
      <c r="E1566" s="366">
        <v>44317</v>
      </c>
      <c r="F1566" s="366">
        <v>44348</v>
      </c>
      <c r="G1566" s="365">
        <v>49</v>
      </c>
    </row>
    <row r="1567" spans="1:7" x14ac:dyDescent="0.25">
      <c r="A1567" s="369">
        <v>3330280</v>
      </c>
      <c r="B1567" s="368" t="s">
        <v>1924</v>
      </c>
      <c r="C1567" s="367" t="s">
        <v>1927</v>
      </c>
      <c r="D1567" s="366">
        <v>44075</v>
      </c>
      <c r="E1567" s="366">
        <v>44075</v>
      </c>
      <c r="F1567" s="366">
        <v>44075</v>
      </c>
      <c r="G1567" s="365">
        <v>78</v>
      </c>
    </row>
    <row r="1568" spans="1:7" x14ac:dyDescent="0.25">
      <c r="A1568" s="369">
        <v>3332099</v>
      </c>
      <c r="B1568" s="368" t="s">
        <v>1929</v>
      </c>
      <c r="C1568" s="367" t="s">
        <v>1925</v>
      </c>
      <c r="D1568" s="366">
        <v>43862</v>
      </c>
      <c r="E1568" s="366">
        <v>43862</v>
      </c>
      <c r="F1568" s="366">
        <v>43891</v>
      </c>
      <c r="G1568" s="365">
        <v>70</v>
      </c>
    </row>
    <row r="1569" spans="1:7" x14ac:dyDescent="0.25">
      <c r="A1569" s="369">
        <v>3336476</v>
      </c>
      <c r="B1569" s="368" t="s">
        <v>1932</v>
      </c>
      <c r="C1569" s="367" t="s">
        <v>1933</v>
      </c>
      <c r="D1569" s="366">
        <v>44501</v>
      </c>
      <c r="E1569" s="366">
        <v>44501</v>
      </c>
      <c r="F1569" s="366">
        <v>44501</v>
      </c>
      <c r="G1569" s="365">
        <v>46</v>
      </c>
    </row>
    <row r="1570" spans="1:7" x14ac:dyDescent="0.25">
      <c r="A1570" s="369">
        <v>3337642</v>
      </c>
      <c r="B1570" s="368" t="s">
        <v>1932</v>
      </c>
      <c r="C1570" s="367" t="s">
        <v>1917</v>
      </c>
      <c r="D1570" s="366">
        <v>43891</v>
      </c>
      <c r="E1570" s="366">
        <v>43922</v>
      </c>
      <c r="F1570" s="366">
        <v>43922</v>
      </c>
      <c r="G1570" s="365">
        <v>6</v>
      </c>
    </row>
    <row r="1571" spans="1:7" x14ac:dyDescent="0.25">
      <c r="A1571" s="369">
        <v>3338098</v>
      </c>
      <c r="B1571" s="368" t="s">
        <v>1918</v>
      </c>
      <c r="C1571" s="367" t="s">
        <v>1927</v>
      </c>
      <c r="D1571" s="366">
        <v>43922</v>
      </c>
      <c r="E1571" s="366">
        <v>43922</v>
      </c>
      <c r="F1571" s="366">
        <v>43952</v>
      </c>
      <c r="G1571" s="365">
        <v>89</v>
      </c>
    </row>
    <row r="1572" spans="1:7" x14ac:dyDescent="0.25">
      <c r="A1572" s="369">
        <v>3338255</v>
      </c>
      <c r="B1572" s="368" t="s">
        <v>1926</v>
      </c>
      <c r="C1572" s="367" t="s">
        <v>1930</v>
      </c>
      <c r="D1572" s="366">
        <v>44136</v>
      </c>
      <c r="E1572" s="366">
        <v>44166</v>
      </c>
      <c r="F1572" s="366">
        <v>44166</v>
      </c>
      <c r="G1572" s="365">
        <v>7</v>
      </c>
    </row>
    <row r="1573" spans="1:7" x14ac:dyDescent="0.25">
      <c r="A1573" s="369">
        <v>3338279</v>
      </c>
      <c r="B1573" s="368" t="s">
        <v>1928</v>
      </c>
      <c r="C1573" s="367" t="s">
        <v>1921</v>
      </c>
      <c r="D1573" s="366">
        <v>44470</v>
      </c>
      <c r="E1573" s="366">
        <v>44501</v>
      </c>
      <c r="F1573" s="366">
        <v>44501</v>
      </c>
      <c r="G1573" s="365">
        <v>11</v>
      </c>
    </row>
    <row r="1574" spans="1:7" x14ac:dyDescent="0.25">
      <c r="A1574" s="369">
        <v>3339784</v>
      </c>
      <c r="B1574" s="368" t="s">
        <v>1928</v>
      </c>
      <c r="C1574" s="367" t="s">
        <v>1923</v>
      </c>
      <c r="D1574" s="366">
        <v>44409</v>
      </c>
      <c r="E1574" s="366">
        <v>44409</v>
      </c>
      <c r="F1574" s="366">
        <v>44409</v>
      </c>
      <c r="G1574" s="365">
        <v>36</v>
      </c>
    </row>
    <row r="1575" spans="1:7" x14ac:dyDescent="0.25">
      <c r="A1575" s="369">
        <v>3340790</v>
      </c>
      <c r="B1575" s="368" t="s">
        <v>1922</v>
      </c>
      <c r="C1575" s="367" t="s">
        <v>1927</v>
      </c>
      <c r="D1575" s="366">
        <v>43831</v>
      </c>
      <c r="E1575" s="366">
        <v>43862</v>
      </c>
      <c r="F1575" s="366">
        <v>43862</v>
      </c>
      <c r="G1575" s="365">
        <v>5</v>
      </c>
    </row>
    <row r="1576" spans="1:7" x14ac:dyDescent="0.25">
      <c r="A1576" s="369">
        <v>3341141</v>
      </c>
      <c r="B1576" s="368" t="s">
        <v>1924</v>
      </c>
      <c r="C1576" s="367" t="s">
        <v>1927</v>
      </c>
      <c r="D1576" s="366">
        <v>43891</v>
      </c>
      <c r="E1576" s="366">
        <v>43891</v>
      </c>
      <c r="F1576" s="366">
        <v>43891</v>
      </c>
      <c r="G1576" s="365">
        <v>68</v>
      </c>
    </row>
    <row r="1577" spans="1:7" x14ac:dyDescent="0.25">
      <c r="A1577" s="369">
        <v>3341695</v>
      </c>
      <c r="B1577" s="368" t="s">
        <v>1929</v>
      </c>
      <c r="C1577" s="367" t="s">
        <v>1934</v>
      </c>
      <c r="D1577" s="366">
        <v>44531</v>
      </c>
      <c r="E1577" s="366">
        <v>44531</v>
      </c>
      <c r="F1577" s="366">
        <v>44562</v>
      </c>
      <c r="G1577" s="365">
        <v>70</v>
      </c>
    </row>
    <row r="1578" spans="1:7" x14ac:dyDescent="0.25">
      <c r="A1578" s="369">
        <v>3342866</v>
      </c>
      <c r="B1578" s="368" t="s">
        <v>1924</v>
      </c>
      <c r="C1578" s="367" t="s">
        <v>1933</v>
      </c>
      <c r="D1578" s="366">
        <v>43922</v>
      </c>
      <c r="E1578" s="366">
        <v>43922</v>
      </c>
      <c r="F1578" s="366">
        <v>43922</v>
      </c>
      <c r="G1578" s="365">
        <v>83</v>
      </c>
    </row>
    <row r="1579" spans="1:7" x14ac:dyDescent="0.25">
      <c r="A1579" s="369">
        <v>3345824</v>
      </c>
      <c r="B1579" s="368" t="s">
        <v>1920</v>
      </c>
      <c r="C1579" s="367" t="s">
        <v>1933</v>
      </c>
      <c r="D1579" s="366">
        <v>44075</v>
      </c>
      <c r="E1579" s="366">
        <v>44105</v>
      </c>
      <c r="F1579" s="366">
        <v>44105</v>
      </c>
      <c r="G1579" s="365">
        <v>9</v>
      </c>
    </row>
    <row r="1580" spans="1:7" x14ac:dyDescent="0.25">
      <c r="A1580" s="369">
        <v>3346617</v>
      </c>
      <c r="B1580" s="368" t="s">
        <v>1926</v>
      </c>
      <c r="C1580" s="367" t="s">
        <v>1917</v>
      </c>
      <c r="D1580" s="366">
        <v>44531</v>
      </c>
      <c r="E1580" s="366">
        <v>44562</v>
      </c>
      <c r="F1580" s="366">
        <v>44562</v>
      </c>
      <c r="G1580" s="365">
        <v>16</v>
      </c>
    </row>
    <row r="1581" spans="1:7" x14ac:dyDescent="0.25">
      <c r="A1581" s="369">
        <v>3347248</v>
      </c>
      <c r="B1581" s="368" t="s">
        <v>1928</v>
      </c>
      <c r="C1581" s="367" t="s">
        <v>1925</v>
      </c>
      <c r="D1581" s="366">
        <v>43922</v>
      </c>
      <c r="E1581" s="366">
        <v>43922</v>
      </c>
      <c r="F1581" s="366">
        <v>43922</v>
      </c>
      <c r="G1581" s="365">
        <v>51</v>
      </c>
    </row>
    <row r="1582" spans="1:7" x14ac:dyDescent="0.25">
      <c r="A1582" s="369">
        <v>3347783</v>
      </c>
      <c r="B1582" s="368" t="s">
        <v>1929</v>
      </c>
      <c r="C1582" s="367" t="s">
        <v>1921</v>
      </c>
      <c r="D1582" s="366">
        <v>44378</v>
      </c>
      <c r="E1582" s="366">
        <v>44378</v>
      </c>
      <c r="F1582" s="366">
        <v>44378</v>
      </c>
      <c r="G1582" s="365">
        <v>61</v>
      </c>
    </row>
    <row r="1583" spans="1:7" x14ac:dyDescent="0.25">
      <c r="A1583" s="369">
        <v>3348830</v>
      </c>
      <c r="B1583" s="368" t="s">
        <v>1918</v>
      </c>
      <c r="C1583" s="367" t="s">
        <v>1925</v>
      </c>
      <c r="D1583" s="366">
        <v>44197</v>
      </c>
      <c r="E1583" s="366">
        <v>44197</v>
      </c>
      <c r="F1583" s="366">
        <v>44228</v>
      </c>
      <c r="G1583" s="365">
        <v>77</v>
      </c>
    </row>
    <row r="1584" spans="1:7" x14ac:dyDescent="0.25">
      <c r="A1584" s="369">
        <v>3350825</v>
      </c>
      <c r="B1584" s="368" t="s">
        <v>1918</v>
      </c>
      <c r="C1584" s="367" t="s">
        <v>1917</v>
      </c>
      <c r="D1584" s="366">
        <v>44044</v>
      </c>
      <c r="E1584" s="366">
        <v>44044</v>
      </c>
      <c r="F1584" s="366">
        <v>44075</v>
      </c>
      <c r="G1584" s="365">
        <v>52</v>
      </c>
    </row>
    <row r="1585" spans="1:7" x14ac:dyDescent="0.25">
      <c r="A1585" s="369">
        <v>3351284</v>
      </c>
      <c r="B1585" s="368" t="s">
        <v>1929</v>
      </c>
      <c r="C1585" s="367" t="s">
        <v>1919</v>
      </c>
      <c r="D1585" s="366">
        <v>44348</v>
      </c>
      <c r="E1585" s="366">
        <v>44348</v>
      </c>
      <c r="F1585" s="366">
        <v>44378</v>
      </c>
      <c r="G1585" s="365">
        <v>68</v>
      </c>
    </row>
    <row r="1586" spans="1:7" x14ac:dyDescent="0.25">
      <c r="A1586" s="369">
        <v>3355426</v>
      </c>
      <c r="B1586" s="368" t="s">
        <v>1932</v>
      </c>
      <c r="C1586" s="367" t="s">
        <v>1923</v>
      </c>
      <c r="D1586" s="366">
        <v>44228</v>
      </c>
      <c r="E1586" s="366">
        <v>44256</v>
      </c>
      <c r="F1586" s="366">
        <v>44256</v>
      </c>
      <c r="G1586" s="365">
        <v>21</v>
      </c>
    </row>
    <row r="1587" spans="1:7" x14ac:dyDescent="0.25">
      <c r="A1587" s="369">
        <v>3357366</v>
      </c>
      <c r="B1587" s="368" t="s">
        <v>1932</v>
      </c>
      <c r="C1587" s="367" t="s">
        <v>1917</v>
      </c>
      <c r="D1587" s="366">
        <v>44287</v>
      </c>
      <c r="E1587" s="366">
        <v>44287</v>
      </c>
      <c r="F1587" s="366">
        <v>44287</v>
      </c>
      <c r="G1587" s="365">
        <v>39</v>
      </c>
    </row>
    <row r="1588" spans="1:7" x14ac:dyDescent="0.25">
      <c r="A1588" s="369">
        <v>3362616</v>
      </c>
      <c r="B1588" s="368" t="s">
        <v>1932</v>
      </c>
      <c r="C1588" s="367" t="s">
        <v>1933</v>
      </c>
      <c r="D1588" s="366">
        <v>43922</v>
      </c>
      <c r="E1588" s="366">
        <v>43952</v>
      </c>
      <c r="F1588" s="366">
        <v>43952</v>
      </c>
      <c r="G1588" s="365">
        <v>3</v>
      </c>
    </row>
    <row r="1589" spans="1:7" x14ac:dyDescent="0.25">
      <c r="A1589" s="369">
        <v>3363545</v>
      </c>
      <c r="B1589" s="368" t="s">
        <v>1932</v>
      </c>
      <c r="C1589" s="367" t="s">
        <v>1919</v>
      </c>
      <c r="D1589" s="366">
        <v>43983</v>
      </c>
      <c r="E1589" s="366">
        <v>43983</v>
      </c>
      <c r="F1589" s="366">
        <v>43983</v>
      </c>
      <c r="G1589" s="365">
        <v>72</v>
      </c>
    </row>
    <row r="1590" spans="1:7" x14ac:dyDescent="0.25">
      <c r="A1590" s="369">
        <v>3365736</v>
      </c>
      <c r="B1590" s="368" t="s">
        <v>1924</v>
      </c>
      <c r="C1590" s="367" t="s">
        <v>1919</v>
      </c>
      <c r="D1590" s="366">
        <v>44501</v>
      </c>
      <c r="E1590" s="366">
        <v>44501</v>
      </c>
      <c r="F1590" s="366">
        <v>44501</v>
      </c>
      <c r="G1590" s="365">
        <v>60</v>
      </c>
    </row>
    <row r="1591" spans="1:7" x14ac:dyDescent="0.25">
      <c r="A1591" s="369">
        <v>3366745</v>
      </c>
      <c r="B1591" s="368" t="s">
        <v>1918</v>
      </c>
      <c r="C1591" s="367" t="s">
        <v>1934</v>
      </c>
      <c r="D1591" s="366">
        <v>44105</v>
      </c>
      <c r="E1591" s="366">
        <v>44136</v>
      </c>
      <c r="F1591" s="366">
        <v>44136</v>
      </c>
      <c r="G1591" s="365">
        <v>2</v>
      </c>
    </row>
    <row r="1592" spans="1:7" x14ac:dyDescent="0.25">
      <c r="A1592" s="369">
        <v>3367359</v>
      </c>
      <c r="B1592" s="368" t="s">
        <v>1922</v>
      </c>
      <c r="C1592" s="367" t="s">
        <v>1919</v>
      </c>
      <c r="D1592" s="366">
        <v>43862</v>
      </c>
      <c r="E1592" s="366">
        <v>43862</v>
      </c>
      <c r="F1592" s="366">
        <v>43862</v>
      </c>
      <c r="G1592" s="365">
        <v>20</v>
      </c>
    </row>
    <row r="1593" spans="1:7" x14ac:dyDescent="0.25">
      <c r="A1593" s="369">
        <v>3367831</v>
      </c>
      <c r="B1593" s="368" t="s">
        <v>1929</v>
      </c>
      <c r="C1593" s="367" t="s">
        <v>1919</v>
      </c>
      <c r="D1593" s="366">
        <v>44228</v>
      </c>
      <c r="E1593" s="366">
        <v>44256</v>
      </c>
      <c r="F1593" s="366">
        <v>44256</v>
      </c>
      <c r="G1593" s="365">
        <v>12</v>
      </c>
    </row>
    <row r="1594" spans="1:7" x14ac:dyDescent="0.25">
      <c r="A1594" s="369">
        <v>3372978</v>
      </c>
      <c r="B1594" s="368" t="s">
        <v>1932</v>
      </c>
      <c r="C1594" s="367" t="s">
        <v>1931</v>
      </c>
      <c r="D1594" s="366">
        <v>44044</v>
      </c>
      <c r="E1594" s="366">
        <v>44044</v>
      </c>
      <c r="F1594" s="366">
        <v>44044</v>
      </c>
      <c r="G1594" s="365">
        <v>50</v>
      </c>
    </row>
    <row r="1595" spans="1:7" x14ac:dyDescent="0.25">
      <c r="A1595" s="369">
        <v>3374074</v>
      </c>
      <c r="B1595" s="368" t="s">
        <v>1929</v>
      </c>
      <c r="C1595" s="367" t="s">
        <v>1925</v>
      </c>
      <c r="D1595" s="366">
        <v>43983</v>
      </c>
      <c r="E1595" s="366">
        <v>43983</v>
      </c>
      <c r="F1595" s="366">
        <v>43983</v>
      </c>
      <c r="G1595" s="365">
        <v>11</v>
      </c>
    </row>
    <row r="1596" spans="1:7" x14ac:dyDescent="0.25">
      <c r="A1596" s="369">
        <v>3374146</v>
      </c>
      <c r="B1596" s="368" t="s">
        <v>1929</v>
      </c>
      <c r="C1596" s="367" t="s">
        <v>1917</v>
      </c>
      <c r="D1596" s="366">
        <v>43922</v>
      </c>
      <c r="E1596" s="366">
        <v>43922</v>
      </c>
      <c r="F1596" s="366">
        <v>43952</v>
      </c>
      <c r="G1596" s="365">
        <v>81</v>
      </c>
    </row>
    <row r="1597" spans="1:7" x14ac:dyDescent="0.25">
      <c r="A1597" s="369">
        <v>3378805</v>
      </c>
      <c r="B1597" s="368" t="s">
        <v>1922</v>
      </c>
      <c r="C1597" s="367" t="s">
        <v>1927</v>
      </c>
      <c r="D1597" s="366">
        <v>44013</v>
      </c>
      <c r="E1597" s="366">
        <v>44044</v>
      </c>
      <c r="F1597" s="366">
        <v>44044</v>
      </c>
      <c r="G1597" s="365">
        <v>7</v>
      </c>
    </row>
    <row r="1598" spans="1:7" x14ac:dyDescent="0.25">
      <c r="A1598" s="369">
        <v>3379257</v>
      </c>
      <c r="B1598" s="368" t="s">
        <v>1926</v>
      </c>
      <c r="C1598" s="367" t="s">
        <v>1930</v>
      </c>
      <c r="D1598" s="366">
        <v>43952</v>
      </c>
      <c r="E1598" s="366">
        <v>43952</v>
      </c>
      <c r="F1598" s="366">
        <v>43983</v>
      </c>
      <c r="G1598" s="365">
        <v>1</v>
      </c>
    </row>
    <row r="1599" spans="1:7" x14ac:dyDescent="0.25">
      <c r="A1599" s="369">
        <v>3380410</v>
      </c>
      <c r="B1599" s="368" t="s">
        <v>1924</v>
      </c>
      <c r="C1599" s="367" t="s">
        <v>1917</v>
      </c>
      <c r="D1599" s="366">
        <v>43831</v>
      </c>
      <c r="E1599" s="366">
        <v>43831</v>
      </c>
      <c r="F1599" s="366">
        <v>43831</v>
      </c>
      <c r="G1599" s="365">
        <v>59</v>
      </c>
    </row>
    <row r="1600" spans="1:7" x14ac:dyDescent="0.25">
      <c r="A1600" s="369">
        <v>3381105</v>
      </c>
      <c r="B1600" s="368" t="s">
        <v>1924</v>
      </c>
      <c r="C1600" s="367" t="s">
        <v>1931</v>
      </c>
      <c r="D1600" s="366">
        <v>43952</v>
      </c>
      <c r="E1600" s="366">
        <v>43983</v>
      </c>
      <c r="F1600" s="366">
        <v>43983</v>
      </c>
      <c r="G1600" s="365">
        <v>2</v>
      </c>
    </row>
    <row r="1601" spans="1:7" x14ac:dyDescent="0.25">
      <c r="A1601" s="369">
        <v>3381405</v>
      </c>
      <c r="B1601" s="368" t="s">
        <v>1924</v>
      </c>
      <c r="C1601" s="367" t="s">
        <v>1933</v>
      </c>
      <c r="D1601" s="366">
        <v>44136</v>
      </c>
      <c r="E1601" s="366">
        <v>44136</v>
      </c>
      <c r="F1601" s="366">
        <v>44136</v>
      </c>
      <c r="G1601" s="365">
        <v>18</v>
      </c>
    </row>
    <row r="1602" spans="1:7" x14ac:dyDescent="0.25">
      <c r="A1602" s="369">
        <v>3382829</v>
      </c>
      <c r="B1602" s="368" t="s">
        <v>1924</v>
      </c>
      <c r="C1602" s="367" t="s">
        <v>1921</v>
      </c>
      <c r="D1602" s="366">
        <v>44317</v>
      </c>
      <c r="E1602" s="366">
        <v>44348</v>
      </c>
      <c r="F1602" s="366">
        <v>44348</v>
      </c>
      <c r="G1602" s="365">
        <v>24</v>
      </c>
    </row>
    <row r="1603" spans="1:7" x14ac:dyDescent="0.25">
      <c r="A1603" s="369">
        <v>3386262</v>
      </c>
      <c r="B1603" s="368" t="s">
        <v>1929</v>
      </c>
      <c r="C1603" s="367" t="s">
        <v>1930</v>
      </c>
      <c r="D1603" s="366">
        <v>43952</v>
      </c>
      <c r="E1603" s="366">
        <v>43983</v>
      </c>
      <c r="F1603" s="366">
        <v>43983</v>
      </c>
      <c r="G1603" s="365">
        <v>10</v>
      </c>
    </row>
    <row r="1604" spans="1:7" x14ac:dyDescent="0.25">
      <c r="A1604" s="369">
        <v>3388671</v>
      </c>
      <c r="B1604" s="368" t="s">
        <v>1929</v>
      </c>
      <c r="C1604" s="367" t="s">
        <v>1921</v>
      </c>
      <c r="D1604" s="366">
        <v>43952</v>
      </c>
      <c r="E1604" s="366">
        <v>43983</v>
      </c>
      <c r="F1604" s="366">
        <v>43983</v>
      </c>
      <c r="G1604" s="365">
        <v>1</v>
      </c>
    </row>
    <row r="1605" spans="1:7" x14ac:dyDescent="0.25">
      <c r="A1605" s="369">
        <v>3389295</v>
      </c>
      <c r="B1605" s="368" t="s">
        <v>1929</v>
      </c>
      <c r="C1605" s="367" t="s">
        <v>1927</v>
      </c>
      <c r="D1605" s="366">
        <v>44470</v>
      </c>
      <c r="E1605" s="366">
        <v>44470</v>
      </c>
      <c r="F1605" s="366">
        <v>44501</v>
      </c>
      <c r="G1605" s="365">
        <v>99</v>
      </c>
    </row>
    <row r="1606" spans="1:7" x14ac:dyDescent="0.25">
      <c r="A1606" s="369">
        <v>3390518</v>
      </c>
      <c r="B1606" s="368" t="s">
        <v>1920</v>
      </c>
      <c r="C1606" s="367" t="s">
        <v>1931</v>
      </c>
      <c r="D1606" s="366">
        <v>43862</v>
      </c>
      <c r="E1606" s="366">
        <v>43862</v>
      </c>
      <c r="F1606" s="366">
        <v>43862</v>
      </c>
      <c r="G1606" s="365">
        <v>93</v>
      </c>
    </row>
    <row r="1607" spans="1:7" x14ac:dyDescent="0.25">
      <c r="A1607" s="369">
        <v>3391636</v>
      </c>
      <c r="B1607" s="368" t="s">
        <v>1926</v>
      </c>
      <c r="C1607" s="367" t="s">
        <v>1917</v>
      </c>
      <c r="D1607" s="366">
        <v>43922</v>
      </c>
      <c r="E1607" s="366">
        <v>43922</v>
      </c>
      <c r="F1607" s="366">
        <v>43952</v>
      </c>
      <c r="G1607" s="365">
        <v>85</v>
      </c>
    </row>
    <row r="1608" spans="1:7" x14ac:dyDescent="0.25">
      <c r="A1608" s="369">
        <v>3392658</v>
      </c>
      <c r="B1608" s="368" t="s">
        <v>1924</v>
      </c>
      <c r="C1608" s="367" t="s">
        <v>1927</v>
      </c>
      <c r="D1608" s="366">
        <v>43891</v>
      </c>
      <c r="E1608" s="366">
        <v>43891</v>
      </c>
      <c r="F1608" s="366">
        <v>43922</v>
      </c>
      <c r="G1608" s="365">
        <v>4</v>
      </c>
    </row>
    <row r="1609" spans="1:7" x14ac:dyDescent="0.25">
      <c r="A1609" s="369">
        <v>3393658</v>
      </c>
      <c r="B1609" s="368" t="s">
        <v>1926</v>
      </c>
      <c r="C1609" s="367" t="s">
        <v>1927</v>
      </c>
      <c r="D1609" s="366">
        <v>44348</v>
      </c>
      <c r="E1609" s="366">
        <v>44348</v>
      </c>
      <c r="F1609" s="366">
        <v>44348</v>
      </c>
      <c r="G1609" s="365">
        <v>23</v>
      </c>
    </row>
    <row r="1610" spans="1:7" x14ac:dyDescent="0.25">
      <c r="A1610" s="369">
        <v>3399959</v>
      </c>
      <c r="B1610" s="368" t="s">
        <v>1926</v>
      </c>
      <c r="C1610" s="367" t="s">
        <v>1934</v>
      </c>
      <c r="D1610" s="366">
        <v>44501</v>
      </c>
      <c r="E1610" s="366">
        <v>44531</v>
      </c>
      <c r="F1610" s="366">
        <v>44531</v>
      </c>
      <c r="G1610" s="365">
        <v>14</v>
      </c>
    </row>
    <row r="1611" spans="1:7" x14ac:dyDescent="0.25">
      <c r="A1611" s="369">
        <v>3404678</v>
      </c>
      <c r="B1611" s="368" t="s">
        <v>1932</v>
      </c>
      <c r="C1611" s="367" t="s">
        <v>1934</v>
      </c>
      <c r="D1611" s="366">
        <v>44317</v>
      </c>
      <c r="E1611" s="366">
        <v>44317</v>
      </c>
      <c r="F1611" s="366">
        <v>44317</v>
      </c>
      <c r="G1611" s="365">
        <v>15</v>
      </c>
    </row>
    <row r="1612" spans="1:7" x14ac:dyDescent="0.25">
      <c r="A1612" s="369">
        <v>3407972</v>
      </c>
      <c r="B1612" s="368" t="s">
        <v>1920</v>
      </c>
      <c r="C1612" s="367" t="s">
        <v>1931</v>
      </c>
      <c r="D1612" s="366">
        <v>44136</v>
      </c>
      <c r="E1612" s="366">
        <v>44136</v>
      </c>
      <c r="F1612" s="366">
        <v>44136</v>
      </c>
      <c r="G1612" s="365">
        <v>67</v>
      </c>
    </row>
    <row r="1613" spans="1:7" x14ac:dyDescent="0.25">
      <c r="A1613" s="369">
        <v>3407985</v>
      </c>
      <c r="B1613" s="368" t="s">
        <v>1924</v>
      </c>
      <c r="C1613" s="367" t="s">
        <v>1919</v>
      </c>
      <c r="D1613" s="366">
        <v>44256</v>
      </c>
      <c r="E1613" s="366">
        <v>44256</v>
      </c>
      <c r="F1613" s="366">
        <v>44287</v>
      </c>
      <c r="G1613" s="365">
        <v>89</v>
      </c>
    </row>
    <row r="1614" spans="1:7" x14ac:dyDescent="0.25">
      <c r="A1614" s="369">
        <v>3409740</v>
      </c>
      <c r="B1614" s="368" t="s">
        <v>1924</v>
      </c>
      <c r="C1614" s="367" t="s">
        <v>1933</v>
      </c>
      <c r="D1614" s="366">
        <v>43862</v>
      </c>
      <c r="E1614" s="366">
        <v>43862</v>
      </c>
      <c r="F1614" s="366">
        <v>43862</v>
      </c>
      <c r="G1614" s="365">
        <v>38</v>
      </c>
    </row>
    <row r="1615" spans="1:7" x14ac:dyDescent="0.25">
      <c r="A1615" s="369">
        <v>3411680</v>
      </c>
      <c r="B1615" s="368" t="s">
        <v>1929</v>
      </c>
      <c r="C1615" s="367" t="s">
        <v>1934</v>
      </c>
      <c r="D1615" s="366">
        <v>43831</v>
      </c>
      <c r="E1615" s="366">
        <v>43862</v>
      </c>
      <c r="F1615" s="366">
        <v>43862</v>
      </c>
      <c r="G1615" s="365">
        <v>6</v>
      </c>
    </row>
    <row r="1616" spans="1:7" x14ac:dyDescent="0.25">
      <c r="A1616" s="369">
        <v>3412698</v>
      </c>
      <c r="B1616" s="368" t="s">
        <v>1920</v>
      </c>
      <c r="C1616" s="367" t="s">
        <v>1934</v>
      </c>
      <c r="D1616" s="366">
        <v>44287</v>
      </c>
      <c r="E1616" s="366">
        <v>44287</v>
      </c>
      <c r="F1616" s="366">
        <v>44317</v>
      </c>
      <c r="G1616" s="365">
        <v>82</v>
      </c>
    </row>
    <row r="1617" spans="1:7" x14ac:dyDescent="0.25">
      <c r="A1617" s="369">
        <v>3414937</v>
      </c>
      <c r="B1617" s="368" t="s">
        <v>1924</v>
      </c>
      <c r="C1617" s="367" t="s">
        <v>1921</v>
      </c>
      <c r="D1617" s="366">
        <v>44378</v>
      </c>
      <c r="E1617" s="366">
        <v>44378</v>
      </c>
      <c r="F1617" s="366">
        <v>44409</v>
      </c>
      <c r="G1617" s="365">
        <v>72</v>
      </c>
    </row>
    <row r="1618" spans="1:7" x14ac:dyDescent="0.25">
      <c r="A1618" s="369">
        <v>3416893</v>
      </c>
      <c r="B1618" s="368" t="s">
        <v>1932</v>
      </c>
      <c r="C1618" s="367" t="s">
        <v>1933</v>
      </c>
      <c r="D1618" s="366">
        <v>44501</v>
      </c>
      <c r="E1618" s="366">
        <v>44501</v>
      </c>
      <c r="F1618" s="366">
        <v>44531</v>
      </c>
      <c r="G1618" s="365">
        <v>88</v>
      </c>
    </row>
    <row r="1619" spans="1:7" x14ac:dyDescent="0.25">
      <c r="A1619" s="369">
        <v>3417824</v>
      </c>
      <c r="B1619" s="368" t="s">
        <v>1926</v>
      </c>
      <c r="C1619" s="367" t="s">
        <v>1933</v>
      </c>
      <c r="D1619" s="366">
        <v>44013</v>
      </c>
      <c r="E1619" s="366">
        <v>44044</v>
      </c>
      <c r="F1619" s="366">
        <v>44044</v>
      </c>
      <c r="G1619" s="365">
        <v>3</v>
      </c>
    </row>
    <row r="1620" spans="1:7" x14ac:dyDescent="0.25">
      <c r="A1620" s="369">
        <v>3418842</v>
      </c>
      <c r="B1620" s="368" t="s">
        <v>1918</v>
      </c>
      <c r="C1620" s="367" t="s">
        <v>1921</v>
      </c>
      <c r="D1620" s="366">
        <v>44044</v>
      </c>
      <c r="E1620" s="366">
        <v>44075</v>
      </c>
      <c r="F1620" s="366">
        <v>44075</v>
      </c>
      <c r="G1620" s="365">
        <v>2</v>
      </c>
    </row>
    <row r="1621" spans="1:7" x14ac:dyDescent="0.25">
      <c r="A1621" s="369">
        <v>3421539</v>
      </c>
      <c r="B1621" s="368" t="s">
        <v>1932</v>
      </c>
      <c r="C1621" s="367" t="s">
        <v>1934</v>
      </c>
      <c r="D1621" s="366">
        <v>44075</v>
      </c>
      <c r="E1621" s="366">
        <v>44075</v>
      </c>
      <c r="F1621" s="366">
        <v>44105</v>
      </c>
      <c r="G1621" s="365">
        <v>98</v>
      </c>
    </row>
    <row r="1622" spans="1:7" x14ac:dyDescent="0.25">
      <c r="A1622" s="369">
        <v>3425764</v>
      </c>
      <c r="B1622" s="368" t="s">
        <v>1929</v>
      </c>
      <c r="C1622" s="367" t="s">
        <v>1934</v>
      </c>
      <c r="D1622" s="366">
        <v>44409</v>
      </c>
      <c r="E1622" s="366">
        <v>44440</v>
      </c>
      <c r="F1622" s="366">
        <v>44440</v>
      </c>
      <c r="G1622" s="365">
        <v>4</v>
      </c>
    </row>
    <row r="1623" spans="1:7" x14ac:dyDescent="0.25">
      <c r="A1623" s="369">
        <v>3426886</v>
      </c>
      <c r="B1623" s="368" t="s">
        <v>1926</v>
      </c>
      <c r="C1623" s="367" t="s">
        <v>1930</v>
      </c>
      <c r="D1623" s="366">
        <v>43862</v>
      </c>
      <c r="E1623" s="366">
        <v>43891</v>
      </c>
      <c r="F1623" s="366">
        <v>43891</v>
      </c>
      <c r="G1623" s="365">
        <v>5</v>
      </c>
    </row>
    <row r="1624" spans="1:7" x14ac:dyDescent="0.25">
      <c r="A1624" s="369">
        <v>3427445</v>
      </c>
      <c r="B1624" s="368" t="s">
        <v>1922</v>
      </c>
      <c r="C1624" s="367" t="s">
        <v>1917</v>
      </c>
      <c r="D1624" s="366">
        <v>44378</v>
      </c>
      <c r="E1624" s="366">
        <v>44409</v>
      </c>
      <c r="F1624" s="366">
        <v>44409</v>
      </c>
      <c r="G1624" s="365">
        <v>15</v>
      </c>
    </row>
    <row r="1625" spans="1:7" x14ac:dyDescent="0.25">
      <c r="A1625" s="369">
        <v>3430107</v>
      </c>
      <c r="B1625" s="368" t="s">
        <v>1929</v>
      </c>
      <c r="C1625" s="367" t="s">
        <v>1930</v>
      </c>
      <c r="D1625" s="366">
        <v>44197</v>
      </c>
      <c r="E1625" s="366">
        <v>44197</v>
      </c>
      <c r="F1625" s="366">
        <v>44197</v>
      </c>
      <c r="G1625" s="365">
        <v>66</v>
      </c>
    </row>
    <row r="1626" spans="1:7" x14ac:dyDescent="0.25">
      <c r="A1626" s="369">
        <v>3434670</v>
      </c>
      <c r="B1626" s="368" t="s">
        <v>1926</v>
      </c>
      <c r="C1626" s="367" t="s">
        <v>1925</v>
      </c>
      <c r="D1626" s="366">
        <v>44378</v>
      </c>
      <c r="E1626" s="366">
        <v>44378</v>
      </c>
      <c r="F1626" s="366">
        <v>44378</v>
      </c>
      <c r="G1626" s="365">
        <v>43</v>
      </c>
    </row>
    <row r="1627" spans="1:7" x14ac:dyDescent="0.25">
      <c r="A1627" s="369">
        <v>3434931</v>
      </c>
      <c r="B1627" s="368" t="s">
        <v>1928</v>
      </c>
      <c r="C1627" s="367" t="s">
        <v>1931</v>
      </c>
      <c r="D1627" s="366">
        <v>43983</v>
      </c>
      <c r="E1627" s="366">
        <v>43983</v>
      </c>
      <c r="F1627" s="366">
        <v>44013</v>
      </c>
      <c r="G1627" s="365">
        <v>70</v>
      </c>
    </row>
    <row r="1628" spans="1:7" x14ac:dyDescent="0.25">
      <c r="A1628" s="369">
        <v>3435960</v>
      </c>
      <c r="B1628" s="368" t="s">
        <v>1918</v>
      </c>
      <c r="C1628" s="367" t="s">
        <v>1927</v>
      </c>
      <c r="D1628" s="366">
        <v>44501</v>
      </c>
      <c r="E1628" s="366">
        <v>44531</v>
      </c>
      <c r="F1628" s="366">
        <v>44531</v>
      </c>
      <c r="G1628" s="365">
        <v>20</v>
      </c>
    </row>
    <row r="1629" spans="1:7" x14ac:dyDescent="0.25">
      <c r="A1629" s="369">
        <v>3445479</v>
      </c>
      <c r="B1629" s="368" t="s">
        <v>1918</v>
      </c>
      <c r="C1629" s="367" t="s">
        <v>1927</v>
      </c>
      <c r="D1629" s="366">
        <v>43862</v>
      </c>
      <c r="E1629" s="366">
        <v>43862</v>
      </c>
      <c r="F1629" s="366">
        <v>43891</v>
      </c>
      <c r="G1629" s="365">
        <v>48</v>
      </c>
    </row>
    <row r="1630" spans="1:7" x14ac:dyDescent="0.25">
      <c r="A1630" s="369">
        <v>3447339</v>
      </c>
      <c r="B1630" s="368" t="s">
        <v>1932</v>
      </c>
      <c r="C1630" s="367" t="s">
        <v>1927</v>
      </c>
      <c r="D1630" s="366">
        <v>43891</v>
      </c>
      <c r="E1630" s="366">
        <v>43891</v>
      </c>
      <c r="F1630" s="366">
        <v>43922</v>
      </c>
      <c r="G1630" s="365">
        <v>5</v>
      </c>
    </row>
    <row r="1631" spans="1:7" x14ac:dyDescent="0.25">
      <c r="A1631" s="369">
        <v>3448413</v>
      </c>
      <c r="B1631" s="368" t="s">
        <v>1922</v>
      </c>
      <c r="C1631" s="367" t="s">
        <v>1919</v>
      </c>
      <c r="D1631" s="366">
        <v>44317</v>
      </c>
      <c r="E1631" s="366">
        <v>44317</v>
      </c>
      <c r="F1631" s="366">
        <v>44348</v>
      </c>
      <c r="G1631" s="365">
        <v>96</v>
      </c>
    </row>
    <row r="1632" spans="1:7" x14ac:dyDescent="0.25">
      <c r="A1632" s="369">
        <v>3448719</v>
      </c>
      <c r="B1632" s="368" t="s">
        <v>1929</v>
      </c>
      <c r="C1632" s="367" t="s">
        <v>1923</v>
      </c>
      <c r="D1632" s="366">
        <v>44409</v>
      </c>
      <c r="E1632" s="366">
        <v>44409</v>
      </c>
      <c r="F1632" s="366">
        <v>44409</v>
      </c>
      <c r="G1632" s="365">
        <v>47</v>
      </c>
    </row>
    <row r="1633" spans="1:7" x14ac:dyDescent="0.25">
      <c r="A1633" s="369">
        <v>3449730</v>
      </c>
      <c r="B1633" s="368" t="s">
        <v>1932</v>
      </c>
      <c r="C1633" s="367" t="s">
        <v>1931</v>
      </c>
      <c r="D1633" s="366">
        <v>44075</v>
      </c>
      <c r="E1633" s="366">
        <v>44075</v>
      </c>
      <c r="F1633" s="366">
        <v>44105</v>
      </c>
      <c r="G1633" s="365">
        <v>40</v>
      </c>
    </row>
    <row r="1634" spans="1:7" x14ac:dyDescent="0.25">
      <c r="A1634" s="369">
        <v>3454683</v>
      </c>
      <c r="B1634" s="368" t="s">
        <v>1918</v>
      </c>
      <c r="C1634" s="367" t="s">
        <v>1930</v>
      </c>
      <c r="D1634" s="366">
        <v>44531</v>
      </c>
      <c r="E1634" s="366">
        <v>44531</v>
      </c>
      <c r="F1634" s="366">
        <v>44531</v>
      </c>
      <c r="G1634" s="365">
        <v>98</v>
      </c>
    </row>
    <row r="1635" spans="1:7" x14ac:dyDescent="0.25">
      <c r="A1635" s="369">
        <v>3456551</v>
      </c>
      <c r="B1635" s="368" t="s">
        <v>1918</v>
      </c>
      <c r="C1635" s="367" t="s">
        <v>1934</v>
      </c>
      <c r="D1635" s="366">
        <v>44166</v>
      </c>
      <c r="E1635" s="366">
        <v>44166</v>
      </c>
      <c r="F1635" s="366">
        <v>44166</v>
      </c>
      <c r="G1635" s="365">
        <v>35</v>
      </c>
    </row>
    <row r="1636" spans="1:7" x14ac:dyDescent="0.25">
      <c r="A1636" s="369">
        <v>3459866</v>
      </c>
      <c r="B1636" s="368" t="s">
        <v>1924</v>
      </c>
      <c r="C1636" s="367" t="s">
        <v>1934</v>
      </c>
      <c r="D1636" s="366">
        <v>43922</v>
      </c>
      <c r="E1636" s="366">
        <v>43952</v>
      </c>
      <c r="F1636" s="366">
        <v>43952</v>
      </c>
      <c r="G1636" s="365">
        <v>4</v>
      </c>
    </row>
    <row r="1637" spans="1:7" x14ac:dyDescent="0.25">
      <c r="A1637" s="369">
        <v>3461514</v>
      </c>
      <c r="B1637" s="368" t="s">
        <v>1924</v>
      </c>
      <c r="C1637" s="367" t="s">
        <v>1933</v>
      </c>
      <c r="D1637" s="366">
        <v>43983</v>
      </c>
      <c r="E1637" s="366">
        <v>43983</v>
      </c>
      <c r="F1637" s="366">
        <v>44013</v>
      </c>
      <c r="G1637" s="365">
        <v>69</v>
      </c>
    </row>
    <row r="1638" spans="1:7" x14ac:dyDescent="0.25">
      <c r="A1638" s="369">
        <v>3461751</v>
      </c>
      <c r="B1638" s="368" t="s">
        <v>1918</v>
      </c>
      <c r="C1638" s="367" t="s">
        <v>1934</v>
      </c>
      <c r="D1638" s="366">
        <v>43983</v>
      </c>
      <c r="E1638" s="366">
        <v>43983</v>
      </c>
      <c r="F1638" s="366">
        <v>44013</v>
      </c>
      <c r="G1638" s="365">
        <v>8</v>
      </c>
    </row>
    <row r="1639" spans="1:7" x14ac:dyDescent="0.25">
      <c r="A1639" s="369">
        <v>3465886</v>
      </c>
      <c r="B1639" s="368" t="s">
        <v>1926</v>
      </c>
      <c r="C1639" s="367" t="s">
        <v>1919</v>
      </c>
      <c r="D1639" s="366">
        <v>44013</v>
      </c>
      <c r="E1639" s="366">
        <v>44044</v>
      </c>
      <c r="F1639" s="366">
        <v>44044</v>
      </c>
      <c r="G1639" s="365">
        <v>4</v>
      </c>
    </row>
    <row r="1640" spans="1:7" x14ac:dyDescent="0.25">
      <c r="A1640" s="369">
        <v>3467965</v>
      </c>
      <c r="B1640" s="368" t="s">
        <v>1926</v>
      </c>
      <c r="C1640" s="367" t="s">
        <v>1933</v>
      </c>
      <c r="D1640" s="366">
        <v>44348</v>
      </c>
      <c r="E1640" s="366">
        <v>44348</v>
      </c>
      <c r="F1640" s="366">
        <v>44348</v>
      </c>
      <c r="G1640" s="365">
        <v>81</v>
      </c>
    </row>
    <row r="1641" spans="1:7" x14ac:dyDescent="0.25">
      <c r="A1641" s="369">
        <v>3470891</v>
      </c>
      <c r="B1641" s="368" t="s">
        <v>1929</v>
      </c>
      <c r="C1641" s="367" t="s">
        <v>1927</v>
      </c>
      <c r="D1641" s="366">
        <v>44378</v>
      </c>
      <c r="E1641" s="366">
        <v>44378</v>
      </c>
      <c r="F1641" s="366">
        <v>44409</v>
      </c>
      <c r="G1641" s="365">
        <v>12</v>
      </c>
    </row>
    <row r="1642" spans="1:7" x14ac:dyDescent="0.25">
      <c r="A1642" s="369">
        <v>3471888</v>
      </c>
      <c r="B1642" s="368" t="s">
        <v>1924</v>
      </c>
      <c r="C1642" s="367" t="s">
        <v>1925</v>
      </c>
      <c r="D1642" s="366">
        <v>44287</v>
      </c>
      <c r="E1642" s="366">
        <v>44317</v>
      </c>
      <c r="F1642" s="366">
        <v>44317</v>
      </c>
      <c r="G1642" s="365">
        <v>16</v>
      </c>
    </row>
    <row r="1643" spans="1:7" x14ac:dyDescent="0.25">
      <c r="A1643" s="369">
        <v>3473200</v>
      </c>
      <c r="B1643" s="368" t="s">
        <v>1928</v>
      </c>
      <c r="C1643" s="367" t="s">
        <v>1919</v>
      </c>
      <c r="D1643" s="366">
        <v>43952</v>
      </c>
      <c r="E1643" s="366">
        <v>43952</v>
      </c>
      <c r="F1643" s="366">
        <v>43952</v>
      </c>
      <c r="G1643" s="365">
        <v>29</v>
      </c>
    </row>
    <row r="1644" spans="1:7" x14ac:dyDescent="0.25">
      <c r="A1644" s="369">
        <v>3473250</v>
      </c>
      <c r="B1644" s="368" t="s">
        <v>1924</v>
      </c>
      <c r="C1644" s="367" t="s">
        <v>1931</v>
      </c>
      <c r="D1644" s="366">
        <v>44531</v>
      </c>
      <c r="E1644" s="366">
        <v>44531</v>
      </c>
      <c r="F1644" s="366">
        <v>44562</v>
      </c>
      <c r="G1644" s="365">
        <v>62</v>
      </c>
    </row>
    <row r="1645" spans="1:7" x14ac:dyDescent="0.25">
      <c r="A1645" s="369">
        <v>3477196</v>
      </c>
      <c r="B1645" s="368" t="s">
        <v>1918</v>
      </c>
      <c r="C1645" s="367" t="s">
        <v>1919</v>
      </c>
      <c r="D1645" s="366">
        <v>44136</v>
      </c>
      <c r="E1645" s="366">
        <v>44136</v>
      </c>
      <c r="F1645" s="366">
        <v>44136</v>
      </c>
      <c r="G1645" s="365">
        <v>98</v>
      </c>
    </row>
    <row r="1646" spans="1:7" x14ac:dyDescent="0.25">
      <c r="A1646" s="369">
        <v>3479347</v>
      </c>
      <c r="B1646" s="368" t="s">
        <v>1926</v>
      </c>
      <c r="C1646" s="367" t="s">
        <v>1919</v>
      </c>
      <c r="D1646" s="366">
        <v>44317</v>
      </c>
      <c r="E1646" s="366">
        <v>44348</v>
      </c>
      <c r="F1646" s="366">
        <v>44348</v>
      </c>
      <c r="G1646" s="365">
        <v>12</v>
      </c>
    </row>
    <row r="1647" spans="1:7" x14ac:dyDescent="0.25">
      <c r="A1647" s="369">
        <v>3480448</v>
      </c>
      <c r="B1647" s="368" t="s">
        <v>1918</v>
      </c>
      <c r="C1647" s="367" t="s">
        <v>1921</v>
      </c>
      <c r="D1647" s="366">
        <v>44166</v>
      </c>
      <c r="E1647" s="366">
        <v>44166</v>
      </c>
      <c r="F1647" s="366">
        <v>44166</v>
      </c>
      <c r="G1647" s="365">
        <v>60</v>
      </c>
    </row>
    <row r="1648" spans="1:7" x14ac:dyDescent="0.25">
      <c r="A1648" s="369">
        <v>3484200</v>
      </c>
      <c r="B1648" s="368" t="s">
        <v>1932</v>
      </c>
      <c r="C1648" s="367" t="s">
        <v>1919</v>
      </c>
      <c r="D1648" s="366">
        <v>43862</v>
      </c>
      <c r="E1648" s="366">
        <v>43862</v>
      </c>
      <c r="F1648" s="366">
        <v>43891</v>
      </c>
      <c r="G1648" s="365">
        <v>26</v>
      </c>
    </row>
    <row r="1649" spans="1:7" x14ac:dyDescent="0.25">
      <c r="A1649" s="369">
        <v>3485779</v>
      </c>
      <c r="B1649" s="368" t="s">
        <v>1928</v>
      </c>
      <c r="C1649" s="367" t="s">
        <v>1931</v>
      </c>
      <c r="D1649" s="366">
        <v>44166</v>
      </c>
      <c r="E1649" s="366">
        <v>44197</v>
      </c>
      <c r="F1649" s="366">
        <v>44197</v>
      </c>
      <c r="G1649" s="365">
        <v>3</v>
      </c>
    </row>
    <row r="1650" spans="1:7" x14ac:dyDescent="0.25">
      <c r="A1650" s="369">
        <v>3487578</v>
      </c>
      <c r="B1650" s="368" t="s">
        <v>1920</v>
      </c>
      <c r="C1650" s="367" t="s">
        <v>1934</v>
      </c>
      <c r="D1650" s="366">
        <v>44378</v>
      </c>
      <c r="E1650" s="366">
        <v>44378</v>
      </c>
      <c r="F1650" s="366">
        <v>44378</v>
      </c>
      <c r="G1650" s="365">
        <v>82</v>
      </c>
    </row>
    <row r="1651" spans="1:7" x14ac:dyDescent="0.25">
      <c r="A1651" s="369">
        <v>3488910</v>
      </c>
      <c r="B1651" s="368" t="s">
        <v>1918</v>
      </c>
      <c r="C1651" s="367" t="s">
        <v>1930</v>
      </c>
      <c r="D1651" s="366">
        <v>44378</v>
      </c>
      <c r="E1651" s="366">
        <v>44409</v>
      </c>
      <c r="F1651" s="366">
        <v>44409</v>
      </c>
      <c r="G1651" s="365">
        <v>23</v>
      </c>
    </row>
    <row r="1652" spans="1:7" x14ac:dyDescent="0.25">
      <c r="A1652" s="369">
        <v>3489113</v>
      </c>
      <c r="B1652" s="368" t="s">
        <v>1922</v>
      </c>
      <c r="C1652" s="367" t="s">
        <v>1927</v>
      </c>
      <c r="D1652" s="366">
        <v>44409</v>
      </c>
      <c r="E1652" s="366">
        <v>44440</v>
      </c>
      <c r="F1652" s="366">
        <v>44440</v>
      </c>
      <c r="G1652" s="365">
        <v>2</v>
      </c>
    </row>
    <row r="1653" spans="1:7" x14ac:dyDescent="0.25">
      <c r="A1653" s="369">
        <v>3491689</v>
      </c>
      <c r="B1653" s="368" t="s">
        <v>1929</v>
      </c>
      <c r="C1653" s="367" t="s">
        <v>1921</v>
      </c>
      <c r="D1653" s="366">
        <v>44501</v>
      </c>
      <c r="E1653" s="366">
        <v>44501</v>
      </c>
      <c r="F1653" s="366">
        <v>44501</v>
      </c>
      <c r="G1653" s="365">
        <v>90</v>
      </c>
    </row>
    <row r="1654" spans="1:7" x14ac:dyDescent="0.25">
      <c r="A1654" s="369">
        <v>3493658</v>
      </c>
      <c r="B1654" s="368" t="s">
        <v>1926</v>
      </c>
      <c r="C1654" s="367" t="s">
        <v>1931</v>
      </c>
      <c r="D1654" s="366">
        <v>43983</v>
      </c>
      <c r="E1654" s="366">
        <v>44013</v>
      </c>
      <c r="F1654" s="366">
        <v>44013</v>
      </c>
      <c r="G1654" s="365">
        <v>9</v>
      </c>
    </row>
    <row r="1655" spans="1:7" x14ac:dyDescent="0.25">
      <c r="A1655" s="369">
        <v>3493679</v>
      </c>
      <c r="B1655" s="368" t="s">
        <v>1928</v>
      </c>
      <c r="C1655" s="367" t="s">
        <v>1931</v>
      </c>
      <c r="D1655" s="366">
        <v>44531</v>
      </c>
      <c r="E1655" s="366">
        <v>44562</v>
      </c>
      <c r="F1655" s="366">
        <v>44562</v>
      </c>
      <c r="G1655" s="365">
        <v>12</v>
      </c>
    </row>
    <row r="1656" spans="1:7" x14ac:dyDescent="0.25">
      <c r="A1656" s="369">
        <v>3495592</v>
      </c>
      <c r="B1656" s="368" t="s">
        <v>1929</v>
      </c>
      <c r="C1656" s="367" t="s">
        <v>1934</v>
      </c>
      <c r="D1656" s="366">
        <v>44501</v>
      </c>
      <c r="E1656" s="366">
        <v>44531</v>
      </c>
      <c r="F1656" s="366">
        <v>44531</v>
      </c>
      <c r="G1656" s="365">
        <v>17</v>
      </c>
    </row>
    <row r="1657" spans="1:7" x14ac:dyDescent="0.25">
      <c r="A1657" s="369">
        <v>3496784</v>
      </c>
      <c r="B1657" s="368" t="s">
        <v>1928</v>
      </c>
      <c r="C1657" s="367" t="s">
        <v>1930</v>
      </c>
      <c r="D1657" s="366">
        <v>44348</v>
      </c>
      <c r="E1657" s="366">
        <v>44378</v>
      </c>
      <c r="F1657" s="366">
        <v>44378</v>
      </c>
      <c r="G1657" s="365">
        <v>8</v>
      </c>
    </row>
    <row r="1658" spans="1:7" x14ac:dyDescent="0.25">
      <c r="A1658" s="369">
        <v>3502695</v>
      </c>
      <c r="B1658" s="368" t="s">
        <v>1928</v>
      </c>
      <c r="C1658" s="367" t="s">
        <v>1921</v>
      </c>
      <c r="D1658" s="366">
        <v>44197</v>
      </c>
      <c r="E1658" s="366">
        <v>44228</v>
      </c>
      <c r="F1658" s="366">
        <v>44228</v>
      </c>
      <c r="G1658" s="365">
        <v>9</v>
      </c>
    </row>
    <row r="1659" spans="1:7" x14ac:dyDescent="0.25">
      <c r="A1659" s="369">
        <v>3504258</v>
      </c>
      <c r="B1659" s="368" t="s">
        <v>1922</v>
      </c>
      <c r="C1659" s="367" t="s">
        <v>1923</v>
      </c>
      <c r="D1659" s="366">
        <v>44197</v>
      </c>
      <c r="E1659" s="366">
        <v>44197</v>
      </c>
      <c r="F1659" s="366">
        <v>44197</v>
      </c>
      <c r="G1659" s="365">
        <v>35</v>
      </c>
    </row>
    <row r="1660" spans="1:7" x14ac:dyDescent="0.25">
      <c r="A1660" s="369">
        <v>3505563</v>
      </c>
      <c r="B1660" s="368" t="s">
        <v>1929</v>
      </c>
      <c r="C1660" s="367" t="s">
        <v>1933</v>
      </c>
      <c r="D1660" s="366">
        <v>43983</v>
      </c>
      <c r="E1660" s="366">
        <v>43983</v>
      </c>
      <c r="F1660" s="366">
        <v>43983</v>
      </c>
      <c r="G1660" s="365">
        <v>96</v>
      </c>
    </row>
    <row r="1661" spans="1:7" x14ac:dyDescent="0.25">
      <c r="A1661" s="369">
        <v>3506034</v>
      </c>
      <c r="B1661" s="368" t="s">
        <v>1922</v>
      </c>
      <c r="C1661" s="367" t="s">
        <v>1927</v>
      </c>
      <c r="D1661" s="366">
        <v>44470</v>
      </c>
      <c r="E1661" s="366">
        <v>44470</v>
      </c>
      <c r="F1661" s="366">
        <v>44470</v>
      </c>
      <c r="G1661" s="365">
        <v>62</v>
      </c>
    </row>
    <row r="1662" spans="1:7" x14ac:dyDescent="0.25">
      <c r="A1662" s="369">
        <v>3506336</v>
      </c>
      <c r="B1662" s="368" t="s">
        <v>1926</v>
      </c>
      <c r="C1662" s="367" t="s">
        <v>1925</v>
      </c>
      <c r="D1662" s="366">
        <v>43922</v>
      </c>
      <c r="E1662" s="366">
        <v>43952</v>
      </c>
      <c r="F1662" s="366">
        <v>43952</v>
      </c>
      <c r="G1662" s="365">
        <v>10</v>
      </c>
    </row>
    <row r="1663" spans="1:7" x14ac:dyDescent="0.25">
      <c r="A1663" s="369">
        <v>3507310</v>
      </c>
      <c r="B1663" s="368" t="s">
        <v>1920</v>
      </c>
      <c r="C1663" s="367" t="s">
        <v>1919</v>
      </c>
      <c r="D1663" s="366">
        <v>44531</v>
      </c>
      <c r="E1663" s="366">
        <v>44531</v>
      </c>
      <c r="F1663" s="366">
        <v>44531</v>
      </c>
      <c r="G1663" s="365">
        <v>73</v>
      </c>
    </row>
    <row r="1664" spans="1:7" x14ac:dyDescent="0.25">
      <c r="A1664" s="369">
        <v>3507874</v>
      </c>
      <c r="B1664" s="368" t="s">
        <v>1924</v>
      </c>
      <c r="C1664" s="367" t="s">
        <v>1927</v>
      </c>
      <c r="D1664" s="366">
        <v>44409</v>
      </c>
      <c r="E1664" s="366">
        <v>44409</v>
      </c>
      <c r="F1664" s="366">
        <v>44409</v>
      </c>
      <c r="G1664" s="365">
        <v>37</v>
      </c>
    </row>
    <row r="1665" spans="1:7" x14ac:dyDescent="0.25">
      <c r="A1665" s="369">
        <v>3516709</v>
      </c>
      <c r="B1665" s="368" t="s">
        <v>1918</v>
      </c>
      <c r="C1665" s="367" t="s">
        <v>1925</v>
      </c>
      <c r="D1665" s="366">
        <v>43862</v>
      </c>
      <c r="E1665" s="366">
        <v>43862</v>
      </c>
      <c r="F1665" s="366">
        <v>43891</v>
      </c>
      <c r="G1665" s="365">
        <v>82</v>
      </c>
    </row>
    <row r="1666" spans="1:7" x14ac:dyDescent="0.25">
      <c r="A1666" s="369">
        <v>3518964</v>
      </c>
      <c r="B1666" s="368" t="s">
        <v>1928</v>
      </c>
      <c r="C1666" s="367" t="s">
        <v>1931</v>
      </c>
      <c r="D1666" s="366">
        <v>44136</v>
      </c>
      <c r="E1666" s="366">
        <v>44136</v>
      </c>
      <c r="F1666" s="366">
        <v>44166</v>
      </c>
      <c r="G1666" s="365">
        <v>23</v>
      </c>
    </row>
    <row r="1667" spans="1:7" x14ac:dyDescent="0.25">
      <c r="A1667" s="369">
        <v>3520714</v>
      </c>
      <c r="B1667" s="368" t="s">
        <v>1926</v>
      </c>
      <c r="C1667" s="367" t="s">
        <v>1921</v>
      </c>
      <c r="D1667" s="366">
        <v>44287</v>
      </c>
      <c r="E1667" s="366">
        <v>44287</v>
      </c>
      <c r="F1667" s="366">
        <v>44287</v>
      </c>
      <c r="G1667" s="365">
        <v>10</v>
      </c>
    </row>
    <row r="1668" spans="1:7" x14ac:dyDescent="0.25">
      <c r="A1668" s="369">
        <v>3523193</v>
      </c>
      <c r="B1668" s="368" t="s">
        <v>1928</v>
      </c>
      <c r="C1668" s="367" t="s">
        <v>1931</v>
      </c>
      <c r="D1668" s="366">
        <v>44409</v>
      </c>
      <c r="E1668" s="366">
        <v>44440</v>
      </c>
      <c r="F1668" s="366">
        <v>44440</v>
      </c>
      <c r="G1668" s="365">
        <v>1</v>
      </c>
    </row>
    <row r="1669" spans="1:7" x14ac:dyDescent="0.25">
      <c r="A1669" s="369">
        <v>3528034</v>
      </c>
      <c r="B1669" s="368" t="s">
        <v>1920</v>
      </c>
      <c r="C1669" s="367" t="s">
        <v>1917</v>
      </c>
      <c r="D1669" s="366">
        <v>43952</v>
      </c>
      <c r="E1669" s="366">
        <v>43983</v>
      </c>
      <c r="F1669" s="366">
        <v>43983</v>
      </c>
      <c r="G1669" s="365">
        <v>2</v>
      </c>
    </row>
    <row r="1670" spans="1:7" x14ac:dyDescent="0.25">
      <c r="A1670" s="369">
        <v>3529859</v>
      </c>
      <c r="B1670" s="368" t="s">
        <v>1922</v>
      </c>
      <c r="C1670" s="367" t="s">
        <v>1930</v>
      </c>
      <c r="D1670" s="366">
        <v>44287</v>
      </c>
      <c r="E1670" s="366">
        <v>44317</v>
      </c>
      <c r="F1670" s="366">
        <v>44317</v>
      </c>
      <c r="G1670" s="365">
        <v>2</v>
      </c>
    </row>
    <row r="1671" spans="1:7" x14ac:dyDescent="0.25">
      <c r="A1671" s="369">
        <v>3535042</v>
      </c>
      <c r="B1671" s="368" t="s">
        <v>1920</v>
      </c>
      <c r="C1671" s="367" t="s">
        <v>1927</v>
      </c>
      <c r="D1671" s="366">
        <v>44317</v>
      </c>
      <c r="E1671" s="366">
        <v>44348</v>
      </c>
      <c r="F1671" s="366">
        <v>44348</v>
      </c>
      <c r="G1671" s="365">
        <v>17</v>
      </c>
    </row>
    <row r="1672" spans="1:7" x14ac:dyDescent="0.25">
      <c r="A1672" s="369">
        <v>3535573</v>
      </c>
      <c r="B1672" s="368" t="s">
        <v>1929</v>
      </c>
      <c r="C1672" s="367" t="s">
        <v>1933</v>
      </c>
      <c r="D1672" s="366">
        <v>44228</v>
      </c>
      <c r="E1672" s="366">
        <v>44256</v>
      </c>
      <c r="F1672" s="366">
        <v>44256</v>
      </c>
      <c r="G1672" s="365">
        <v>19</v>
      </c>
    </row>
    <row r="1673" spans="1:7" x14ac:dyDescent="0.25">
      <c r="A1673" s="369">
        <v>3540111</v>
      </c>
      <c r="B1673" s="368" t="s">
        <v>1932</v>
      </c>
      <c r="C1673" s="367" t="s">
        <v>1934</v>
      </c>
      <c r="D1673" s="366">
        <v>44166</v>
      </c>
      <c r="E1673" s="366">
        <v>44197</v>
      </c>
      <c r="F1673" s="366">
        <v>44197</v>
      </c>
      <c r="G1673" s="365">
        <v>1</v>
      </c>
    </row>
    <row r="1674" spans="1:7" x14ac:dyDescent="0.25">
      <c r="A1674" s="369">
        <v>3546099</v>
      </c>
      <c r="B1674" s="368" t="s">
        <v>1928</v>
      </c>
      <c r="C1674" s="367" t="s">
        <v>1921</v>
      </c>
      <c r="D1674" s="366">
        <v>44105</v>
      </c>
      <c r="E1674" s="366">
        <v>44105</v>
      </c>
      <c r="F1674" s="366">
        <v>44105</v>
      </c>
      <c r="G1674" s="365">
        <v>91</v>
      </c>
    </row>
    <row r="1675" spans="1:7" x14ac:dyDescent="0.25">
      <c r="A1675" s="369">
        <v>3547289</v>
      </c>
      <c r="B1675" s="368" t="s">
        <v>1932</v>
      </c>
      <c r="C1675" s="367" t="s">
        <v>1925</v>
      </c>
      <c r="D1675" s="366">
        <v>44287</v>
      </c>
      <c r="E1675" s="366">
        <v>44287</v>
      </c>
      <c r="F1675" s="366">
        <v>44317</v>
      </c>
      <c r="G1675" s="365">
        <v>20</v>
      </c>
    </row>
    <row r="1676" spans="1:7" x14ac:dyDescent="0.25">
      <c r="A1676" s="369">
        <v>3549451</v>
      </c>
      <c r="B1676" s="368" t="s">
        <v>1920</v>
      </c>
      <c r="C1676" s="367" t="s">
        <v>1919</v>
      </c>
      <c r="D1676" s="366">
        <v>44440</v>
      </c>
      <c r="E1676" s="366">
        <v>44440</v>
      </c>
      <c r="F1676" s="366">
        <v>44470</v>
      </c>
      <c r="G1676" s="365">
        <v>75</v>
      </c>
    </row>
    <row r="1677" spans="1:7" x14ac:dyDescent="0.25">
      <c r="A1677" s="369">
        <v>3551118</v>
      </c>
      <c r="B1677" s="368" t="s">
        <v>1918</v>
      </c>
      <c r="C1677" s="367" t="s">
        <v>1923</v>
      </c>
      <c r="D1677" s="366">
        <v>44013</v>
      </c>
      <c r="E1677" s="366">
        <v>44044</v>
      </c>
      <c r="F1677" s="366">
        <v>44044</v>
      </c>
      <c r="G1677" s="365">
        <v>9</v>
      </c>
    </row>
    <row r="1678" spans="1:7" x14ac:dyDescent="0.25">
      <c r="A1678" s="369">
        <v>3551716</v>
      </c>
      <c r="B1678" s="368" t="s">
        <v>1924</v>
      </c>
      <c r="C1678" s="367" t="s">
        <v>1921</v>
      </c>
      <c r="D1678" s="366">
        <v>43952</v>
      </c>
      <c r="E1678" s="366">
        <v>43983</v>
      </c>
      <c r="F1678" s="366">
        <v>43983</v>
      </c>
      <c r="G1678" s="365">
        <v>9</v>
      </c>
    </row>
    <row r="1679" spans="1:7" x14ac:dyDescent="0.25">
      <c r="A1679" s="369">
        <v>3552435</v>
      </c>
      <c r="B1679" s="368" t="s">
        <v>1928</v>
      </c>
      <c r="C1679" s="367" t="s">
        <v>1934</v>
      </c>
      <c r="D1679" s="366">
        <v>44166</v>
      </c>
      <c r="E1679" s="366">
        <v>44197</v>
      </c>
      <c r="F1679" s="366">
        <v>44197</v>
      </c>
      <c r="G1679" s="365">
        <v>7</v>
      </c>
    </row>
    <row r="1680" spans="1:7" x14ac:dyDescent="0.25">
      <c r="A1680" s="369">
        <v>3553765</v>
      </c>
      <c r="B1680" s="368" t="s">
        <v>1924</v>
      </c>
      <c r="C1680" s="367" t="s">
        <v>1917</v>
      </c>
      <c r="D1680" s="366">
        <v>44501</v>
      </c>
      <c r="E1680" s="366">
        <v>44501</v>
      </c>
      <c r="F1680" s="366">
        <v>44531</v>
      </c>
      <c r="G1680" s="365">
        <v>61</v>
      </c>
    </row>
    <row r="1681" spans="1:7" x14ac:dyDescent="0.25">
      <c r="A1681" s="369">
        <v>3554006</v>
      </c>
      <c r="B1681" s="368" t="s">
        <v>1929</v>
      </c>
      <c r="C1681" s="367" t="s">
        <v>1925</v>
      </c>
      <c r="D1681" s="366">
        <v>44409</v>
      </c>
      <c r="E1681" s="366">
        <v>44409</v>
      </c>
      <c r="F1681" s="366">
        <v>44409</v>
      </c>
      <c r="G1681" s="365">
        <v>50</v>
      </c>
    </row>
    <row r="1682" spans="1:7" x14ac:dyDescent="0.25">
      <c r="A1682" s="369">
        <v>3555662</v>
      </c>
      <c r="B1682" s="368" t="s">
        <v>1932</v>
      </c>
      <c r="C1682" s="367" t="s">
        <v>1917</v>
      </c>
      <c r="D1682" s="366">
        <v>43952</v>
      </c>
      <c r="E1682" s="366">
        <v>43983</v>
      </c>
      <c r="F1682" s="366">
        <v>43983</v>
      </c>
      <c r="G1682" s="365">
        <v>3</v>
      </c>
    </row>
    <row r="1683" spans="1:7" x14ac:dyDescent="0.25">
      <c r="A1683" s="369">
        <v>3556751</v>
      </c>
      <c r="B1683" s="368" t="s">
        <v>1928</v>
      </c>
      <c r="C1683" s="367" t="s">
        <v>1930</v>
      </c>
      <c r="D1683" s="366">
        <v>44075</v>
      </c>
      <c r="E1683" s="366">
        <v>44075</v>
      </c>
      <c r="F1683" s="366">
        <v>44075</v>
      </c>
      <c r="G1683" s="365">
        <v>56</v>
      </c>
    </row>
    <row r="1684" spans="1:7" x14ac:dyDescent="0.25">
      <c r="A1684" s="369">
        <v>3559467</v>
      </c>
      <c r="B1684" s="368" t="s">
        <v>1920</v>
      </c>
      <c r="C1684" s="367" t="s">
        <v>1931</v>
      </c>
      <c r="D1684" s="366">
        <v>44075</v>
      </c>
      <c r="E1684" s="366">
        <v>44075</v>
      </c>
      <c r="F1684" s="366">
        <v>44105</v>
      </c>
      <c r="G1684" s="365">
        <v>14</v>
      </c>
    </row>
    <row r="1685" spans="1:7" x14ac:dyDescent="0.25">
      <c r="A1685" s="369">
        <v>3562117</v>
      </c>
      <c r="B1685" s="368" t="s">
        <v>1926</v>
      </c>
      <c r="C1685" s="367" t="s">
        <v>1933</v>
      </c>
      <c r="D1685" s="366">
        <v>44105</v>
      </c>
      <c r="E1685" s="366">
        <v>44105</v>
      </c>
      <c r="F1685" s="366">
        <v>44105</v>
      </c>
      <c r="G1685" s="365">
        <v>63</v>
      </c>
    </row>
    <row r="1686" spans="1:7" x14ac:dyDescent="0.25">
      <c r="A1686" s="369">
        <v>3563853</v>
      </c>
      <c r="B1686" s="368" t="s">
        <v>1920</v>
      </c>
      <c r="C1686" s="367" t="s">
        <v>1919</v>
      </c>
      <c r="D1686" s="366">
        <v>44197</v>
      </c>
      <c r="E1686" s="366">
        <v>44197</v>
      </c>
      <c r="F1686" s="366">
        <v>44197</v>
      </c>
      <c r="G1686" s="365">
        <v>44</v>
      </c>
    </row>
    <row r="1687" spans="1:7" x14ac:dyDescent="0.25">
      <c r="A1687" s="369">
        <v>3563956</v>
      </c>
      <c r="B1687" s="368" t="s">
        <v>1924</v>
      </c>
      <c r="C1687" s="367" t="s">
        <v>1923</v>
      </c>
      <c r="D1687" s="366">
        <v>44228</v>
      </c>
      <c r="E1687" s="366">
        <v>44228</v>
      </c>
      <c r="F1687" s="366">
        <v>44228</v>
      </c>
      <c r="G1687" s="365">
        <v>86</v>
      </c>
    </row>
    <row r="1688" spans="1:7" x14ac:dyDescent="0.25">
      <c r="A1688" s="369">
        <v>3565053</v>
      </c>
      <c r="B1688" s="368" t="s">
        <v>1932</v>
      </c>
      <c r="C1688" s="367" t="s">
        <v>1917</v>
      </c>
      <c r="D1688" s="366">
        <v>44075</v>
      </c>
      <c r="E1688" s="366">
        <v>44075</v>
      </c>
      <c r="F1688" s="366">
        <v>44105</v>
      </c>
      <c r="G1688" s="365">
        <v>68</v>
      </c>
    </row>
    <row r="1689" spans="1:7" x14ac:dyDescent="0.25">
      <c r="A1689" s="369">
        <v>3565987</v>
      </c>
      <c r="B1689" s="368" t="s">
        <v>1926</v>
      </c>
      <c r="C1689" s="367" t="s">
        <v>1917</v>
      </c>
      <c r="D1689" s="366">
        <v>44013</v>
      </c>
      <c r="E1689" s="366">
        <v>44013</v>
      </c>
      <c r="F1689" s="366">
        <v>44044</v>
      </c>
      <c r="G1689" s="365">
        <v>85</v>
      </c>
    </row>
    <row r="1690" spans="1:7" x14ac:dyDescent="0.25">
      <c r="A1690" s="369">
        <v>3566914</v>
      </c>
      <c r="B1690" s="368" t="s">
        <v>1918</v>
      </c>
      <c r="C1690" s="367" t="s">
        <v>1934</v>
      </c>
      <c r="D1690" s="366">
        <v>43983</v>
      </c>
      <c r="E1690" s="366">
        <v>43983</v>
      </c>
      <c r="F1690" s="366">
        <v>43983</v>
      </c>
      <c r="G1690" s="365">
        <v>58</v>
      </c>
    </row>
    <row r="1691" spans="1:7" x14ac:dyDescent="0.25">
      <c r="A1691" s="369">
        <v>3567708</v>
      </c>
      <c r="B1691" s="368" t="s">
        <v>1924</v>
      </c>
      <c r="C1691" s="367" t="s">
        <v>1925</v>
      </c>
      <c r="D1691" s="366">
        <v>44197</v>
      </c>
      <c r="E1691" s="366">
        <v>44228</v>
      </c>
      <c r="F1691" s="366">
        <v>44228</v>
      </c>
      <c r="G1691" s="365">
        <v>11</v>
      </c>
    </row>
    <row r="1692" spans="1:7" x14ac:dyDescent="0.25">
      <c r="A1692" s="369">
        <v>3568259</v>
      </c>
      <c r="B1692" s="368" t="s">
        <v>1929</v>
      </c>
      <c r="C1692" s="367" t="s">
        <v>1923</v>
      </c>
      <c r="D1692" s="366">
        <v>43952</v>
      </c>
      <c r="E1692" s="366">
        <v>43952</v>
      </c>
      <c r="F1692" s="366">
        <v>43983</v>
      </c>
      <c r="G1692" s="365">
        <v>58</v>
      </c>
    </row>
    <row r="1693" spans="1:7" x14ac:dyDescent="0.25">
      <c r="A1693" s="369">
        <v>3569813</v>
      </c>
      <c r="B1693" s="368" t="s">
        <v>1918</v>
      </c>
      <c r="C1693" s="367" t="s">
        <v>1933</v>
      </c>
      <c r="D1693" s="366">
        <v>44348</v>
      </c>
      <c r="E1693" s="366">
        <v>44348</v>
      </c>
      <c r="F1693" s="366">
        <v>44348</v>
      </c>
      <c r="G1693" s="365">
        <v>85</v>
      </c>
    </row>
    <row r="1694" spans="1:7" x14ac:dyDescent="0.25">
      <c r="A1694" s="369">
        <v>3570543</v>
      </c>
      <c r="B1694" s="368" t="s">
        <v>1924</v>
      </c>
      <c r="C1694" s="367" t="s">
        <v>1917</v>
      </c>
      <c r="D1694" s="366">
        <v>44256</v>
      </c>
      <c r="E1694" s="366">
        <v>44256</v>
      </c>
      <c r="F1694" s="366">
        <v>44287</v>
      </c>
      <c r="G1694" s="365">
        <v>30</v>
      </c>
    </row>
    <row r="1695" spans="1:7" x14ac:dyDescent="0.25">
      <c r="A1695" s="369">
        <v>3572653</v>
      </c>
      <c r="B1695" s="368" t="s">
        <v>1922</v>
      </c>
      <c r="C1695" s="367" t="s">
        <v>1925</v>
      </c>
      <c r="D1695" s="366">
        <v>44501</v>
      </c>
      <c r="E1695" s="366">
        <v>44501</v>
      </c>
      <c r="F1695" s="366">
        <v>44531</v>
      </c>
      <c r="G1695" s="365">
        <v>16</v>
      </c>
    </row>
    <row r="1696" spans="1:7" x14ac:dyDescent="0.25">
      <c r="A1696" s="369">
        <v>3574222</v>
      </c>
      <c r="B1696" s="368" t="s">
        <v>1922</v>
      </c>
      <c r="C1696" s="367" t="s">
        <v>1934</v>
      </c>
      <c r="D1696" s="366">
        <v>44044</v>
      </c>
      <c r="E1696" s="366">
        <v>44044</v>
      </c>
      <c r="F1696" s="366">
        <v>44075</v>
      </c>
      <c r="G1696" s="365">
        <v>70</v>
      </c>
    </row>
    <row r="1697" spans="1:7" x14ac:dyDescent="0.25">
      <c r="A1697" s="369">
        <v>3575321</v>
      </c>
      <c r="B1697" s="368" t="s">
        <v>1922</v>
      </c>
      <c r="C1697" s="367" t="s">
        <v>1917</v>
      </c>
      <c r="D1697" s="366">
        <v>44256</v>
      </c>
      <c r="E1697" s="366">
        <v>44287</v>
      </c>
      <c r="F1697" s="366">
        <v>44287</v>
      </c>
      <c r="G1697" s="365">
        <v>20</v>
      </c>
    </row>
    <row r="1698" spans="1:7" x14ac:dyDescent="0.25">
      <c r="A1698" s="369">
        <v>3582077</v>
      </c>
      <c r="B1698" s="368" t="s">
        <v>1926</v>
      </c>
      <c r="C1698" s="367" t="s">
        <v>1919</v>
      </c>
      <c r="D1698" s="366">
        <v>43862</v>
      </c>
      <c r="E1698" s="366">
        <v>43891</v>
      </c>
      <c r="F1698" s="366">
        <v>43891</v>
      </c>
      <c r="G1698" s="365">
        <v>2</v>
      </c>
    </row>
    <row r="1699" spans="1:7" x14ac:dyDescent="0.25">
      <c r="A1699" s="369">
        <v>3582262</v>
      </c>
      <c r="B1699" s="368" t="s">
        <v>1918</v>
      </c>
      <c r="C1699" s="367" t="s">
        <v>1933</v>
      </c>
      <c r="D1699" s="366">
        <v>44317</v>
      </c>
      <c r="E1699" s="366">
        <v>44317</v>
      </c>
      <c r="F1699" s="366">
        <v>44348</v>
      </c>
      <c r="G1699" s="365">
        <v>54</v>
      </c>
    </row>
    <row r="1700" spans="1:7" x14ac:dyDescent="0.25">
      <c r="A1700" s="369">
        <v>3585555</v>
      </c>
      <c r="B1700" s="368" t="s">
        <v>1929</v>
      </c>
      <c r="C1700" s="367" t="s">
        <v>1925</v>
      </c>
      <c r="D1700" s="366">
        <v>44105</v>
      </c>
      <c r="E1700" s="366">
        <v>44136</v>
      </c>
      <c r="F1700" s="366">
        <v>44136</v>
      </c>
      <c r="G1700" s="365">
        <v>4</v>
      </c>
    </row>
    <row r="1701" spans="1:7" x14ac:dyDescent="0.25">
      <c r="A1701" s="369">
        <v>3586756</v>
      </c>
      <c r="B1701" s="368" t="s">
        <v>1932</v>
      </c>
      <c r="C1701" s="367" t="s">
        <v>1927</v>
      </c>
      <c r="D1701" s="366">
        <v>44044</v>
      </c>
      <c r="E1701" s="366">
        <v>44075</v>
      </c>
      <c r="F1701" s="366">
        <v>44075</v>
      </c>
      <c r="G1701" s="365">
        <v>8</v>
      </c>
    </row>
    <row r="1702" spans="1:7" x14ac:dyDescent="0.25">
      <c r="A1702" s="369">
        <v>3592078</v>
      </c>
      <c r="B1702" s="368" t="s">
        <v>1929</v>
      </c>
      <c r="C1702" s="367" t="s">
        <v>1923</v>
      </c>
      <c r="D1702" s="366">
        <v>43891</v>
      </c>
      <c r="E1702" s="366">
        <v>43891</v>
      </c>
      <c r="F1702" s="366">
        <v>43891</v>
      </c>
      <c r="G1702" s="365">
        <v>28</v>
      </c>
    </row>
    <row r="1703" spans="1:7" x14ac:dyDescent="0.25">
      <c r="A1703" s="369">
        <v>3592598</v>
      </c>
      <c r="B1703" s="368" t="s">
        <v>1928</v>
      </c>
      <c r="C1703" s="367" t="s">
        <v>1917</v>
      </c>
      <c r="D1703" s="366">
        <v>44256</v>
      </c>
      <c r="E1703" s="366">
        <v>44256</v>
      </c>
      <c r="F1703" s="366">
        <v>44287</v>
      </c>
      <c r="G1703" s="365">
        <v>56</v>
      </c>
    </row>
    <row r="1704" spans="1:7" x14ac:dyDescent="0.25">
      <c r="A1704" s="369">
        <v>3593966</v>
      </c>
      <c r="B1704" s="368" t="s">
        <v>1926</v>
      </c>
      <c r="C1704" s="367" t="s">
        <v>1934</v>
      </c>
      <c r="D1704" s="366">
        <v>43922</v>
      </c>
      <c r="E1704" s="366">
        <v>43922</v>
      </c>
      <c r="F1704" s="366">
        <v>43922</v>
      </c>
      <c r="G1704" s="365">
        <v>96</v>
      </c>
    </row>
    <row r="1705" spans="1:7" x14ac:dyDescent="0.25">
      <c r="A1705" s="369">
        <v>3594711</v>
      </c>
      <c r="B1705" s="368" t="s">
        <v>1932</v>
      </c>
      <c r="C1705" s="367" t="s">
        <v>1930</v>
      </c>
      <c r="D1705" s="366">
        <v>44501</v>
      </c>
      <c r="E1705" s="366">
        <v>44501</v>
      </c>
      <c r="F1705" s="366">
        <v>44531</v>
      </c>
      <c r="G1705" s="365">
        <v>45</v>
      </c>
    </row>
    <row r="1706" spans="1:7" x14ac:dyDescent="0.25">
      <c r="A1706" s="369">
        <v>3595217</v>
      </c>
      <c r="B1706" s="368" t="s">
        <v>1922</v>
      </c>
      <c r="C1706" s="367" t="s">
        <v>1931</v>
      </c>
      <c r="D1706" s="366">
        <v>44378</v>
      </c>
      <c r="E1706" s="366">
        <v>44378</v>
      </c>
      <c r="F1706" s="366">
        <v>44409</v>
      </c>
      <c r="G1706" s="365">
        <v>72</v>
      </c>
    </row>
    <row r="1707" spans="1:7" x14ac:dyDescent="0.25">
      <c r="A1707" s="369">
        <v>3596385</v>
      </c>
      <c r="B1707" s="368" t="s">
        <v>1926</v>
      </c>
      <c r="C1707" s="367" t="s">
        <v>1930</v>
      </c>
      <c r="D1707" s="366">
        <v>44075</v>
      </c>
      <c r="E1707" s="366">
        <v>44105</v>
      </c>
      <c r="F1707" s="366">
        <v>44105</v>
      </c>
      <c r="G1707" s="365">
        <v>8</v>
      </c>
    </row>
    <row r="1708" spans="1:7" x14ac:dyDescent="0.25">
      <c r="A1708" s="369">
        <v>3598228</v>
      </c>
      <c r="B1708" s="368" t="s">
        <v>1928</v>
      </c>
      <c r="C1708" s="367" t="s">
        <v>1919</v>
      </c>
      <c r="D1708" s="366">
        <v>44228</v>
      </c>
      <c r="E1708" s="366">
        <v>44228</v>
      </c>
      <c r="F1708" s="366">
        <v>44228</v>
      </c>
      <c r="G1708" s="365">
        <v>96</v>
      </c>
    </row>
    <row r="1709" spans="1:7" x14ac:dyDescent="0.25">
      <c r="A1709" s="369">
        <v>3598298</v>
      </c>
      <c r="B1709" s="368" t="s">
        <v>1922</v>
      </c>
      <c r="C1709" s="367" t="s">
        <v>1921</v>
      </c>
      <c r="D1709" s="366">
        <v>44256</v>
      </c>
      <c r="E1709" s="366">
        <v>44256</v>
      </c>
      <c r="F1709" s="366">
        <v>44256</v>
      </c>
      <c r="G1709" s="365">
        <v>49</v>
      </c>
    </row>
    <row r="1710" spans="1:7" x14ac:dyDescent="0.25">
      <c r="A1710" s="369">
        <v>3598545</v>
      </c>
      <c r="B1710" s="368" t="s">
        <v>1932</v>
      </c>
      <c r="C1710" s="367" t="s">
        <v>1931</v>
      </c>
      <c r="D1710" s="366">
        <v>44044</v>
      </c>
      <c r="E1710" s="366">
        <v>44044</v>
      </c>
      <c r="F1710" s="366">
        <v>44075</v>
      </c>
      <c r="G1710" s="365">
        <v>88</v>
      </c>
    </row>
    <row r="1711" spans="1:7" x14ac:dyDescent="0.25">
      <c r="A1711" s="369">
        <v>3601078</v>
      </c>
      <c r="B1711" s="368" t="s">
        <v>1920</v>
      </c>
      <c r="C1711" s="367" t="s">
        <v>1927</v>
      </c>
      <c r="D1711" s="366">
        <v>44287</v>
      </c>
      <c r="E1711" s="366">
        <v>44287</v>
      </c>
      <c r="F1711" s="366">
        <v>44317</v>
      </c>
      <c r="G1711" s="365">
        <v>44</v>
      </c>
    </row>
    <row r="1712" spans="1:7" x14ac:dyDescent="0.25">
      <c r="A1712" s="369">
        <v>3604202</v>
      </c>
      <c r="B1712" s="368" t="s">
        <v>1924</v>
      </c>
      <c r="C1712" s="367" t="s">
        <v>1927</v>
      </c>
      <c r="D1712" s="366">
        <v>43983</v>
      </c>
      <c r="E1712" s="366">
        <v>43983</v>
      </c>
      <c r="F1712" s="366">
        <v>44013</v>
      </c>
      <c r="G1712" s="365">
        <v>16</v>
      </c>
    </row>
    <row r="1713" spans="1:7" x14ac:dyDescent="0.25">
      <c r="A1713" s="369">
        <v>3610707</v>
      </c>
      <c r="B1713" s="368" t="s">
        <v>1929</v>
      </c>
      <c r="C1713" s="367" t="s">
        <v>1917</v>
      </c>
      <c r="D1713" s="366">
        <v>44378</v>
      </c>
      <c r="E1713" s="366">
        <v>44378</v>
      </c>
      <c r="F1713" s="366">
        <v>44409</v>
      </c>
      <c r="G1713" s="365">
        <v>78</v>
      </c>
    </row>
    <row r="1714" spans="1:7" x14ac:dyDescent="0.25">
      <c r="A1714" s="369">
        <v>3611305</v>
      </c>
      <c r="B1714" s="368" t="s">
        <v>1932</v>
      </c>
      <c r="C1714" s="367" t="s">
        <v>1933</v>
      </c>
      <c r="D1714" s="366">
        <v>44348</v>
      </c>
      <c r="E1714" s="366">
        <v>44348</v>
      </c>
      <c r="F1714" s="366">
        <v>44348</v>
      </c>
      <c r="G1714" s="365">
        <v>66</v>
      </c>
    </row>
    <row r="1715" spans="1:7" x14ac:dyDescent="0.25">
      <c r="A1715" s="369">
        <v>3611433</v>
      </c>
      <c r="B1715" s="368" t="s">
        <v>1922</v>
      </c>
      <c r="C1715" s="367" t="s">
        <v>1934</v>
      </c>
      <c r="D1715" s="366">
        <v>44013</v>
      </c>
      <c r="E1715" s="366">
        <v>44013</v>
      </c>
      <c r="F1715" s="366">
        <v>44044</v>
      </c>
      <c r="G1715" s="365">
        <v>22</v>
      </c>
    </row>
    <row r="1716" spans="1:7" x14ac:dyDescent="0.25">
      <c r="A1716" s="369">
        <v>3613037</v>
      </c>
      <c r="B1716" s="368" t="s">
        <v>1928</v>
      </c>
      <c r="C1716" s="367" t="s">
        <v>1919</v>
      </c>
      <c r="D1716" s="366">
        <v>44470</v>
      </c>
      <c r="E1716" s="366">
        <v>44470</v>
      </c>
      <c r="F1716" s="366">
        <v>44501</v>
      </c>
      <c r="G1716" s="365">
        <v>22</v>
      </c>
    </row>
    <row r="1717" spans="1:7" x14ac:dyDescent="0.25">
      <c r="A1717" s="369">
        <v>3616353</v>
      </c>
      <c r="B1717" s="368" t="s">
        <v>1929</v>
      </c>
      <c r="C1717" s="367" t="s">
        <v>1917</v>
      </c>
      <c r="D1717" s="366">
        <v>44105</v>
      </c>
      <c r="E1717" s="366">
        <v>44136</v>
      </c>
      <c r="F1717" s="366">
        <v>44136</v>
      </c>
      <c r="G1717" s="365">
        <v>8</v>
      </c>
    </row>
    <row r="1718" spans="1:7" x14ac:dyDescent="0.25">
      <c r="A1718" s="369">
        <v>3616790</v>
      </c>
      <c r="B1718" s="368" t="s">
        <v>1922</v>
      </c>
      <c r="C1718" s="367" t="s">
        <v>1930</v>
      </c>
      <c r="D1718" s="366">
        <v>44256</v>
      </c>
      <c r="E1718" s="366">
        <v>44256</v>
      </c>
      <c r="F1718" s="366">
        <v>44256</v>
      </c>
      <c r="G1718" s="365">
        <v>95</v>
      </c>
    </row>
    <row r="1719" spans="1:7" x14ac:dyDescent="0.25">
      <c r="A1719" s="369">
        <v>3616895</v>
      </c>
      <c r="B1719" s="368" t="s">
        <v>1932</v>
      </c>
      <c r="C1719" s="367" t="s">
        <v>1919</v>
      </c>
      <c r="D1719" s="366">
        <v>44044</v>
      </c>
      <c r="E1719" s="366">
        <v>44044</v>
      </c>
      <c r="F1719" s="366">
        <v>44075</v>
      </c>
      <c r="G1719" s="365">
        <v>100</v>
      </c>
    </row>
    <row r="1720" spans="1:7" x14ac:dyDescent="0.25">
      <c r="A1720" s="369">
        <v>3618392</v>
      </c>
      <c r="B1720" s="368" t="s">
        <v>1928</v>
      </c>
      <c r="C1720" s="367" t="s">
        <v>1933</v>
      </c>
      <c r="D1720" s="366">
        <v>44256</v>
      </c>
      <c r="E1720" s="366">
        <v>44256</v>
      </c>
      <c r="F1720" s="366">
        <v>44287</v>
      </c>
      <c r="G1720" s="365">
        <v>33</v>
      </c>
    </row>
    <row r="1721" spans="1:7" x14ac:dyDescent="0.25">
      <c r="A1721" s="369">
        <v>3618958</v>
      </c>
      <c r="B1721" s="368" t="s">
        <v>1924</v>
      </c>
      <c r="C1721" s="367" t="s">
        <v>1933</v>
      </c>
      <c r="D1721" s="366">
        <v>44044</v>
      </c>
      <c r="E1721" s="366">
        <v>44075</v>
      </c>
      <c r="F1721" s="366">
        <v>44075</v>
      </c>
      <c r="G1721" s="365">
        <v>10</v>
      </c>
    </row>
    <row r="1722" spans="1:7" x14ac:dyDescent="0.25">
      <c r="A1722" s="369">
        <v>3620246</v>
      </c>
      <c r="B1722" s="368" t="s">
        <v>1932</v>
      </c>
      <c r="C1722" s="367" t="s">
        <v>1931</v>
      </c>
      <c r="D1722" s="366">
        <v>43922</v>
      </c>
      <c r="E1722" s="366">
        <v>43922</v>
      </c>
      <c r="F1722" s="366">
        <v>43952</v>
      </c>
      <c r="G1722" s="365">
        <v>69</v>
      </c>
    </row>
    <row r="1723" spans="1:7" x14ac:dyDescent="0.25">
      <c r="A1723" s="369">
        <v>3620735</v>
      </c>
      <c r="B1723" s="368" t="s">
        <v>1932</v>
      </c>
      <c r="C1723" s="367" t="s">
        <v>1923</v>
      </c>
      <c r="D1723" s="366">
        <v>44348</v>
      </c>
      <c r="E1723" s="366">
        <v>44348</v>
      </c>
      <c r="F1723" s="366">
        <v>44378</v>
      </c>
      <c r="G1723" s="365">
        <v>98</v>
      </c>
    </row>
    <row r="1724" spans="1:7" x14ac:dyDescent="0.25">
      <c r="A1724" s="369">
        <v>3621844</v>
      </c>
      <c r="B1724" s="368" t="s">
        <v>1932</v>
      </c>
      <c r="C1724" s="367" t="s">
        <v>1925</v>
      </c>
      <c r="D1724" s="366">
        <v>44409</v>
      </c>
      <c r="E1724" s="366">
        <v>44409</v>
      </c>
      <c r="F1724" s="366">
        <v>44409</v>
      </c>
      <c r="G1724" s="365">
        <v>22</v>
      </c>
    </row>
    <row r="1725" spans="1:7" x14ac:dyDescent="0.25">
      <c r="A1725" s="369">
        <v>3624964</v>
      </c>
      <c r="B1725" s="368" t="s">
        <v>1928</v>
      </c>
      <c r="C1725" s="367" t="s">
        <v>1931</v>
      </c>
      <c r="D1725" s="366">
        <v>43891</v>
      </c>
      <c r="E1725" s="366">
        <v>43891</v>
      </c>
      <c r="F1725" s="366">
        <v>43891</v>
      </c>
      <c r="G1725" s="365">
        <v>25</v>
      </c>
    </row>
    <row r="1726" spans="1:7" x14ac:dyDescent="0.25">
      <c r="A1726" s="369">
        <v>3626698</v>
      </c>
      <c r="B1726" s="368" t="s">
        <v>1926</v>
      </c>
      <c r="C1726" s="367" t="s">
        <v>1925</v>
      </c>
      <c r="D1726" s="366">
        <v>43831</v>
      </c>
      <c r="E1726" s="366">
        <v>43831</v>
      </c>
      <c r="F1726" s="366">
        <v>43831</v>
      </c>
      <c r="G1726" s="365">
        <v>51</v>
      </c>
    </row>
    <row r="1727" spans="1:7" x14ac:dyDescent="0.25">
      <c r="A1727" s="369">
        <v>3629209</v>
      </c>
      <c r="B1727" s="368" t="s">
        <v>1926</v>
      </c>
      <c r="C1727" s="367" t="s">
        <v>1925</v>
      </c>
      <c r="D1727" s="366">
        <v>43983</v>
      </c>
      <c r="E1727" s="366">
        <v>43983</v>
      </c>
      <c r="F1727" s="366">
        <v>43983</v>
      </c>
      <c r="G1727" s="365">
        <v>66</v>
      </c>
    </row>
    <row r="1728" spans="1:7" x14ac:dyDescent="0.25">
      <c r="A1728" s="369">
        <v>3630796</v>
      </c>
      <c r="B1728" s="368" t="s">
        <v>1929</v>
      </c>
      <c r="C1728" s="367" t="s">
        <v>1919</v>
      </c>
      <c r="D1728" s="366">
        <v>44348</v>
      </c>
      <c r="E1728" s="366">
        <v>44378</v>
      </c>
      <c r="F1728" s="366">
        <v>44378</v>
      </c>
      <c r="G1728" s="365">
        <v>7</v>
      </c>
    </row>
    <row r="1729" spans="1:7" x14ac:dyDescent="0.25">
      <c r="A1729" s="369">
        <v>3632657</v>
      </c>
      <c r="B1729" s="368" t="s">
        <v>1920</v>
      </c>
      <c r="C1729" s="367" t="s">
        <v>1933</v>
      </c>
      <c r="D1729" s="366">
        <v>44531</v>
      </c>
      <c r="E1729" s="366">
        <v>44531</v>
      </c>
      <c r="F1729" s="366">
        <v>44531</v>
      </c>
      <c r="G1729" s="365">
        <v>64</v>
      </c>
    </row>
    <row r="1730" spans="1:7" x14ac:dyDescent="0.25">
      <c r="A1730" s="369">
        <v>3636756</v>
      </c>
      <c r="B1730" s="368" t="s">
        <v>1918</v>
      </c>
      <c r="C1730" s="367" t="s">
        <v>1934</v>
      </c>
      <c r="D1730" s="366">
        <v>43952</v>
      </c>
      <c r="E1730" s="366">
        <v>43952</v>
      </c>
      <c r="F1730" s="366">
        <v>43952</v>
      </c>
      <c r="G1730" s="365">
        <v>98</v>
      </c>
    </row>
    <row r="1731" spans="1:7" x14ac:dyDescent="0.25">
      <c r="A1731" s="369">
        <v>3638012</v>
      </c>
      <c r="B1731" s="368" t="s">
        <v>1928</v>
      </c>
      <c r="C1731" s="367" t="s">
        <v>1930</v>
      </c>
      <c r="D1731" s="366">
        <v>44317</v>
      </c>
      <c r="E1731" s="366">
        <v>44317</v>
      </c>
      <c r="F1731" s="366">
        <v>44348</v>
      </c>
      <c r="G1731" s="365">
        <v>73</v>
      </c>
    </row>
    <row r="1732" spans="1:7" x14ac:dyDescent="0.25">
      <c r="A1732" s="369">
        <v>3638123</v>
      </c>
      <c r="B1732" s="368" t="s">
        <v>1926</v>
      </c>
      <c r="C1732" s="367" t="s">
        <v>1930</v>
      </c>
      <c r="D1732" s="366">
        <v>44136</v>
      </c>
      <c r="E1732" s="366">
        <v>44136</v>
      </c>
      <c r="F1732" s="366">
        <v>44136</v>
      </c>
      <c r="G1732" s="365">
        <v>57</v>
      </c>
    </row>
    <row r="1733" spans="1:7" x14ac:dyDescent="0.25">
      <c r="A1733" s="369">
        <v>3640704</v>
      </c>
      <c r="B1733" s="368" t="s">
        <v>1929</v>
      </c>
      <c r="C1733" s="367" t="s">
        <v>1923</v>
      </c>
      <c r="D1733" s="366">
        <v>44166</v>
      </c>
      <c r="E1733" s="366">
        <v>44197</v>
      </c>
      <c r="F1733" s="366">
        <v>44197</v>
      </c>
      <c r="G1733" s="365">
        <v>2</v>
      </c>
    </row>
    <row r="1734" spans="1:7" x14ac:dyDescent="0.25">
      <c r="A1734" s="369">
        <v>3641784</v>
      </c>
      <c r="B1734" s="368" t="s">
        <v>1920</v>
      </c>
      <c r="C1734" s="367" t="s">
        <v>1931</v>
      </c>
      <c r="D1734" s="366">
        <v>44348</v>
      </c>
      <c r="E1734" s="366">
        <v>44348</v>
      </c>
      <c r="F1734" s="366">
        <v>44378</v>
      </c>
      <c r="G1734" s="365">
        <v>62</v>
      </c>
    </row>
    <row r="1735" spans="1:7" x14ac:dyDescent="0.25">
      <c r="A1735" s="369">
        <v>3646618</v>
      </c>
      <c r="B1735" s="368" t="s">
        <v>1932</v>
      </c>
      <c r="C1735" s="367" t="s">
        <v>1930</v>
      </c>
      <c r="D1735" s="366">
        <v>43922</v>
      </c>
      <c r="E1735" s="366">
        <v>43922</v>
      </c>
      <c r="F1735" s="366">
        <v>43922</v>
      </c>
      <c r="G1735" s="365">
        <v>55</v>
      </c>
    </row>
    <row r="1736" spans="1:7" x14ac:dyDescent="0.25">
      <c r="A1736" s="369">
        <v>3648310</v>
      </c>
      <c r="B1736" s="368" t="s">
        <v>1918</v>
      </c>
      <c r="C1736" s="367" t="s">
        <v>1927</v>
      </c>
      <c r="D1736" s="366">
        <v>44287</v>
      </c>
      <c r="E1736" s="366">
        <v>44317</v>
      </c>
      <c r="F1736" s="366">
        <v>44317</v>
      </c>
      <c r="G1736" s="365">
        <v>14</v>
      </c>
    </row>
    <row r="1737" spans="1:7" x14ac:dyDescent="0.25">
      <c r="A1737" s="369">
        <v>3649598</v>
      </c>
      <c r="B1737" s="368" t="s">
        <v>1924</v>
      </c>
      <c r="C1737" s="367" t="s">
        <v>1921</v>
      </c>
      <c r="D1737" s="366">
        <v>43831</v>
      </c>
      <c r="E1737" s="366">
        <v>43831</v>
      </c>
      <c r="F1737" s="366">
        <v>43862</v>
      </c>
      <c r="G1737" s="365">
        <v>2</v>
      </c>
    </row>
    <row r="1738" spans="1:7" x14ac:dyDescent="0.25">
      <c r="A1738" s="369">
        <v>3651086</v>
      </c>
      <c r="B1738" s="368" t="s">
        <v>1926</v>
      </c>
      <c r="C1738" s="367" t="s">
        <v>1934</v>
      </c>
      <c r="D1738" s="366">
        <v>44348</v>
      </c>
      <c r="E1738" s="366">
        <v>44348</v>
      </c>
      <c r="F1738" s="366">
        <v>44348</v>
      </c>
      <c r="G1738" s="365">
        <v>93</v>
      </c>
    </row>
    <row r="1739" spans="1:7" x14ac:dyDescent="0.25">
      <c r="A1739" s="369">
        <v>3654287</v>
      </c>
      <c r="B1739" s="368" t="s">
        <v>1926</v>
      </c>
      <c r="C1739" s="367" t="s">
        <v>1925</v>
      </c>
      <c r="D1739" s="366">
        <v>43922</v>
      </c>
      <c r="E1739" s="366">
        <v>43922</v>
      </c>
      <c r="F1739" s="366">
        <v>43922</v>
      </c>
      <c r="G1739" s="365">
        <v>75</v>
      </c>
    </row>
    <row r="1740" spans="1:7" x14ac:dyDescent="0.25">
      <c r="A1740" s="369">
        <v>3656614</v>
      </c>
      <c r="B1740" s="368" t="s">
        <v>1918</v>
      </c>
      <c r="C1740" s="367" t="s">
        <v>1925</v>
      </c>
      <c r="D1740" s="366">
        <v>44348</v>
      </c>
      <c r="E1740" s="366">
        <v>44378</v>
      </c>
      <c r="F1740" s="366">
        <v>44378</v>
      </c>
      <c r="G1740" s="365">
        <v>11</v>
      </c>
    </row>
    <row r="1741" spans="1:7" x14ac:dyDescent="0.25">
      <c r="A1741" s="369">
        <v>3657168</v>
      </c>
      <c r="B1741" s="368" t="s">
        <v>1929</v>
      </c>
      <c r="C1741" s="367" t="s">
        <v>1925</v>
      </c>
      <c r="D1741" s="366">
        <v>44136</v>
      </c>
      <c r="E1741" s="366">
        <v>44136</v>
      </c>
      <c r="F1741" s="366">
        <v>44136</v>
      </c>
      <c r="G1741" s="365">
        <v>47</v>
      </c>
    </row>
    <row r="1742" spans="1:7" x14ac:dyDescent="0.25">
      <c r="A1742" s="369">
        <v>3657727</v>
      </c>
      <c r="B1742" s="368" t="s">
        <v>1920</v>
      </c>
      <c r="C1742" s="367" t="s">
        <v>1934</v>
      </c>
      <c r="D1742" s="366">
        <v>43952</v>
      </c>
      <c r="E1742" s="366">
        <v>43983</v>
      </c>
      <c r="F1742" s="366">
        <v>43983</v>
      </c>
      <c r="G1742" s="365">
        <v>8</v>
      </c>
    </row>
    <row r="1743" spans="1:7" x14ac:dyDescent="0.25">
      <c r="A1743" s="369">
        <v>3662537</v>
      </c>
      <c r="B1743" s="368" t="s">
        <v>1929</v>
      </c>
      <c r="C1743" s="367" t="s">
        <v>1930</v>
      </c>
      <c r="D1743" s="366">
        <v>44044</v>
      </c>
      <c r="E1743" s="366">
        <v>44044</v>
      </c>
      <c r="F1743" s="366">
        <v>44044</v>
      </c>
      <c r="G1743" s="365">
        <v>53</v>
      </c>
    </row>
    <row r="1744" spans="1:7" x14ac:dyDescent="0.25">
      <c r="A1744" s="369">
        <v>3663403</v>
      </c>
      <c r="B1744" s="368" t="s">
        <v>1928</v>
      </c>
      <c r="C1744" s="367" t="s">
        <v>1931</v>
      </c>
      <c r="D1744" s="366">
        <v>44470</v>
      </c>
      <c r="E1744" s="366">
        <v>44470</v>
      </c>
      <c r="F1744" s="366">
        <v>44501</v>
      </c>
      <c r="G1744" s="365">
        <v>100</v>
      </c>
    </row>
    <row r="1745" spans="1:7" x14ac:dyDescent="0.25">
      <c r="A1745" s="369">
        <v>3663945</v>
      </c>
      <c r="B1745" s="368" t="s">
        <v>1929</v>
      </c>
      <c r="C1745" s="367" t="s">
        <v>1931</v>
      </c>
      <c r="D1745" s="366">
        <v>44197</v>
      </c>
      <c r="E1745" s="366">
        <v>44197</v>
      </c>
      <c r="F1745" s="366">
        <v>44197</v>
      </c>
      <c r="G1745" s="365">
        <v>87</v>
      </c>
    </row>
    <row r="1746" spans="1:7" x14ac:dyDescent="0.25">
      <c r="A1746" s="369">
        <v>3667978</v>
      </c>
      <c r="B1746" s="368" t="s">
        <v>1932</v>
      </c>
      <c r="C1746" s="367" t="s">
        <v>1927</v>
      </c>
      <c r="D1746" s="366">
        <v>44317</v>
      </c>
      <c r="E1746" s="366">
        <v>44317</v>
      </c>
      <c r="F1746" s="366">
        <v>44317</v>
      </c>
      <c r="G1746" s="365">
        <v>24</v>
      </c>
    </row>
    <row r="1747" spans="1:7" x14ac:dyDescent="0.25">
      <c r="A1747" s="369">
        <v>3668283</v>
      </c>
      <c r="B1747" s="368" t="s">
        <v>1928</v>
      </c>
      <c r="C1747" s="367" t="s">
        <v>1927</v>
      </c>
      <c r="D1747" s="366">
        <v>44136</v>
      </c>
      <c r="E1747" s="366">
        <v>44136</v>
      </c>
      <c r="F1747" s="366">
        <v>44136</v>
      </c>
      <c r="G1747" s="365">
        <v>7</v>
      </c>
    </row>
    <row r="1748" spans="1:7" x14ac:dyDescent="0.25">
      <c r="A1748" s="369">
        <v>3669937</v>
      </c>
      <c r="B1748" s="368" t="s">
        <v>1928</v>
      </c>
      <c r="C1748" s="367" t="s">
        <v>1917</v>
      </c>
      <c r="D1748" s="366">
        <v>44287</v>
      </c>
      <c r="E1748" s="366">
        <v>44317</v>
      </c>
      <c r="F1748" s="366">
        <v>44317</v>
      </c>
      <c r="G1748" s="365">
        <v>20</v>
      </c>
    </row>
    <row r="1749" spans="1:7" x14ac:dyDescent="0.25">
      <c r="A1749" s="369">
        <v>3670061</v>
      </c>
      <c r="B1749" s="368" t="s">
        <v>1926</v>
      </c>
      <c r="C1749" s="367" t="s">
        <v>1930</v>
      </c>
      <c r="D1749" s="366">
        <v>44440</v>
      </c>
      <c r="E1749" s="366">
        <v>44470</v>
      </c>
      <c r="F1749" s="366">
        <v>44470</v>
      </c>
      <c r="G1749" s="365">
        <v>19</v>
      </c>
    </row>
    <row r="1750" spans="1:7" x14ac:dyDescent="0.25">
      <c r="A1750" s="369">
        <v>3670791</v>
      </c>
      <c r="B1750" s="368" t="s">
        <v>1918</v>
      </c>
      <c r="C1750" s="367" t="s">
        <v>1917</v>
      </c>
      <c r="D1750" s="366">
        <v>44440</v>
      </c>
      <c r="E1750" s="366">
        <v>44470</v>
      </c>
      <c r="F1750" s="366">
        <v>44470</v>
      </c>
      <c r="G1750" s="365">
        <v>18</v>
      </c>
    </row>
    <row r="1751" spans="1:7" x14ac:dyDescent="0.25">
      <c r="A1751" s="369">
        <v>3671361</v>
      </c>
      <c r="B1751" s="368" t="s">
        <v>1932</v>
      </c>
      <c r="C1751" s="367" t="s">
        <v>1927</v>
      </c>
      <c r="D1751" s="366">
        <v>44348</v>
      </c>
      <c r="E1751" s="366">
        <v>44378</v>
      </c>
      <c r="F1751" s="366">
        <v>44378</v>
      </c>
      <c r="G1751" s="365">
        <v>2</v>
      </c>
    </row>
    <row r="1752" spans="1:7" x14ac:dyDescent="0.25">
      <c r="A1752" s="369">
        <v>3672568</v>
      </c>
      <c r="B1752" s="368" t="s">
        <v>1918</v>
      </c>
      <c r="C1752" s="367" t="s">
        <v>1934</v>
      </c>
      <c r="D1752" s="366">
        <v>43862</v>
      </c>
      <c r="E1752" s="366">
        <v>43891</v>
      </c>
      <c r="F1752" s="366">
        <v>43891</v>
      </c>
      <c r="G1752" s="365">
        <v>3</v>
      </c>
    </row>
    <row r="1753" spans="1:7" x14ac:dyDescent="0.25">
      <c r="A1753" s="369">
        <v>3672856</v>
      </c>
      <c r="B1753" s="368" t="s">
        <v>1926</v>
      </c>
      <c r="C1753" s="367" t="s">
        <v>1934</v>
      </c>
      <c r="D1753" s="366">
        <v>43862</v>
      </c>
      <c r="E1753" s="366">
        <v>43862</v>
      </c>
      <c r="F1753" s="366">
        <v>43891</v>
      </c>
      <c r="G1753" s="365">
        <v>85</v>
      </c>
    </row>
    <row r="1754" spans="1:7" x14ac:dyDescent="0.25">
      <c r="A1754" s="369">
        <v>3674695</v>
      </c>
      <c r="B1754" s="368" t="s">
        <v>1932</v>
      </c>
      <c r="C1754" s="367" t="s">
        <v>1933</v>
      </c>
      <c r="D1754" s="366">
        <v>44166</v>
      </c>
      <c r="E1754" s="366">
        <v>44197</v>
      </c>
      <c r="F1754" s="366">
        <v>44197</v>
      </c>
      <c r="G1754" s="365">
        <v>5</v>
      </c>
    </row>
    <row r="1755" spans="1:7" x14ac:dyDescent="0.25">
      <c r="A1755" s="369">
        <v>3676714</v>
      </c>
      <c r="B1755" s="368" t="s">
        <v>1924</v>
      </c>
      <c r="C1755" s="367" t="s">
        <v>1921</v>
      </c>
      <c r="D1755" s="366">
        <v>44136</v>
      </c>
      <c r="E1755" s="366">
        <v>44136</v>
      </c>
      <c r="F1755" s="366">
        <v>44166</v>
      </c>
      <c r="G1755" s="365">
        <v>69</v>
      </c>
    </row>
    <row r="1756" spans="1:7" x14ac:dyDescent="0.25">
      <c r="A1756" s="369">
        <v>3677554</v>
      </c>
      <c r="B1756" s="368" t="s">
        <v>1928</v>
      </c>
      <c r="C1756" s="367" t="s">
        <v>1921</v>
      </c>
      <c r="D1756" s="366">
        <v>44228</v>
      </c>
      <c r="E1756" s="366">
        <v>44228</v>
      </c>
      <c r="F1756" s="366">
        <v>44228</v>
      </c>
      <c r="G1756" s="365">
        <v>26</v>
      </c>
    </row>
    <row r="1757" spans="1:7" x14ac:dyDescent="0.25">
      <c r="A1757" s="369">
        <v>3678166</v>
      </c>
      <c r="B1757" s="368" t="s">
        <v>1929</v>
      </c>
      <c r="C1757" s="367" t="s">
        <v>1930</v>
      </c>
      <c r="D1757" s="366">
        <v>44075</v>
      </c>
      <c r="E1757" s="366">
        <v>44075</v>
      </c>
      <c r="F1757" s="366">
        <v>44075</v>
      </c>
      <c r="G1757" s="365">
        <v>49</v>
      </c>
    </row>
    <row r="1758" spans="1:7" x14ac:dyDescent="0.25">
      <c r="A1758" s="369">
        <v>3680304</v>
      </c>
      <c r="B1758" s="368" t="s">
        <v>1928</v>
      </c>
      <c r="C1758" s="367" t="s">
        <v>1931</v>
      </c>
      <c r="D1758" s="366">
        <v>43831</v>
      </c>
      <c r="E1758" s="366">
        <v>43831</v>
      </c>
      <c r="F1758" s="366">
        <v>43862</v>
      </c>
      <c r="G1758" s="365">
        <v>11</v>
      </c>
    </row>
    <row r="1759" spans="1:7" x14ac:dyDescent="0.25">
      <c r="A1759" s="369">
        <v>3682548</v>
      </c>
      <c r="B1759" s="368" t="s">
        <v>1928</v>
      </c>
      <c r="C1759" s="367" t="s">
        <v>1919</v>
      </c>
      <c r="D1759" s="366">
        <v>44105</v>
      </c>
      <c r="E1759" s="366">
        <v>44136</v>
      </c>
      <c r="F1759" s="366">
        <v>44136</v>
      </c>
      <c r="G1759" s="365">
        <v>9</v>
      </c>
    </row>
    <row r="1760" spans="1:7" x14ac:dyDescent="0.25">
      <c r="A1760" s="369">
        <v>3682571</v>
      </c>
      <c r="B1760" s="368" t="s">
        <v>1928</v>
      </c>
      <c r="C1760" s="367" t="s">
        <v>1930</v>
      </c>
      <c r="D1760" s="366">
        <v>44531</v>
      </c>
      <c r="E1760" s="366">
        <v>44531</v>
      </c>
      <c r="F1760" s="366">
        <v>44531</v>
      </c>
      <c r="G1760" s="365">
        <v>86</v>
      </c>
    </row>
    <row r="1761" spans="1:7" x14ac:dyDescent="0.25">
      <c r="A1761" s="369">
        <v>3682971</v>
      </c>
      <c r="B1761" s="368" t="s">
        <v>1918</v>
      </c>
      <c r="C1761" s="367" t="s">
        <v>1933</v>
      </c>
      <c r="D1761" s="366">
        <v>44531</v>
      </c>
      <c r="E1761" s="366">
        <v>44531</v>
      </c>
      <c r="F1761" s="366">
        <v>44562</v>
      </c>
      <c r="G1761" s="365">
        <v>58</v>
      </c>
    </row>
    <row r="1762" spans="1:7" x14ac:dyDescent="0.25">
      <c r="A1762" s="369">
        <v>3683679</v>
      </c>
      <c r="B1762" s="368" t="s">
        <v>1922</v>
      </c>
      <c r="C1762" s="367" t="s">
        <v>1925</v>
      </c>
      <c r="D1762" s="366">
        <v>43983</v>
      </c>
      <c r="E1762" s="366">
        <v>44013</v>
      </c>
      <c r="F1762" s="366">
        <v>44013</v>
      </c>
      <c r="G1762" s="365">
        <v>2</v>
      </c>
    </row>
    <row r="1763" spans="1:7" x14ac:dyDescent="0.25">
      <c r="A1763" s="369">
        <v>3685726</v>
      </c>
      <c r="B1763" s="368" t="s">
        <v>1928</v>
      </c>
      <c r="C1763" s="367" t="s">
        <v>1930</v>
      </c>
      <c r="D1763" s="366">
        <v>44440</v>
      </c>
      <c r="E1763" s="366">
        <v>44470</v>
      </c>
      <c r="F1763" s="366">
        <v>44470</v>
      </c>
      <c r="G1763" s="365">
        <v>5</v>
      </c>
    </row>
    <row r="1764" spans="1:7" x14ac:dyDescent="0.25">
      <c r="A1764" s="369">
        <v>3685898</v>
      </c>
      <c r="B1764" s="368" t="s">
        <v>1929</v>
      </c>
      <c r="C1764" s="367" t="s">
        <v>1934</v>
      </c>
      <c r="D1764" s="366">
        <v>44287</v>
      </c>
      <c r="E1764" s="366">
        <v>44287</v>
      </c>
      <c r="F1764" s="366">
        <v>44287</v>
      </c>
      <c r="G1764" s="365">
        <v>38</v>
      </c>
    </row>
    <row r="1765" spans="1:7" x14ac:dyDescent="0.25">
      <c r="A1765" s="369">
        <v>3687764</v>
      </c>
      <c r="B1765" s="368" t="s">
        <v>1926</v>
      </c>
      <c r="C1765" s="367" t="s">
        <v>1934</v>
      </c>
      <c r="D1765" s="366">
        <v>43862</v>
      </c>
      <c r="E1765" s="366">
        <v>43891</v>
      </c>
      <c r="F1765" s="366">
        <v>43891</v>
      </c>
      <c r="G1765" s="365">
        <v>4</v>
      </c>
    </row>
    <row r="1766" spans="1:7" x14ac:dyDescent="0.25">
      <c r="A1766" s="369">
        <v>3693504</v>
      </c>
      <c r="B1766" s="368" t="s">
        <v>1918</v>
      </c>
      <c r="C1766" s="367" t="s">
        <v>1921</v>
      </c>
      <c r="D1766" s="366">
        <v>44287</v>
      </c>
      <c r="E1766" s="366">
        <v>44317</v>
      </c>
      <c r="F1766" s="366">
        <v>44317</v>
      </c>
      <c r="G1766" s="365">
        <v>15</v>
      </c>
    </row>
    <row r="1767" spans="1:7" x14ac:dyDescent="0.25">
      <c r="A1767" s="369">
        <v>3694852</v>
      </c>
      <c r="B1767" s="368" t="s">
        <v>1926</v>
      </c>
      <c r="C1767" s="367" t="s">
        <v>1921</v>
      </c>
      <c r="D1767" s="366">
        <v>43831</v>
      </c>
      <c r="E1767" s="366">
        <v>43831</v>
      </c>
      <c r="F1767" s="366">
        <v>43831</v>
      </c>
      <c r="G1767" s="365">
        <v>54</v>
      </c>
    </row>
    <row r="1768" spans="1:7" x14ac:dyDescent="0.25">
      <c r="A1768" s="369">
        <v>3695019</v>
      </c>
      <c r="B1768" s="368" t="s">
        <v>1926</v>
      </c>
      <c r="C1768" s="367" t="s">
        <v>1925</v>
      </c>
      <c r="D1768" s="366">
        <v>44166</v>
      </c>
      <c r="E1768" s="366">
        <v>44166</v>
      </c>
      <c r="F1768" s="366">
        <v>44197</v>
      </c>
      <c r="G1768" s="365">
        <v>54</v>
      </c>
    </row>
    <row r="1769" spans="1:7" x14ac:dyDescent="0.25">
      <c r="A1769" s="369">
        <v>3695100</v>
      </c>
      <c r="B1769" s="368" t="s">
        <v>1918</v>
      </c>
      <c r="C1769" s="367" t="s">
        <v>1933</v>
      </c>
      <c r="D1769" s="366">
        <v>44440</v>
      </c>
      <c r="E1769" s="366">
        <v>44440</v>
      </c>
      <c r="F1769" s="366">
        <v>44440</v>
      </c>
      <c r="G1769" s="365">
        <v>38</v>
      </c>
    </row>
    <row r="1770" spans="1:7" x14ac:dyDescent="0.25">
      <c r="A1770" s="369">
        <v>3695864</v>
      </c>
      <c r="B1770" s="368" t="s">
        <v>1926</v>
      </c>
      <c r="C1770" s="367" t="s">
        <v>1917</v>
      </c>
      <c r="D1770" s="366">
        <v>44256</v>
      </c>
      <c r="E1770" s="366">
        <v>44287</v>
      </c>
      <c r="F1770" s="366">
        <v>44287</v>
      </c>
      <c r="G1770" s="365">
        <v>19</v>
      </c>
    </row>
    <row r="1771" spans="1:7" x14ac:dyDescent="0.25">
      <c r="A1771" s="369">
        <v>3697356</v>
      </c>
      <c r="B1771" s="368" t="s">
        <v>1926</v>
      </c>
      <c r="C1771" s="367" t="s">
        <v>1927</v>
      </c>
      <c r="D1771" s="366">
        <v>44287</v>
      </c>
      <c r="E1771" s="366">
        <v>44317</v>
      </c>
      <c r="F1771" s="366">
        <v>44317</v>
      </c>
      <c r="G1771" s="365">
        <v>16</v>
      </c>
    </row>
    <row r="1772" spans="1:7" x14ac:dyDescent="0.25">
      <c r="A1772" s="369">
        <v>3698794</v>
      </c>
      <c r="B1772" s="368" t="s">
        <v>1922</v>
      </c>
      <c r="C1772" s="367" t="s">
        <v>1934</v>
      </c>
      <c r="D1772" s="366">
        <v>43922</v>
      </c>
      <c r="E1772" s="366">
        <v>43922</v>
      </c>
      <c r="F1772" s="366">
        <v>43922</v>
      </c>
      <c r="G1772" s="365">
        <v>76</v>
      </c>
    </row>
    <row r="1773" spans="1:7" x14ac:dyDescent="0.25">
      <c r="A1773" s="369">
        <v>3701775</v>
      </c>
      <c r="B1773" s="368" t="s">
        <v>1929</v>
      </c>
      <c r="C1773" s="367" t="s">
        <v>1927</v>
      </c>
      <c r="D1773" s="366">
        <v>44470</v>
      </c>
      <c r="E1773" s="366">
        <v>44501</v>
      </c>
      <c r="F1773" s="366">
        <v>44501</v>
      </c>
      <c r="G1773" s="365">
        <v>15</v>
      </c>
    </row>
    <row r="1774" spans="1:7" x14ac:dyDescent="0.25">
      <c r="A1774" s="369">
        <v>3705138</v>
      </c>
      <c r="B1774" s="368" t="s">
        <v>1918</v>
      </c>
      <c r="C1774" s="367" t="s">
        <v>1930</v>
      </c>
      <c r="D1774" s="366">
        <v>43891</v>
      </c>
      <c r="E1774" s="366">
        <v>43922</v>
      </c>
      <c r="F1774" s="366">
        <v>43922</v>
      </c>
      <c r="G1774" s="365">
        <v>5</v>
      </c>
    </row>
    <row r="1775" spans="1:7" x14ac:dyDescent="0.25">
      <c r="A1775" s="369">
        <v>3705296</v>
      </c>
      <c r="B1775" s="368" t="s">
        <v>1926</v>
      </c>
      <c r="C1775" s="367" t="s">
        <v>1930</v>
      </c>
      <c r="D1775" s="366">
        <v>44044</v>
      </c>
      <c r="E1775" s="366">
        <v>44044</v>
      </c>
      <c r="F1775" s="366">
        <v>44044</v>
      </c>
      <c r="G1775" s="365">
        <v>57</v>
      </c>
    </row>
    <row r="1776" spans="1:7" x14ac:dyDescent="0.25">
      <c r="A1776" s="369">
        <v>3705876</v>
      </c>
      <c r="B1776" s="368" t="s">
        <v>1932</v>
      </c>
      <c r="C1776" s="367" t="s">
        <v>1923</v>
      </c>
      <c r="D1776" s="366">
        <v>44287</v>
      </c>
      <c r="E1776" s="366">
        <v>44317</v>
      </c>
      <c r="F1776" s="366">
        <v>44317</v>
      </c>
      <c r="G1776" s="365">
        <v>24</v>
      </c>
    </row>
    <row r="1777" spans="1:7" x14ac:dyDescent="0.25">
      <c r="A1777" s="369">
        <v>3705900</v>
      </c>
      <c r="B1777" s="368" t="s">
        <v>1926</v>
      </c>
      <c r="C1777" s="367" t="s">
        <v>1931</v>
      </c>
      <c r="D1777" s="366">
        <v>44287</v>
      </c>
      <c r="E1777" s="366">
        <v>44287</v>
      </c>
      <c r="F1777" s="366">
        <v>44317</v>
      </c>
      <c r="G1777" s="365">
        <v>74</v>
      </c>
    </row>
    <row r="1778" spans="1:7" x14ac:dyDescent="0.25">
      <c r="A1778" s="369">
        <v>3706246</v>
      </c>
      <c r="B1778" s="368" t="s">
        <v>1922</v>
      </c>
      <c r="C1778" s="367" t="s">
        <v>1923</v>
      </c>
      <c r="D1778" s="366">
        <v>43831</v>
      </c>
      <c r="E1778" s="366">
        <v>43831</v>
      </c>
      <c r="F1778" s="366">
        <v>43831</v>
      </c>
      <c r="G1778" s="365">
        <v>5</v>
      </c>
    </row>
    <row r="1779" spans="1:7" x14ac:dyDescent="0.25">
      <c r="A1779" s="369">
        <v>3707931</v>
      </c>
      <c r="B1779" s="368" t="s">
        <v>1932</v>
      </c>
      <c r="C1779" s="367" t="s">
        <v>1933</v>
      </c>
      <c r="D1779" s="366">
        <v>44317</v>
      </c>
      <c r="E1779" s="366">
        <v>44348</v>
      </c>
      <c r="F1779" s="366">
        <v>44348</v>
      </c>
      <c r="G1779" s="365">
        <v>1</v>
      </c>
    </row>
    <row r="1780" spans="1:7" x14ac:dyDescent="0.25">
      <c r="A1780" s="369">
        <v>3709168</v>
      </c>
      <c r="B1780" s="368" t="s">
        <v>1926</v>
      </c>
      <c r="C1780" s="367" t="s">
        <v>1931</v>
      </c>
      <c r="D1780" s="366">
        <v>43862</v>
      </c>
      <c r="E1780" s="366">
        <v>43862</v>
      </c>
      <c r="F1780" s="366">
        <v>43862</v>
      </c>
      <c r="G1780" s="365">
        <v>26</v>
      </c>
    </row>
    <row r="1781" spans="1:7" x14ac:dyDescent="0.25">
      <c r="A1781" s="369">
        <v>3710298</v>
      </c>
      <c r="B1781" s="368" t="s">
        <v>1920</v>
      </c>
      <c r="C1781" s="367" t="s">
        <v>1919</v>
      </c>
      <c r="D1781" s="366">
        <v>43983</v>
      </c>
      <c r="E1781" s="366">
        <v>43983</v>
      </c>
      <c r="F1781" s="366">
        <v>44013</v>
      </c>
      <c r="G1781" s="365">
        <v>4</v>
      </c>
    </row>
    <row r="1782" spans="1:7" x14ac:dyDescent="0.25">
      <c r="A1782" s="369">
        <v>3710910</v>
      </c>
      <c r="B1782" s="368" t="s">
        <v>1926</v>
      </c>
      <c r="C1782" s="367" t="s">
        <v>1927</v>
      </c>
      <c r="D1782" s="366">
        <v>43862</v>
      </c>
      <c r="E1782" s="366">
        <v>43862</v>
      </c>
      <c r="F1782" s="366">
        <v>43891</v>
      </c>
      <c r="G1782" s="365">
        <v>92</v>
      </c>
    </row>
    <row r="1783" spans="1:7" x14ac:dyDescent="0.25">
      <c r="A1783" s="369">
        <v>3711630</v>
      </c>
      <c r="B1783" s="368" t="s">
        <v>1932</v>
      </c>
      <c r="C1783" s="367" t="s">
        <v>1921</v>
      </c>
      <c r="D1783" s="366">
        <v>44531</v>
      </c>
      <c r="E1783" s="366">
        <v>44531</v>
      </c>
      <c r="F1783" s="366">
        <v>44562</v>
      </c>
      <c r="G1783" s="365">
        <v>23</v>
      </c>
    </row>
    <row r="1784" spans="1:7" x14ac:dyDescent="0.25">
      <c r="A1784" s="369">
        <v>3712397</v>
      </c>
      <c r="B1784" s="368" t="s">
        <v>1922</v>
      </c>
      <c r="C1784" s="367" t="s">
        <v>1931</v>
      </c>
      <c r="D1784" s="366">
        <v>44013</v>
      </c>
      <c r="E1784" s="366">
        <v>44044</v>
      </c>
      <c r="F1784" s="366">
        <v>44044</v>
      </c>
      <c r="G1784" s="365">
        <v>10</v>
      </c>
    </row>
    <row r="1785" spans="1:7" x14ac:dyDescent="0.25">
      <c r="A1785" s="369">
        <v>3712763</v>
      </c>
      <c r="B1785" s="368" t="s">
        <v>1928</v>
      </c>
      <c r="C1785" s="367" t="s">
        <v>1933</v>
      </c>
      <c r="D1785" s="366">
        <v>44440</v>
      </c>
      <c r="E1785" s="366">
        <v>44470</v>
      </c>
      <c r="F1785" s="366">
        <v>44470</v>
      </c>
      <c r="G1785" s="365">
        <v>22</v>
      </c>
    </row>
    <row r="1786" spans="1:7" x14ac:dyDescent="0.25">
      <c r="A1786" s="369">
        <v>3714689</v>
      </c>
      <c r="B1786" s="368" t="s">
        <v>1922</v>
      </c>
      <c r="C1786" s="367" t="s">
        <v>1919</v>
      </c>
      <c r="D1786" s="366">
        <v>44256</v>
      </c>
      <c r="E1786" s="366">
        <v>44287</v>
      </c>
      <c r="F1786" s="366">
        <v>44287</v>
      </c>
      <c r="G1786" s="365">
        <v>17</v>
      </c>
    </row>
    <row r="1787" spans="1:7" x14ac:dyDescent="0.25">
      <c r="A1787" s="369">
        <v>3716166</v>
      </c>
      <c r="B1787" s="368" t="s">
        <v>1920</v>
      </c>
      <c r="C1787" s="367" t="s">
        <v>1921</v>
      </c>
      <c r="D1787" s="366">
        <v>44228</v>
      </c>
      <c r="E1787" s="366">
        <v>44256</v>
      </c>
      <c r="F1787" s="366">
        <v>44256</v>
      </c>
      <c r="G1787" s="365">
        <v>2</v>
      </c>
    </row>
    <row r="1788" spans="1:7" x14ac:dyDescent="0.25">
      <c r="A1788" s="369">
        <v>3717445</v>
      </c>
      <c r="B1788" s="368" t="s">
        <v>1929</v>
      </c>
      <c r="C1788" s="367" t="s">
        <v>1934</v>
      </c>
      <c r="D1788" s="366">
        <v>44378</v>
      </c>
      <c r="E1788" s="366">
        <v>44378</v>
      </c>
      <c r="F1788" s="366">
        <v>44409</v>
      </c>
      <c r="G1788" s="365">
        <v>32</v>
      </c>
    </row>
    <row r="1789" spans="1:7" x14ac:dyDescent="0.25">
      <c r="A1789" s="369">
        <v>3718440</v>
      </c>
      <c r="B1789" s="368" t="s">
        <v>1928</v>
      </c>
      <c r="C1789" s="367" t="s">
        <v>1923</v>
      </c>
      <c r="D1789" s="366">
        <v>44409</v>
      </c>
      <c r="E1789" s="366">
        <v>44440</v>
      </c>
      <c r="F1789" s="366">
        <v>44440</v>
      </c>
      <c r="G1789" s="365">
        <v>5</v>
      </c>
    </row>
    <row r="1790" spans="1:7" x14ac:dyDescent="0.25">
      <c r="A1790" s="369">
        <v>3728685</v>
      </c>
      <c r="B1790" s="368" t="s">
        <v>1920</v>
      </c>
      <c r="C1790" s="367" t="s">
        <v>1925</v>
      </c>
      <c r="D1790" s="366">
        <v>44197</v>
      </c>
      <c r="E1790" s="366">
        <v>44228</v>
      </c>
      <c r="F1790" s="366">
        <v>44228</v>
      </c>
      <c r="G1790" s="365">
        <v>25</v>
      </c>
    </row>
    <row r="1791" spans="1:7" x14ac:dyDescent="0.25">
      <c r="A1791" s="369">
        <v>3731336</v>
      </c>
      <c r="B1791" s="368" t="s">
        <v>1922</v>
      </c>
      <c r="C1791" s="367" t="s">
        <v>1927</v>
      </c>
      <c r="D1791" s="366">
        <v>44531</v>
      </c>
      <c r="E1791" s="366">
        <v>44531</v>
      </c>
      <c r="F1791" s="366">
        <v>44562</v>
      </c>
      <c r="G1791" s="365">
        <v>15</v>
      </c>
    </row>
    <row r="1792" spans="1:7" x14ac:dyDescent="0.25">
      <c r="A1792" s="369">
        <v>3731350</v>
      </c>
      <c r="B1792" s="368" t="s">
        <v>1918</v>
      </c>
      <c r="C1792" s="367" t="s">
        <v>1931</v>
      </c>
      <c r="D1792" s="366">
        <v>44440</v>
      </c>
      <c r="E1792" s="366">
        <v>44470</v>
      </c>
      <c r="F1792" s="366">
        <v>44470</v>
      </c>
      <c r="G1792" s="365">
        <v>24</v>
      </c>
    </row>
    <row r="1793" spans="1:7" x14ac:dyDescent="0.25">
      <c r="A1793" s="369">
        <v>3731727</v>
      </c>
      <c r="B1793" s="368" t="s">
        <v>1932</v>
      </c>
      <c r="C1793" s="367" t="s">
        <v>1925</v>
      </c>
      <c r="D1793" s="366">
        <v>43862</v>
      </c>
      <c r="E1793" s="366">
        <v>43891</v>
      </c>
      <c r="F1793" s="366">
        <v>43891</v>
      </c>
      <c r="G1793" s="365">
        <v>2</v>
      </c>
    </row>
    <row r="1794" spans="1:7" x14ac:dyDescent="0.25">
      <c r="A1794" s="369">
        <v>3732093</v>
      </c>
      <c r="B1794" s="368" t="s">
        <v>1932</v>
      </c>
      <c r="C1794" s="367" t="s">
        <v>1925</v>
      </c>
      <c r="D1794" s="366">
        <v>44501</v>
      </c>
      <c r="E1794" s="366">
        <v>44501</v>
      </c>
      <c r="F1794" s="366">
        <v>44531</v>
      </c>
      <c r="G1794" s="365">
        <v>43</v>
      </c>
    </row>
    <row r="1795" spans="1:7" x14ac:dyDescent="0.25">
      <c r="A1795" s="369">
        <v>3733258</v>
      </c>
      <c r="B1795" s="368" t="s">
        <v>1932</v>
      </c>
      <c r="C1795" s="367" t="s">
        <v>1923</v>
      </c>
      <c r="D1795" s="366">
        <v>44470</v>
      </c>
      <c r="E1795" s="366">
        <v>44470</v>
      </c>
      <c r="F1795" s="366">
        <v>44501</v>
      </c>
      <c r="G1795" s="365">
        <v>66</v>
      </c>
    </row>
    <row r="1796" spans="1:7" x14ac:dyDescent="0.25">
      <c r="A1796" s="369">
        <v>3734926</v>
      </c>
      <c r="B1796" s="368" t="s">
        <v>1920</v>
      </c>
      <c r="C1796" s="367" t="s">
        <v>1934</v>
      </c>
      <c r="D1796" s="366">
        <v>43891</v>
      </c>
      <c r="E1796" s="366">
        <v>43891</v>
      </c>
      <c r="F1796" s="366">
        <v>43922</v>
      </c>
      <c r="G1796" s="365">
        <v>55</v>
      </c>
    </row>
    <row r="1797" spans="1:7" x14ac:dyDescent="0.25">
      <c r="A1797" s="369">
        <v>3734956</v>
      </c>
      <c r="B1797" s="368" t="s">
        <v>1922</v>
      </c>
      <c r="C1797" s="367" t="s">
        <v>1921</v>
      </c>
      <c r="D1797" s="366">
        <v>44531</v>
      </c>
      <c r="E1797" s="366">
        <v>44531</v>
      </c>
      <c r="F1797" s="366">
        <v>44531</v>
      </c>
      <c r="G1797" s="365">
        <v>43</v>
      </c>
    </row>
    <row r="1798" spans="1:7" x14ac:dyDescent="0.25">
      <c r="A1798" s="369">
        <v>3736548</v>
      </c>
      <c r="B1798" s="368" t="s">
        <v>1918</v>
      </c>
      <c r="C1798" s="367" t="s">
        <v>1930</v>
      </c>
      <c r="D1798" s="366">
        <v>44075</v>
      </c>
      <c r="E1798" s="366">
        <v>44075</v>
      </c>
      <c r="F1798" s="366">
        <v>44105</v>
      </c>
      <c r="G1798" s="365">
        <v>5</v>
      </c>
    </row>
    <row r="1799" spans="1:7" x14ac:dyDescent="0.25">
      <c r="A1799" s="369">
        <v>3739645</v>
      </c>
      <c r="B1799" s="368" t="s">
        <v>1928</v>
      </c>
      <c r="C1799" s="367" t="s">
        <v>1930</v>
      </c>
      <c r="D1799" s="366">
        <v>44501</v>
      </c>
      <c r="E1799" s="366">
        <v>44501</v>
      </c>
      <c r="F1799" s="366">
        <v>44531</v>
      </c>
      <c r="G1799" s="365">
        <v>11</v>
      </c>
    </row>
    <row r="1800" spans="1:7" x14ac:dyDescent="0.25">
      <c r="A1800" s="369">
        <v>3745095</v>
      </c>
      <c r="B1800" s="368" t="s">
        <v>1932</v>
      </c>
      <c r="C1800" s="367" t="s">
        <v>1930</v>
      </c>
      <c r="D1800" s="366">
        <v>44166</v>
      </c>
      <c r="E1800" s="366">
        <v>44166</v>
      </c>
      <c r="F1800" s="366">
        <v>44166</v>
      </c>
      <c r="G1800" s="365">
        <v>67</v>
      </c>
    </row>
    <row r="1801" spans="1:7" x14ac:dyDescent="0.25">
      <c r="A1801" s="369">
        <v>3748854</v>
      </c>
      <c r="B1801" s="368" t="s">
        <v>1920</v>
      </c>
      <c r="C1801" s="367" t="s">
        <v>1931</v>
      </c>
      <c r="D1801" s="366">
        <v>43831</v>
      </c>
      <c r="E1801" s="366">
        <v>43831</v>
      </c>
      <c r="F1801" s="366">
        <v>43831</v>
      </c>
      <c r="G1801" s="365">
        <v>41</v>
      </c>
    </row>
    <row r="1802" spans="1:7" x14ac:dyDescent="0.25">
      <c r="A1802" s="369">
        <v>3749718</v>
      </c>
      <c r="B1802" s="368" t="s">
        <v>1918</v>
      </c>
      <c r="C1802" s="367" t="s">
        <v>1927</v>
      </c>
      <c r="D1802" s="366">
        <v>44440</v>
      </c>
      <c r="E1802" s="366">
        <v>44470</v>
      </c>
      <c r="F1802" s="366">
        <v>44470</v>
      </c>
      <c r="G1802" s="365">
        <v>16</v>
      </c>
    </row>
    <row r="1803" spans="1:7" x14ac:dyDescent="0.25">
      <c r="A1803" s="369">
        <v>3750816</v>
      </c>
      <c r="B1803" s="368" t="s">
        <v>1920</v>
      </c>
      <c r="C1803" s="367" t="s">
        <v>1919</v>
      </c>
      <c r="D1803" s="366">
        <v>44013</v>
      </c>
      <c r="E1803" s="366">
        <v>44044</v>
      </c>
      <c r="F1803" s="366">
        <v>44044</v>
      </c>
      <c r="G1803" s="365">
        <v>10</v>
      </c>
    </row>
    <row r="1804" spans="1:7" x14ac:dyDescent="0.25">
      <c r="A1804" s="369">
        <v>3751514</v>
      </c>
      <c r="B1804" s="368" t="s">
        <v>1926</v>
      </c>
      <c r="C1804" s="367" t="s">
        <v>1931</v>
      </c>
      <c r="D1804" s="366">
        <v>43891</v>
      </c>
      <c r="E1804" s="366">
        <v>43922</v>
      </c>
      <c r="F1804" s="366">
        <v>43922</v>
      </c>
      <c r="G1804" s="365">
        <v>7</v>
      </c>
    </row>
    <row r="1805" spans="1:7" x14ac:dyDescent="0.25">
      <c r="A1805" s="369">
        <v>3751752</v>
      </c>
      <c r="B1805" s="368" t="s">
        <v>1920</v>
      </c>
      <c r="C1805" s="367" t="s">
        <v>1933</v>
      </c>
      <c r="D1805" s="366">
        <v>44501</v>
      </c>
      <c r="E1805" s="366">
        <v>44501</v>
      </c>
      <c r="F1805" s="366">
        <v>44501</v>
      </c>
      <c r="G1805" s="365">
        <v>15</v>
      </c>
    </row>
    <row r="1806" spans="1:7" x14ac:dyDescent="0.25">
      <c r="A1806" s="369">
        <v>3752355</v>
      </c>
      <c r="B1806" s="368" t="s">
        <v>1920</v>
      </c>
      <c r="C1806" s="367" t="s">
        <v>1919</v>
      </c>
      <c r="D1806" s="366">
        <v>44440</v>
      </c>
      <c r="E1806" s="366">
        <v>44440</v>
      </c>
      <c r="F1806" s="366">
        <v>44440</v>
      </c>
      <c r="G1806" s="365">
        <v>98</v>
      </c>
    </row>
    <row r="1807" spans="1:7" x14ac:dyDescent="0.25">
      <c r="A1807" s="369">
        <v>3753045</v>
      </c>
      <c r="B1807" s="368" t="s">
        <v>1924</v>
      </c>
      <c r="C1807" s="367" t="s">
        <v>1934</v>
      </c>
      <c r="D1807" s="366">
        <v>44440</v>
      </c>
      <c r="E1807" s="366">
        <v>44440</v>
      </c>
      <c r="F1807" s="366">
        <v>44470</v>
      </c>
      <c r="G1807" s="365">
        <v>45</v>
      </c>
    </row>
    <row r="1808" spans="1:7" x14ac:dyDescent="0.25">
      <c r="A1808" s="369">
        <v>3758239</v>
      </c>
      <c r="B1808" s="368" t="s">
        <v>1918</v>
      </c>
      <c r="C1808" s="367" t="s">
        <v>1925</v>
      </c>
      <c r="D1808" s="366">
        <v>43922</v>
      </c>
      <c r="E1808" s="366">
        <v>43922</v>
      </c>
      <c r="F1808" s="366">
        <v>43952</v>
      </c>
      <c r="G1808" s="365">
        <v>41</v>
      </c>
    </row>
    <row r="1809" spans="1:7" x14ac:dyDescent="0.25">
      <c r="A1809" s="369">
        <v>3760912</v>
      </c>
      <c r="B1809" s="368" t="s">
        <v>1926</v>
      </c>
      <c r="C1809" s="367" t="s">
        <v>1919</v>
      </c>
      <c r="D1809" s="366">
        <v>44044</v>
      </c>
      <c r="E1809" s="366">
        <v>44075</v>
      </c>
      <c r="F1809" s="366">
        <v>44075</v>
      </c>
      <c r="G1809" s="365">
        <v>3</v>
      </c>
    </row>
    <row r="1810" spans="1:7" x14ac:dyDescent="0.25">
      <c r="A1810" s="369">
        <v>3761815</v>
      </c>
      <c r="B1810" s="368" t="s">
        <v>1922</v>
      </c>
      <c r="C1810" s="367" t="s">
        <v>1930</v>
      </c>
      <c r="D1810" s="366">
        <v>44197</v>
      </c>
      <c r="E1810" s="366">
        <v>44197</v>
      </c>
      <c r="F1810" s="366">
        <v>44228</v>
      </c>
      <c r="G1810" s="365">
        <v>61</v>
      </c>
    </row>
    <row r="1811" spans="1:7" x14ac:dyDescent="0.25">
      <c r="A1811" s="369">
        <v>3762630</v>
      </c>
      <c r="B1811" s="368" t="s">
        <v>1920</v>
      </c>
      <c r="C1811" s="367" t="s">
        <v>1927</v>
      </c>
      <c r="D1811" s="366">
        <v>44348</v>
      </c>
      <c r="E1811" s="366">
        <v>44378</v>
      </c>
      <c r="F1811" s="366">
        <v>44378</v>
      </c>
      <c r="G1811" s="365">
        <v>16</v>
      </c>
    </row>
    <row r="1812" spans="1:7" x14ac:dyDescent="0.25">
      <c r="A1812" s="369">
        <v>3762981</v>
      </c>
      <c r="B1812" s="368" t="s">
        <v>1926</v>
      </c>
      <c r="C1812" s="367" t="s">
        <v>1930</v>
      </c>
      <c r="D1812" s="366">
        <v>43862</v>
      </c>
      <c r="E1812" s="366">
        <v>43862</v>
      </c>
      <c r="F1812" s="366">
        <v>43862</v>
      </c>
      <c r="G1812" s="365">
        <v>22</v>
      </c>
    </row>
    <row r="1813" spans="1:7" x14ac:dyDescent="0.25">
      <c r="A1813" s="369">
        <v>3763582</v>
      </c>
      <c r="B1813" s="368" t="s">
        <v>1924</v>
      </c>
      <c r="C1813" s="367" t="s">
        <v>1934</v>
      </c>
      <c r="D1813" s="366">
        <v>43862</v>
      </c>
      <c r="E1813" s="366">
        <v>43862</v>
      </c>
      <c r="F1813" s="366">
        <v>43891</v>
      </c>
      <c r="G1813" s="365">
        <v>69</v>
      </c>
    </row>
    <row r="1814" spans="1:7" x14ac:dyDescent="0.25">
      <c r="A1814" s="369">
        <v>3765462</v>
      </c>
      <c r="B1814" s="368" t="s">
        <v>1926</v>
      </c>
      <c r="C1814" s="367" t="s">
        <v>1917</v>
      </c>
      <c r="D1814" s="366">
        <v>43891</v>
      </c>
      <c r="E1814" s="366">
        <v>43922</v>
      </c>
      <c r="F1814" s="366">
        <v>43922</v>
      </c>
      <c r="G1814" s="365">
        <v>6</v>
      </c>
    </row>
    <row r="1815" spans="1:7" x14ac:dyDescent="0.25">
      <c r="A1815" s="369">
        <v>3766527</v>
      </c>
      <c r="B1815" s="368" t="s">
        <v>1926</v>
      </c>
      <c r="C1815" s="367" t="s">
        <v>1934</v>
      </c>
      <c r="D1815" s="366">
        <v>44228</v>
      </c>
      <c r="E1815" s="366">
        <v>44228</v>
      </c>
      <c r="F1815" s="366">
        <v>44256</v>
      </c>
      <c r="G1815" s="365">
        <v>64</v>
      </c>
    </row>
    <row r="1816" spans="1:7" x14ac:dyDescent="0.25">
      <c r="A1816" s="369">
        <v>3768530</v>
      </c>
      <c r="B1816" s="368" t="s">
        <v>1924</v>
      </c>
      <c r="C1816" s="367" t="s">
        <v>1917</v>
      </c>
      <c r="D1816" s="366">
        <v>44105</v>
      </c>
      <c r="E1816" s="366">
        <v>44105</v>
      </c>
      <c r="F1816" s="366">
        <v>44136</v>
      </c>
      <c r="G1816" s="365">
        <v>60</v>
      </c>
    </row>
    <row r="1817" spans="1:7" x14ac:dyDescent="0.25">
      <c r="A1817" s="369">
        <v>3770989</v>
      </c>
      <c r="B1817" s="368" t="s">
        <v>1924</v>
      </c>
      <c r="C1817" s="367" t="s">
        <v>1923</v>
      </c>
      <c r="D1817" s="366">
        <v>44440</v>
      </c>
      <c r="E1817" s="366">
        <v>44470</v>
      </c>
      <c r="F1817" s="366">
        <v>44470</v>
      </c>
      <c r="G1817" s="365">
        <v>1</v>
      </c>
    </row>
    <row r="1818" spans="1:7" x14ac:dyDescent="0.25">
      <c r="A1818" s="369">
        <v>3771123</v>
      </c>
      <c r="B1818" s="368" t="s">
        <v>1926</v>
      </c>
      <c r="C1818" s="367" t="s">
        <v>1923</v>
      </c>
      <c r="D1818" s="366">
        <v>44531</v>
      </c>
      <c r="E1818" s="366">
        <v>44531</v>
      </c>
      <c r="F1818" s="366">
        <v>44562</v>
      </c>
      <c r="G1818" s="365">
        <v>92</v>
      </c>
    </row>
    <row r="1819" spans="1:7" x14ac:dyDescent="0.25">
      <c r="A1819" s="369">
        <v>3771883</v>
      </c>
      <c r="B1819" s="368" t="s">
        <v>1922</v>
      </c>
      <c r="C1819" s="367" t="s">
        <v>1921</v>
      </c>
      <c r="D1819" s="366">
        <v>44470</v>
      </c>
      <c r="E1819" s="366">
        <v>44501</v>
      </c>
      <c r="F1819" s="366">
        <v>44501</v>
      </c>
      <c r="G1819" s="365">
        <v>6</v>
      </c>
    </row>
    <row r="1820" spans="1:7" x14ac:dyDescent="0.25">
      <c r="A1820" s="369">
        <v>3774007</v>
      </c>
      <c r="B1820" s="368" t="s">
        <v>1926</v>
      </c>
      <c r="C1820" s="367" t="s">
        <v>1934</v>
      </c>
      <c r="D1820" s="366">
        <v>44317</v>
      </c>
      <c r="E1820" s="366">
        <v>44317</v>
      </c>
      <c r="F1820" s="366">
        <v>44317</v>
      </c>
      <c r="G1820" s="365">
        <v>56</v>
      </c>
    </row>
    <row r="1821" spans="1:7" x14ac:dyDescent="0.25">
      <c r="A1821" s="369">
        <v>3778272</v>
      </c>
      <c r="B1821" s="368" t="s">
        <v>1922</v>
      </c>
      <c r="C1821" s="367" t="s">
        <v>1925</v>
      </c>
      <c r="D1821" s="366">
        <v>44409</v>
      </c>
      <c r="E1821" s="366">
        <v>44409</v>
      </c>
      <c r="F1821" s="366">
        <v>44409</v>
      </c>
      <c r="G1821" s="365">
        <v>30</v>
      </c>
    </row>
    <row r="1822" spans="1:7" x14ac:dyDescent="0.25">
      <c r="A1822" s="369">
        <v>3779566</v>
      </c>
      <c r="B1822" s="368" t="s">
        <v>1924</v>
      </c>
      <c r="C1822" s="367" t="s">
        <v>1923</v>
      </c>
      <c r="D1822" s="366">
        <v>44256</v>
      </c>
      <c r="E1822" s="366">
        <v>44256</v>
      </c>
      <c r="F1822" s="366">
        <v>44287</v>
      </c>
      <c r="G1822" s="365">
        <v>17</v>
      </c>
    </row>
    <row r="1823" spans="1:7" x14ac:dyDescent="0.25">
      <c r="A1823" s="369">
        <v>3782569</v>
      </c>
      <c r="B1823" s="368" t="s">
        <v>1924</v>
      </c>
      <c r="C1823" s="367" t="s">
        <v>1927</v>
      </c>
      <c r="D1823" s="366">
        <v>44531</v>
      </c>
      <c r="E1823" s="366">
        <v>44531</v>
      </c>
      <c r="F1823" s="366">
        <v>44531</v>
      </c>
      <c r="G1823" s="365">
        <v>98</v>
      </c>
    </row>
    <row r="1824" spans="1:7" x14ac:dyDescent="0.25">
      <c r="A1824" s="369">
        <v>3787679</v>
      </c>
      <c r="B1824" s="368" t="s">
        <v>1924</v>
      </c>
      <c r="C1824" s="367" t="s">
        <v>1933</v>
      </c>
      <c r="D1824" s="366">
        <v>44470</v>
      </c>
      <c r="E1824" s="366">
        <v>44470</v>
      </c>
      <c r="F1824" s="366">
        <v>44501</v>
      </c>
      <c r="G1824" s="365">
        <v>77</v>
      </c>
    </row>
    <row r="1825" spans="1:7" x14ac:dyDescent="0.25">
      <c r="A1825" s="369">
        <v>3788682</v>
      </c>
      <c r="B1825" s="368" t="s">
        <v>1929</v>
      </c>
      <c r="C1825" s="367" t="s">
        <v>1919</v>
      </c>
      <c r="D1825" s="366">
        <v>43952</v>
      </c>
      <c r="E1825" s="366">
        <v>43983</v>
      </c>
      <c r="F1825" s="366">
        <v>43983</v>
      </c>
      <c r="G1825" s="365">
        <v>9</v>
      </c>
    </row>
    <row r="1826" spans="1:7" x14ac:dyDescent="0.25">
      <c r="A1826" s="369">
        <v>3790827</v>
      </c>
      <c r="B1826" s="368" t="s">
        <v>1918</v>
      </c>
      <c r="C1826" s="367" t="s">
        <v>1919</v>
      </c>
      <c r="D1826" s="366">
        <v>44013</v>
      </c>
      <c r="E1826" s="366">
        <v>44013</v>
      </c>
      <c r="F1826" s="366">
        <v>44044</v>
      </c>
      <c r="G1826" s="365">
        <v>96</v>
      </c>
    </row>
    <row r="1827" spans="1:7" x14ac:dyDescent="0.25">
      <c r="A1827" s="369">
        <v>3797620</v>
      </c>
      <c r="B1827" s="368" t="s">
        <v>1926</v>
      </c>
      <c r="C1827" s="367" t="s">
        <v>1921</v>
      </c>
      <c r="D1827" s="366">
        <v>44044</v>
      </c>
      <c r="E1827" s="366">
        <v>44044</v>
      </c>
      <c r="F1827" s="366">
        <v>44075</v>
      </c>
      <c r="G1827" s="365">
        <v>25</v>
      </c>
    </row>
    <row r="1828" spans="1:7" x14ac:dyDescent="0.25">
      <c r="A1828" s="369">
        <v>3799113</v>
      </c>
      <c r="B1828" s="368" t="s">
        <v>1922</v>
      </c>
      <c r="C1828" s="367" t="s">
        <v>1925</v>
      </c>
      <c r="D1828" s="366">
        <v>44470</v>
      </c>
      <c r="E1828" s="366">
        <v>44470</v>
      </c>
      <c r="F1828" s="366">
        <v>44470</v>
      </c>
      <c r="G1828" s="365">
        <v>73</v>
      </c>
    </row>
    <row r="1829" spans="1:7" x14ac:dyDescent="0.25">
      <c r="A1829" s="369">
        <v>3801254</v>
      </c>
      <c r="B1829" s="368" t="s">
        <v>1929</v>
      </c>
      <c r="C1829" s="367" t="s">
        <v>1923</v>
      </c>
      <c r="D1829" s="366">
        <v>43831</v>
      </c>
      <c r="E1829" s="366">
        <v>43862</v>
      </c>
      <c r="F1829" s="366">
        <v>43862</v>
      </c>
      <c r="G1829" s="365">
        <v>1</v>
      </c>
    </row>
    <row r="1830" spans="1:7" x14ac:dyDescent="0.25">
      <c r="A1830" s="369">
        <v>3803696</v>
      </c>
      <c r="B1830" s="368" t="s">
        <v>1920</v>
      </c>
      <c r="C1830" s="367" t="s">
        <v>1923</v>
      </c>
      <c r="D1830" s="366">
        <v>44501</v>
      </c>
      <c r="E1830" s="366">
        <v>44501</v>
      </c>
      <c r="F1830" s="366">
        <v>44531</v>
      </c>
      <c r="G1830" s="365">
        <v>88</v>
      </c>
    </row>
    <row r="1831" spans="1:7" x14ac:dyDescent="0.25">
      <c r="A1831" s="369">
        <v>3803786</v>
      </c>
      <c r="B1831" s="368" t="s">
        <v>1932</v>
      </c>
      <c r="C1831" s="367" t="s">
        <v>1921</v>
      </c>
      <c r="D1831" s="366">
        <v>44228</v>
      </c>
      <c r="E1831" s="366">
        <v>44228</v>
      </c>
      <c r="F1831" s="366">
        <v>44256</v>
      </c>
      <c r="G1831" s="365">
        <v>57</v>
      </c>
    </row>
    <row r="1832" spans="1:7" x14ac:dyDescent="0.25">
      <c r="A1832" s="369">
        <v>3804095</v>
      </c>
      <c r="B1832" s="368" t="s">
        <v>1926</v>
      </c>
      <c r="C1832" s="367" t="s">
        <v>1923</v>
      </c>
      <c r="D1832" s="366">
        <v>44136</v>
      </c>
      <c r="E1832" s="366">
        <v>44136</v>
      </c>
      <c r="F1832" s="366">
        <v>44166</v>
      </c>
      <c r="G1832" s="365">
        <v>17</v>
      </c>
    </row>
    <row r="1833" spans="1:7" x14ac:dyDescent="0.25">
      <c r="A1833" s="369">
        <v>3808910</v>
      </c>
      <c r="B1833" s="368" t="s">
        <v>1922</v>
      </c>
      <c r="C1833" s="367" t="s">
        <v>1931</v>
      </c>
      <c r="D1833" s="366">
        <v>43891</v>
      </c>
      <c r="E1833" s="366">
        <v>43891</v>
      </c>
      <c r="F1833" s="366">
        <v>43891</v>
      </c>
      <c r="G1833" s="365">
        <v>9</v>
      </c>
    </row>
    <row r="1834" spans="1:7" x14ac:dyDescent="0.25">
      <c r="A1834" s="369">
        <v>3809998</v>
      </c>
      <c r="B1834" s="368" t="s">
        <v>1924</v>
      </c>
      <c r="C1834" s="367" t="s">
        <v>1933</v>
      </c>
      <c r="D1834" s="366">
        <v>44256</v>
      </c>
      <c r="E1834" s="366">
        <v>44256</v>
      </c>
      <c r="F1834" s="366">
        <v>44287</v>
      </c>
      <c r="G1834" s="365">
        <v>89</v>
      </c>
    </row>
    <row r="1835" spans="1:7" x14ac:dyDescent="0.25">
      <c r="A1835" s="369">
        <v>3812913</v>
      </c>
      <c r="B1835" s="368" t="s">
        <v>1932</v>
      </c>
      <c r="C1835" s="367" t="s">
        <v>1934</v>
      </c>
      <c r="D1835" s="366">
        <v>44256</v>
      </c>
      <c r="E1835" s="366">
        <v>44287</v>
      </c>
      <c r="F1835" s="366">
        <v>44287</v>
      </c>
      <c r="G1835" s="365">
        <v>23</v>
      </c>
    </row>
    <row r="1836" spans="1:7" x14ac:dyDescent="0.25">
      <c r="A1836" s="369">
        <v>3812965</v>
      </c>
      <c r="B1836" s="368" t="s">
        <v>1920</v>
      </c>
      <c r="C1836" s="367" t="s">
        <v>1921</v>
      </c>
      <c r="D1836" s="366">
        <v>44348</v>
      </c>
      <c r="E1836" s="366">
        <v>44378</v>
      </c>
      <c r="F1836" s="366">
        <v>44378</v>
      </c>
      <c r="G1836" s="365">
        <v>1</v>
      </c>
    </row>
    <row r="1837" spans="1:7" x14ac:dyDescent="0.25">
      <c r="A1837" s="369">
        <v>3813310</v>
      </c>
      <c r="B1837" s="368" t="s">
        <v>1926</v>
      </c>
      <c r="C1837" s="367" t="s">
        <v>1919</v>
      </c>
      <c r="D1837" s="366">
        <v>44105</v>
      </c>
      <c r="E1837" s="366">
        <v>44105</v>
      </c>
      <c r="F1837" s="366">
        <v>44136</v>
      </c>
      <c r="G1837" s="365">
        <v>78</v>
      </c>
    </row>
    <row r="1838" spans="1:7" x14ac:dyDescent="0.25">
      <c r="A1838" s="369">
        <v>3814280</v>
      </c>
      <c r="B1838" s="368" t="s">
        <v>1922</v>
      </c>
      <c r="C1838" s="367" t="s">
        <v>1930</v>
      </c>
      <c r="D1838" s="366">
        <v>44256</v>
      </c>
      <c r="E1838" s="366">
        <v>44256</v>
      </c>
      <c r="F1838" s="366">
        <v>44287</v>
      </c>
      <c r="G1838" s="365">
        <v>72</v>
      </c>
    </row>
    <row r="1839" spans="1:7" x14ac:dyDescent="0.25">
      <c r="A1839" s="369">
        <v>3819760</v>
      </c>
      <c r="B1839" s="368" t="s">
        <v>1918</v>
      </c>
      <c r="C1839" s="367" t="s">
        <v>1927</v>
      </c>
      <c r="D1839" s="366">
        <v>44228</v>
      </c>
      <c r="E1839" s="366">
        <v>44256</v>
      </c>
      <c r="F1839" s="366">
        <v>44256</v>
      </c>
      <c r="G1839" s="365">
        <v>5</v>
      </c>
    </row>
    <row r="1840" spans="1:7" x14ac:dyDescent="0.25">
      <c r="A1840" s="369">
        <v>3822545</v>
      </c>
      <c r="B1840" s="368" t="s">
        <v>1929</v>
      </c>
      <c r="C1840" s="367" t="s">
        <v>1921</v>
      </c>
      <c r="D1840" s="366">
        <v>44531</v>
      </c>
      <c r="E1840" s="366">
        <v>44531</v>
      </c>
      <c r="F1840" s="366">
        <v>44562</v>
      </c>
      <c r="G1840" s="365">
        <v>87</v>
      </c>
    </row>
    <row r="1841" spans="1:7" x14ac:dyDescent="0.25">
      <c r="A1841" s="369">
        <v>3822991</v>
      </c>
      <c r="B1841" s="368" t="s">
        <v>1920</v>
      </c>
      <c r="C1841" s="367" t="s">
        <v>1921</v>
      </c>
      <c r="D1841" s="366">
        <v>44287</v>
      </c>
      <c r="E1841" s="366">
        <v>44287</v>
      </c>
      <c r="F1841" s="366">
        <v>44317</v>
      </c>
      <c r="G1841" s="365">
        <v>96</v>
      </c>
    </row>
    <row r="1842" spans="1:7" x14ac:dyDescent="0.25">
      <c r="A1842" s="369">
        <v>3823822</v>
      </c>
      <c r="B1842" s="368" t="s">
        <v>1932</v>
      </c>
      <c r="C1842" s="367" t="s">
        <v>1930</v>
      </c>
      <c r="D1842" s="366">
        <v>44470</v>
      </c>
      <c r="E1842" s="366">
        <v>44470</v>
      </c>
      <c r="F1842" s="366">
        <v>44470</v>
      </c>
      <c r="G1842" s="365">
        <v>71</v>
      </c>
    </row>
    <row r="1843" spans="1:7" x14ac:dyDescent="0.25">
      <c r="A1843" s="369">
        <v>3825220</v>
      </c>
      <c r="B1843" s="368" t="s">
        <v>1920</v>
      </c>
      <c r="C1843" s="367" t="s">
        <v>1931</v>
      </c>
      <c r="D1843" s="366">
        <v>44440</v>
      </c>
      <c r="E1843" s="366">
        <v>44470</v>
      </c>
      <c r="F1843" s="366">
        <v>44470</v>
      </c>
      <c r="G1843" s="365">
        <v>22</v>
      </c>
    </row>
    <row r="1844" spans="1:7" x14ac:dyDescent="0.25">
      <c r="A1844" s="369">
        <v>3827437</v>
      </c>
      <c r="B1844" s="368" t="s">
        <v>1928</v>
      </c>
      <c r="C1844" s="367" t="s">
        <v>1925</v>
      </c>
      <c r="D1844" s="366">
        <v>44440</v>
      </c>
      <c r="E1844" s="366">
        <v>44440</v>
      </c>
      <c r="F1844" s="366">
        <v>44440</v>
      </c>
      <c r="G1844" s="365">
        <v>65</v>
      </c>
    </row>
    <row r="1845" spans="1:7" x14ac:dyDescent="0.25">
      <c r="A1845" s="369">
        <v>3829548</v>
      </c>
      <c r="B1845" s="368" t="s">
        <v>1929</v>
      </c>
      <c r="C1845" s="367" t="s">
        <v>1933</v>
      </c>
      <c r="D1845" s="366">
        <v>44136</v>
      </c>
      <c r="E1845" s="366">
        <v>44166</v>
      </c>
      <c r="F1845" s="366">
        <v>44166</v>
      </c>
      <c r="G1845" s="365">
        <v>7</v>
      </c>
    </row>
    <row r="1846" spans="1:7" x14ac:dyDescent="0.25">
      <c r="A1846" s="369">
        <v>3830216</v>
      </c>
      <c r="B1846" s="368" t="s">
        <v>1929</v>
      </c>
      <c r="C1846" s="367" t="s">
        <v>1930</v>
      </c>
      <c r="D1846" s="366">
        <v>44531</v>
      </c>
      <c r="E1846" s="366">
        <v>44531</v>
      </c>
      <c r="F1846" s="366">
        <v>44531</v>
      </c>
      <c r="G1846" s="365">
        <v>77</v>
      </c>
    </row>
    <row r="1847" spans="1:7" x14ac:dyDescent="0.25">
      <c r="A1847" s="369">
        <v>3833687</v>
      </c>
      <c r="B1847" s="368" t="s">
        <v>1928</v>
      </c>
      <c r="C1847" s="367" t="s">
        <v>1923</v>
      </c>
      <c r="D1847" s="366">
        <v>44197</v>
      </c>
      <c r="E1847" s="366">
        <v>44197</v>
      </c>
      <c r="F1847" s="366">
        <v>44197</v>
      </c>
      <c r="G1847" s="365">
        <v>80</v>
      </c>
    </row>
    <row r="1848" spans="1:7" x14ac:dyDescent="0.25">
      <c r="A1848" s="369">
        <v>3833970</v>
      </c>
      <c r="B1848" s="368" t="s">
        <v>1918</v>
      </c>
      <c r="C1848" s="367" t="s">
        <v>1925</v>
      </c>
      <c r="D1848" s="366">
        <v>44228</v>
      </c>
      <c r="E1848" s="366">
        <v>44228</v>
      </c>
      <c r="F1848" s="366">
        <v>44228</v>
      </c>
      <c r="G1848" s="365">
        <v>12</v>
      </c>
    </row>
    <row r="1849" spans="1:7" x14ac:dyDescent="0.25">
      <c r="A1849" s="369">
        <v>3834024</v>
      </c>
      <c r="B1849" s="368" t="s">
        <v>1918</v>
      </c>
      <c r="C1849" s="367" t="s">
        <v>1927</v>
      </c>
      <c r="D1849" s="366">
        <v>44228</v>
      </c>
      <c r="E1849" s="366">
        <v>44228</v>
      </c>
      <c r="F1849" s="366">
        <v>44228</v>
      </c>
      <c r="G1849" s="365">
        <v>56</v>
      </c>
    </row>
    <row r="1850" spans="1:7" x14ac:dyDescent="0.25">
      <c r="A1850" s="369">
        <v>3834078</v>
      </c>
      <c r="B1850" s="368" t="s">
        <v>1924</v>
      </c>
      <c r="C1850" s="367" t="s">
        <v>1931</v>
      </c>
      <c r="D1850" s="366">
        <v>44501</v>
      </c>
      <c r="E1850" s="366">
        <v>44501</v>
      </c>
      <c r="F1850" s="366">
        <v>44531</v>
      </c>
      <c r="G1850" s="365">
        <v>62</v>
      </c>
    </row>
    <row r="1851" spans="1:7" x14ac:dyDescent="0.25">
      <c r="A1851" s="369">
        <v>3835056</v>
      </c>
      <c r="B1851" s="368" t="s">
        <v>1932</v>
      </c>
      <c r="C1851" s="367" t="s">
        <v>1923</v>
      </c>
      <c r="D1851" s="366">
        <v>44166</v>
      </c>
      <c r="E1851" s="366">
        <v>44166</v>
      </c>
      <c r="F1851" s="366">
        <v>44166</v>
      </c>
      <c r="G1851" s="365">
        <v>73</v>
      </c>
    </row>
    <row r="1852" spans="1:7" x14ac:dyDescent="0.25">
      <c r="A1852" s="369">
        <v>3836938</v>
      </c>
      <c r="B1852" s="368" t="s">
        <v>1924</v>
      </c>
      <c r="C1852" s="367" t="s">
        <v>1921</v>
      </c>
      <c r="D1852" s="366">
        <v>44470</v>
      </c>
      <c r="E1852" s="366">
        <v>44501</v>
      </c>
      <c r="F1852" s="366">
        <v>44501</v>
      </c>
      <c r="G1852" s="365">
        <v>8</v>
      </c>
    </row>
    <row r="1853" spans="1:7" x14ac:dyDescent="0.25">
      <c r="A1853" s="369">
        <v>3847631</v>
      </c>
      <c r="B1853" s="368" t="s">
        <v>1920</v>
      </c>
      <c r="C1853" s="367" t="s">
        <v>1927</v>
      </c>
      <c r="D1853" s="366">
        <v>44440</v>
      </c>
      <c r="E1853" s="366">
        <v>44440</v>
      </c>
      <c r="F1853" s="366">
        <v>44440</v>
      </c>
      <c r="G1853" s="365">
        <v>40</v>
      </c>
    </row>
    <row r="1854" spans="1:7" x14ac:dyDescent="0.25">
      <c r="A1854" s="369">
        <v>3849180</v>
      </c>
      <c r="B1854" s="368" t="s">
        <v>1922</v>
      </c>
      <c r="C1854" s="367" t="s">
        <v>1930</v>
      </c>
      <c r="D1854" s="366">
        <v>43831</v>
      </c>
      <c r="E1854" s="366">
        <v>43831</v>
      </c>
      <c r="F1854" s="366">
        <v>43831</v>
      </c>
      <c r="G1854" s="365">
        <v>57</v>
      </c>
    </row>
    <row r="1855" spans="1:7" x14ac:dyDescent="0.25">
      <c r="A1855" s="369">
        <v>3850372</v>
      </c>
      <c r="B1855" s="368" t="s">
        <v>1928</v>
      </c>
      <c r="C1855" s="367" t="s">
        <v>1923</v>
      </c>
      <c r="D1855" s="366">
        <v>44013</v>
      </c>
      <c r="E1855" s="366">
        <v>44013</v>
      </c>
      <c r="F1855" s="366">
        <v>44044</v>
      </c>
      <c r="G1855" s="365">
        <v>46</v>
      </c>
    </row>
    <row r="1856" spans="1:7" x14ac:dyDescent="0.25">
      <c r="A1856" s="369">
        <v>3853766</v>
      </c>
      <c r="B1856" s="368" t="s">
        <v>1929</v>
      </c>
      <c r="C1856" s="367" t="s">
        <v>1934</v>
      </c>
      <c r="D1856" s="366">
        <v>44105</v>
      </c>
      <c r="E1856" s="366">
        <v>44136</v>
      </c>
      <c r="F1856" s="366">
        <v>44136</v>
      </c>
      <c r="G1856" s="365">
        <v>4</v>
      </c>
    </row>
    <row r="1857" spans="1:7" x14ac:dyDescent="0.25">
      <c r="A1857" s="369">
        <v>3854798</v>
      </c>
      <c r="B1857" s="368" t="s">
        <v>1926</v>
      </c>
      <c r="C1857" s="367" t="s">
        <v>1917</v>
      </c>
      <c r="D1857" s="366">
        <v>44501</v>
      </c>
      <c r="E1857" s="366">
        <v>44501</v>
      </c>
      <c r="F1857" s="366">
        <v>44501</v>
      </c>
      <c r="G1857" s="365">
        <v>63</v>
      </c>
    </row>
    <row r="1858" spans="1:7" x14ac:dyDescent="0.25">
      <c r="A1858" s="369">
        <v>3854853</v>
      </c>
      <c r="B1858" s="368" t="s">
        <v>1922</v>
      </c>
      <c r="C1858" s="367" t="s">
        <v>1934</v>
      </c>
      <c r="D1858" s="366">
        <v>44409</v>
      </c>
      <c r="E1858" s="366">
        <v>44440</v>
      </c>
      <c r="F1858" s="366">
        <v>44440</v>
      </c>
      <c r="G1858" s="365">
        <v>18</v>
      </c>
    </row>
    <row r="1859" spans="1:7" x14ac:dyDescent="0.25">
      <c r="A1859" s="369">
        <v>3859906</v>
      </c>
      <c r="B1859" s="368" t="s">
        <v>1926</v>
      </c>
      <c r="C1859" s="367" t="s">
        <v>1927</v>
      </c>
      <c r="D1859" s="366">
        <v>44044</v>
      </c>
      <c r="E1859" s="366">
        <v>44075</v>
      </c>
      <c r="F1859" s="366">
        <v>44075</v>
      </c>
      <c r="G1859" s="365">
        <v>6</v>
      </c>
    </row>
    <row r="1860" spans="1:7" x14ac:dyDescent="0.25">
      <c r="A1860" s="369">
        <v>3860569</v>
      </c>
      <c r="B1860" s="368" t="s">
        <v>1920</v>
      </c>
      <c r="C1860" s="367" t="s">
        <v>1930</v>
      </c>
      <c r="D1860" s="366">
        <v>44287</v>
      </c>
      <c r="E1860" s="366">
        <v>44287</v>
      </c>
      <c r="F1860" s="366">
        <v>44287</v>
      </c>
      <c r="G1860" s="365">
        <v>79</v>
      </c>
    </row>
    <row r="1861" spans="1:7" x14ac:dyDescent="0.25">
      <c r="A1861" s="369">
        <v>3860853</v>
      </c>
      <c r="B1861" s="368" t="s">
        <v>1926</v>
      </c>
      <c r="C1861" s="367" t="s">
        <v>1933</v>
      </c>
      <c r="D1861" s="366">
        <v>43922</v>
      </c>
      <c r="E1861" s="366">
        <v>43922</v>
      </c>
      <c r="F1861" s="366">
        <v>43922</v>
      </c>
      <c r="G1861" s="365">
        <v>61</v>
      </c>
    </row>
    <row r="1862" spans="1:7" x14ac:dyDescent="0.25">
      <c r="A1862" s="369">
        <v>3861937</v>
      </c>
      <c r="B1862" s="368" t="s">
        <v>1926</v>
      </c>
      <c r="C1862" s="367" t="s">
        <v>1930</v>
      </c>
      <c r="D1862" s="366">
        <v>44256</v>
      </c>
      <c r="E1862" s="366">
        <v>44256</v>
      </c>
      <c r="F1862" s="366">
        <v>44287</v>
      </c>
      <c r="G1862" s="365">
        <v>16</v>
      </c>
    </row>
    <row r="1863" spans="1:7" x14ac:dyDescent="0.25">
      <c r="A1863" s="369">
        <v>3862080</v>
      </c>
      <c r="B1863" s="368" t="s">
        <v>1932</v>
      </c>
      <c r="C1863" s="367" t="s">
        <v>1931</v>
      </c>
      <c r="D1863" s="366">
        <v>44136</v>
      </c>
      <c r="E1863" s="366">
        <v>44136</v>
      </c>
      <c r="F1863" s="366">
        <v>44136</v>
      </c>
      <c r="G1863" s="365">
        <v>52</v>
      </c>
    </row>
    <row r="1864" spans="1:7" x14ac:dyDescent="0.25">
      <c r="A1864" s="369">
        <v>3863155</v>
      </c>
      <c r="B1864" s="368" t="s">
        <v>1932</v>
      </c>
      <c r="C1864" s="367" t="s">
        <v>1930</v>
      </c>
      <c r="D1864" s="366">
        <v>43831</v>
      </c>
      <c r="E1864" s="366">
        <v>43831</v>
      </c>
      <c r="F1864" s="366">
        <v>43862</v>
      </c>
      <c r="G1864" s="365">
        <v>66</v>
      </c>
    </row>
    <row r="1865" spans="1:7" x14ac:dyDescent="0.25">
      <c r="A1865" s="369">
        <v>3863195</v>
      </c>
      <c r="B1865" s="368" t="s">
        <v>1924</v>
      </c>
      <c r="C1865" s="367" t="s">
        <v>1927</v>
      </c>
      <c r="D1865" s="366">
        <v>44287</v>
      </c>
      <c r="E1865" s="366">
        <v>44317</v>
      </c>
      <c r="F1865" s="366">
        <v>44317</v>
      </c>
      <c r="G1865" s="365">
        <v>6</v>
      </c>
    </row>
    <row r="1866" spans="1:7" x14ac:dyDescent="0.25">
      <c r="A1866" s="369">
        <v>3865070</v>
      </c>
      <c r="B1866" s="368" t="s">
        <v>1929</v>
      </c>
      <c r="C1866" s="367" t="s">
        <v>1933</v>
      </c>
      <c r="D1866" s="366">
        <v>44166</v>
      </c>
      <c r="E1866" s="366">
        <v>44166</v>
      </c>
      <c r="F1866" s="366">
        <v>44166</v>
      </c>
      <c r="G1866" s="365">
        <v>22</v>
      </c>
    </row>
    <row r="1867" spans="1:7" x14ac:dyDescent="0.25">
      <c r="A1867" s="369">
        <v>3871481</v>
      </c>
      <c r="B1867" s="368" t="s">
        <v>1918</v>
      </c>
      <c r="C1867" s="367" t="s">
        <v>1925</v>
      </c>
      <c r="D1867" s="366">
        <v>44348</v>
      </c>
      <c r="E1867" s="366">
        <v>44348</v>
      </c>
      <c r="F1867" s="366">
        <v>44378</v>
      </c>
      <c r="G1867" s="365">
        <v>37</v>
      </c>
    </row>
    <row r="1868" spans="1:7" x14ac:dyDescent="0.25">
      <c r="A1868" s="369">
        <v>3872326</v>
      </c>
      <c r="B1868" s="368" t="s">
        <v>1928</v>
      </c>
      <c r="C1868" s="367" t="s">
        <v>1931</v>
      </c>
      <c r="D1868" s="366">
        <v>44228</v>
      </c>
      <c r="E1868" s="366">
        <v>44228</v>
      </c>
      <c r="F1868" s="366">
        <v>44228</v>
      </c>
      <c r="G1868" s="365">
        <v>90</v>
      </c>
    </row>
    <row r="1869" spans="1:7" x14ac:dyDescent="0.25">
      <c r="A1869" s="369">
        <v>3873264</v>
      </c>
      <c r="B1869" s="368" t="s">
        <v>1918</v>
      </c>
      <c r="C1869" s="367" t="s">
        <v>1930</v>
      </c>
      <c r="D1869" s="366">
        <v>44317</v>
      </c>
      <c r="E1869" s="366">
        <v>44317</v>
      </c>
      <c r="F1869" s="366">
        <v>44317</v>
      </c>
      <c r="G1869" s="365">
        <v>93</v>
      </c>
    </row>
    <row r="1870" spans="1:7" x14ac:dyDescent="0.25">
      <c r="A1870" s="369">
        <v>3874321</v>
      </c>
      <c r="B1870" s="368" t="s">
        <v>1932</v>
      </c>
      <c r="C1870" s="367" t="s">
        <v>1923</v>
      </c>
      <c r="D1870" s="366">
        <v>44409</v>
      </c>
      <c r="E1870" s="366">
        <v>44409</v>
      </c>
      <c r="F1870" s="366">
        <v>44440</v>
      </c>
      <c r="G1870" s="365">
        <v>41</v>
      </c>
    </row>
    <row r="1871" spans="1:7" x14ac:dyDescent="0.25">
      <c r="A1871" s="369">
        <v>3875350</v>
      </c>
      <c r="B1871" s="368" t="s">
        <v>1928</v>
      </c>
      <c r="C1871" s="367" t="s">
        <v>1921</v>
      </c>
      <c r="D1871" s="366">
        <v>44317</v>
      </c>
      <c r="E1871" s="366">
        <v>44348</v>
      </c>
      <c r="F1871" s="366">
        <v>44348</v>
      </c>
      <c r="G1871" s="365">
        <v>2</v>
      </c>
    </row>
    <row r="1872" spans="1:7" x14ac:dyDescent="0.25">
      <c r="A1872" s="369">
        <v>3876385</v>
      </c>
      <c r="B1872" s="368" t="s">
        <v>1928</v>
      </c>
      <c r="C1872" s="367" t="s">
        <v>1927</v>
      </c>
      <c r="D1872" s="366">
        <v>44348</v>
      </c>
      <c r="E1872" s="366">
        <v>44348</v>
      </c>
      <c r="F1872" s="366">
        <v>44348</v>
      </c>
      <c r="G1872" s="365">
        <v>54</v>
      </c>
    </row>
    <row r="1873" spans="1:7" x14ac:dyDescent="0.25">
      <c r="A1873" s="369">
        <v>3876527</v>
      </c>
      <c r="B1873" s="368" t="s">
        <v>1918</v>
      </c>
      <c r="C1873" s="367" t="s">
        <v>1933</v>
      </c>
      <c r="D1873" s="366">
        <v>44228</v>
      </c>
      <c r="E1873" s="366">
        <v>44256</v>
      </c>
      <c r="F1873" s="366">
        <v>44256</v>
      </c>
      <c r="G1873" s="365">
        <v>21</v>
      </c>
    </row>
    <row r="1874" spans="1:7" x14ac:dyDescent="0.25">
      <c r="A1874" s="369">
        <v>3876536</v>
      </c>
      <c r="B1874" s="368" t="s">
        <v>1918</v>
      </c>
      <c r="C1874" s="367" t="s">
        <v>1933</v>
      </c>
      <c r="D1874" s="366">
        <v>44256</v>
      </c>
      <c r="E1874" s="366">
        <v>44256</v>
      </c>
      <c r="F1874" s="366">
        <v>44256</v>
      </c>
      <c r="G1874" s="365">
        <v>38</v>
      </c>
    </row>
    <row r="1875" spans="1:7" x14ac:dyDescent="0.25">
      <c r="A1875" s="369">
        <v>3876839</v>
      </c>
      <c r="B1875" s="368" t="s">
        <v>1926</v>
      </c>
      <c r="C1875" s="367" t="s">
        <v>1933</v>
      </c>
      <c r="D1875" s="366">
        <v>44197</v>
      </c>
      <c r="E1875" s="366">
        <v>44197</v>
      </c>
      <c r="F1875" s="366">
        <v>44197</v>
      </c>
      <c r="G1875" s="365">
        <v>28</v>
      </c>
    </row>
    <row r="1876" spans="1:7" x14ac:dyDescent="0.25">
      <c r="A1876" s="369">
        <v>3879318</v>
      </c>
      <c r="B1876" s="368" t="s">
        <v>1922</v>
      </c>
      <c r="C1876" s="367" t="s">
        <v>1917</v>
      </c>
      <c r="D1876" s="366">
        <v>43891</v>
      </c>
      <c r="E1876" s="366">
        <v>43891</v>
      </c>
      <c r="F1876" s="366">
        <v>43891</v>
      </c>
      <c r="G1876" s="365">
        <v>17</v>
      </c>
    </row>
    <row r="1877" spans="1:7" x14ac:dyDescent="0.25">
      <c r="A1877" s="369">
        <v>3880436</v>
      </c>
      <c r="B1877" s="368" t="s">
        <v>1918</v>
      </c>
      <c r="C1877" s="367" t="s">
        <v>1919</v>
      </c>
      <c r="D1877" s="366">
        <v>43983</v>
      </c>
      <c r="E1877" s="366">
        <v>43983</v>
      </c>
      <c r="F1877" s="366">
        <v>43983</v>
      </c>
      <c r="G1877" s="365">
        <v>79</v>
      </c>
    </row>
    <row r="1878" spans="1:7" x14ac:dyDescent="0.25">
      <c r="A1878" s="369">
        <v>3880669</v>
      </c>
      <c r="B1878" s="368" t="s">
        <v>1926</v>
      </c>
      <c r="C1878" s="367" t="s">
        <v>1930</v>
      </c>
      <c r="D1878" s="366">
        <v>44228</v>
      </c>
      <c r="E1878" s="366">
        <v>44228</v>
      </c>
      <c r="F1878" s="366">
        <v>44228</v>
      </c>
      <c r="G1878" s="365">
        <v>18</v>
      </c>
    </row>
    <row r="1879" spans="1:7" x14ac:dyDescent="0.25">
      <c r="A1879" s="369">
        <v>3885757</v>
      </c>
      <c r="B1879" s="368" t="s">
        <v>1926</v>
      </c>
      <c r="C1879" s="367" t="s">
        <v>1925</v>
      </c>
      <c r="D1879" s="366">
        <v>44440</v>
      </c>
      <c r="E1879" s="366">
        <v>44470</v>
      </c>
      <c r="F1879" s="366">
        <v>44470</v>
      </c>
      <c r="G1879" s="365">
        <v>1</v>
      </c>
    </row>
    <row r="1880" spans="1:7" x14ac:dyDescent="0.25">
      <c r="A1880" s="369">
        <v>3886651</v>
      </c>
      <c r="B1880" s="368" t="s">
        <v>1932</v>
      </c>
      <c r="C1880" s="367" t="s">
        <v>1931</v>
      </c>
      <c r="D1880" s="366">
        <v>43862</v>
      </c>
      <c r="E1880" s="366">
        <v>43891</v>
      </c>
      <c r="F1880" s="366">
        <v>43891</v>
      </c>
      <c r="G1880" s="365">
        <v>6</v>
      </c>
    </row>
    <row r="1881" spans="1:7" x14ac:dyDescent="0.25">
      <c r="A1881" s="369">
        <v>3889953</v>
      </c>
      <c r="B1881" s="368" t="s">
        <v>1924</v>
      </c>
      <c r="C1881" s="367" t="s">
        <v>1923</v>
      </c>
      <c r="D1881" s="366">
        <v>44197</v>
      </c>
      <c r="E1881" s="366">
        <v>44197</v>
      </c>
      <c r="F1881" s="366">
        <v>44228</v>
      </c>
      <c r="G1881" s="365">
        <v>43</v>
      </c>
    </row>
    <row r="1882" spans="1:7" x14ac:dyDescent="0.25">
      <c r="A1882" s="369">
        <v>3890003</v>
      </c>
      <c r="B1882" s="368" t="s">
        <v>1922</v>
      </c>
      <c r="C1882" s="367" t="s">
        <v>1923</v>
      </c>
      <c r="D1882" s="366">
        <v>44105</v>
      </c>
      <c r="E1882" s="366">
        <v>44105</v>
      </c>
      <c r="F1882" s="366">
        <v>44105</v>
      </c>
      <c r="G1882" s="365">
        <v>96</v>
      </c>
    </row>
    <row r="1883" spans="1:7" x14ac:dyDescent="0.25">
      <c r="A1883" s="369">
        <v>3890525</v>
      </c>
      <c r="B1883" s="368" t="s">
        <v>1932</v>
      </c>
      <c r="C1883" s="367" t="s">
        <v>1934</v>
      </c>
      <c r="D1883" s="366">
        <v>43862</v>
      </c>
      <c r="E1883" s="366">
        <v>43862</v>
      </c>
      <c r="F1883" s="366">
        <v>43891</v>
      </c>
      <c r="G1883" s="365">
        <v>8</v>
      </c>
    </row>
    <row r="1884" spans="1:7" x14ac:dyDescent="0.25">
      <c r="A1884" s="369">
        <v>3891620</v>
      </c>
      <c r="B1884" s="368" t="s">
        <v>1922</v>
      </c>
      <c r="C1884" s="367" t="s">
        <v>1917</v>
      </c>
      <c r="D1884" s="366">
        <v>44136</v>
      </c>
      <c r="E1884" s="366">
        <v>44166</v>
      </c>
      <c r="F1884" s="366">
        <v>44166</v>
      </c>
      <c r="G1884" s="365">
        <v>4</v>
      </c>
    </row>
    <row r="1885" spans="1:7" x14ac:dyDescent="0.25">
      <c r="A1885" s="369">
        <v>3893050</v>
      </c>
      <c r="B1885" s="368" t="s">
        <v>1922</v>
      </c>
      <c r="C1885" s="367" t="s">
        <v>1927</v>
      </c>
      <c r="D1885" s="366">
        <v>43922</v>
      </c>
      <c r="E1885" s="366">
        <v>43922</v>
      </c>
      <c r="F1885" s="366">
        <v>43922</v>
      </c>
      <c r="G1885" s="365">
        <v>63</v>
      </c>
    </row>
    <row r="1886" spans="1:7" x14ac:dyDescent="0.25">
      <c r="A1886" s="369">
        <v>3893307</v>
      </c>
      <c r="B1886" s="368" t="s">
        <v>1918</v>
      </c>
      <c r="C1886" s="367" t="s">
        <v>1921</v>
      </c>
      <c r="D1886" s="366">
        <v>43922</v>
      </c>
      <c r="E1886" s="366">
        <v>43922</v>
      </c>
      <c r="F1886" s="366">
        <v>43922</v>
      </c>
      <c r="G1886" s="365">
        <v>30</v>
      </c>
    </row>
    <row r="1887" spans="1:7" x14ac:dyDescent="0.25">
      <c r="A1887" s="369">
        <v>3893399</v>
      </c>
      <c r="B1887" s="368" t="s">
        <v>1928</v>
      </c>
      <c r="C1887" s="367" t="s">
        <v>1930</v>
      </c>
      <c r="D1887" s="366">
        <v>43862</v>
      </c>
      <c r="E1887" s="366">
        <v>43891</v>
      </c>
      <c r="F1887" s="366">
        <v>43891</v>
      </c>
      <c r="G1887" s="365">
        <v>7</v>
      </c>
    </row>
    <row r="1888" spans="1:7" x14ac:dyDescent="0.25">
      <c r="A1888" s="369">
        <v>3897321</v>
      </c>
      <c r="B1888" s="368" t="s">
        <v>1929</v>
      </c>
      <c r="C1888" s="367" t="s">
        <v>1919</v>
      </c>
      <c r="D1888" s="366">
        <v>44470</v>
      </c>
      <c r="E1888" s="366">
        <v>44470</v>
      </c>
      <c r="F1888" s="366">
        <v>44470</v>
      </c>
      <c r="G1888" s="365">
        <v>47</v>
      </c>
    </row>
    <row r="1889" spans="1:7" x14ac:dyDescent="0.25">
      <c r="A1889" s="369">
        <v>3900504</v>
      </c>
      <c r="B1889" s="368" t="s">
        <v>1922</v>
      </c>
      <c r="C1889" s="367" t="s">
        <v>1917</v>
      </c>
      <c r="D1889" s="366">
        <v>44440</v>
      </c>
      <c r="E1889" s="366">
        <v>44440</v>
      </c>
      <c r="F1889" s="366">
        <v>44470</v>
      </c>
      <c r="G1889" s="365">
        <v>70</v>
      </c>
    </row>
    <row r="1890" spans="1:7" x14ac:dyDescent="0.25">
      <c r="A1890" s="369">
        <v>3901743</v>
      </c>
      <c r="B1890" s="368" t="s">
        <v>1928</v>
      </c>
      <c r="C1890" s="367" t="s">
        <v>1933</v>
      </c>
      <c r="D1890" s="366">
        <v>44409</v>
      </c>
      <c r="E1890" s="366">
        <v>44440</v>
      </c>
      <c r="F1890" s="366">
        <v>44440</v>
      </c>
      <c r="G1890" s="365">
        <v>7</v>
      </c>
    </row>
    <row r="1891" spans="1:7" x14ac:dyDescent="0.25">
      <c r="A1891" s="369">
        <v>3903807</v>
      </c>
      <c r="B1891" s="368" t="s">
        <v>1929</v>
      </c>
      <c r="C1891" s="367" t="s">
        <v>1931</v>
      </c>
      <c r="D1891" s="366">
        <v>43831</v>
      </c>
      <c r="E1891" s="366">
        <v>43831</v>
      </c>
      <c r="F1891" s="366">
        <v>43862</v>
      </c>
      <c r="G1891" s="365">
        <v>45</v>
      </c>
    </row>
    <row r="1892" spans="1:7" x14ac:dyDescent="0.25">
      <c r="A1892" s="369">
        <v>3903879</v>
      </c>
      <c r="B1892" s="368" t="s">
        <v>1929</v>
      </c>
      <c r="C1892" s="367" t="s">
        <v>1925</v>
      </c>
      <c r="D1892" s="366">
        <v>44409</v>
      </c>
      <c r="E1892" s="366">
        <v>44440</v>
      </c>
      <c r="F1892" s="366">
        <v>44440</v>
      </c>
      <c r="G1892" s="365">
        <v>22</v>
      </c>
    </row>
    <row r="1893" spans="1:7" x14ac:dyDescent="0.25">
      <c r="A1893" s="369">
        <v>3911525</v>
      </c>
      <c r="B1893" s="368" t="s">
        <v>1922</v>
      </c>
      <c r="C1893" s="367" t="s">
        <v>1921</v>
      </c>
      <c r="D1893" s="366">
        <v>44287</v>
      </c>
      <c r="E1893" s="366">
        <v>44287</v>
      </c>
      <c r="F1893" s="366">
        <v>44287</v>
      </c>
      <c r="G1893" s="365">
        <v>61</v>
      </c>
    </row>
    <row r="1894" spans="1:7" x14ac:dyDescent="0.25">
      <c r="A1894" s="369">
        <v>3913129</v>
      </c>
      <c r="B1894" s="368" t="s">
        <v>1929</v>
      </c>
      <c r="C1894" s="367" t="s">
        <v>1934</v>
      </c>
      <c r="D1894" s="366">
        <v>44228</v>
      </c>
      <c r="E1894" s="366">
        <v>44228</v>
      </c>
      <c r="F1894" s="366">
        <v>44256</v>
      </c>
      <c r="G1894" s="365">
        <v>45</v>
      </c>
    </row>
    <row r="1895" spans="1:7" x14ac:dyDescent="0.25">
      <c r="A1895" s="369">
        <v>3913862</v>
      </c>
      <c r="B1895" s="368" t="s">
        <v>1928</v>
      </c>
      <c r="C1895" s="367" t="s">
        <v>1925</v>
      </c>
      <c r="D1895" s="366">
        <v>44531</v>
      </c>
      <c r="E1895" s="366">
        <v>44531</v>
      </c>
      <c r="F1895" s="366">
        <v>44562</v>
      </c>
      <c r="G1895" s="365">
        <v>95</v>
      </c>
    </row>
    <row r="1896" spans="1:7" x14ac:dyDescent="0.25">
      <c r="A1896" s="369">
        <v>3914553</v>
      </c>
      <c r="B1896" s="368" t="s">
        <v>1929</v>
      </c>
      <c r="C1896" s="367" t="s">
        <v>1927</v>
      </c>
      <c r="D1896" s="366">
        <v>44013</v>
      </c>
      <c r="E1896" s="366">
        <v>44013</v>
      </c>
      <c r="F1896" s="366">
        <v>44013</v>
      </c>
      <c r="G1896" s="365">
        <v>28</v>
      </c>
    </row>
    <row r="1897" spans="1:7" x14ac:dyDescent="0.25">
      <c r="A1897" s="369">
        <v>3917955</v>
      </c>
      <c r="B1897" s="368" t="s">
        <v>1920</v>
      </c>
      <c r="C1897" s="367" t="s">
        <v>1927</v>
      </c>
      <c r="D1897" s="366">
        <v>44440</v>
      </c>
      <c r="E1897" s="366">
        <v>44440</v>
      </c>
      <c r="F1897" s="366">
        <v>44470</v>
      </c>
      <c r="G1897" s="365">
        <v>31</v>
      </c>
    </row>
    <row r="1898" spans="1:7" x14ac:dyDescent="0.25">
      <c r="A1898" s="369">
        <v>3919377</v>
      </c>
      <c r="B1898" s="368" t="s">
        <v>1932</v>
      </c>
      <c r="C1898" s="367" t="s">
        <v>1927</v>
      </c>
      <c r="D1898" s="366">
        <v>43831</v>
      </c>
      <c r="E1898" s="366">
        <v>43831</v>
      </c>
      <c r="F1898" s="366">
        <v>43831</v>
      </c>
      <c r="G1898" s="365">
        <v>2</v>
      </c>
    </row>
    <row r="1899" spans="1:7" x14ac:dyDescent="0.25">
      <c r="A1899" s="369">
        <v>3919593</v>
      </c>
      <c r="B1899" s="368" t="s">
        <v>1924</v>
      </c>
      <c r="C1899" s="367" t="s">
        <v>1925</v>
      </c>
      <c r="D1899" s="366">
        <v>44378</v>
      </c>
      <c r="E1899" s="366">
        <v>44409</v>
      </c>
      <c r="F1899" s="366">
        <v>44409</v>
      </c>
      <c r="G1899" s="365">
        <v>19</v>
      </c>
    </row>
    <row r="1900" spans="1:7" x14ac:dyDescent="0.25">
      <c r="A1900" s="369">
        <v>3924012</v>
      </c>
      <c r="B1900" s="368" t="s">
        <v>1926</v>
      </c>
      <c r="C1900" s="367" t="s">
        <v>1931</v>
      </c>
      <c r="D1900" s="366">
        <v>44044</v>
      </c>
      <c r="E1900" s="366">
        <v>44075</v>
      </c>
      <c r="F1900" s="366">
        <v>44075</v>
      </c>
      <c r="G1900" s="365">
        <v>9</v>
      </c>
    </row>
    <row r="1901" spans="1:7" x14ac:dyDescent="0.25">
      <c r="A1901" s="369">
        <v>3924487</v>
      </c>
      <c r="B1901" s="368" t="s">
        <v>1926</v>
      </c>
      <c r="C1901" s="367" t="s">
        <v>1933</v>
      </c>
      <c r="D1901" s="366">
        <v>44228</v>
      </c>
      <c r="E1901" s="366">
        <v>44256</v>
      </c>
      <c r="F1901" s="366">
        <v>44256</v>
      </c>
      <c r="G1901" s="365">
        <v>12</v>
      </c>
    </row>
    <row r="1902" spans="1:7" x14ac:dyDescent="0.25">
      <c r="A1902" s="369">
        <v>3924889</v>
      </c>
      <c r="B1902" s="368" t="s">
        <v>1918</v>
      </c>
      <c r="C1902" s="367" t="s">
        <v>1925</v>
      </c>
      <c r="D1902" s="366">
        <v>44075</v>
      </c>
      <c r="E1902" s="366">
        <v>44105</v>
      </c>
      <c r="F1902" s="366">
        <v>44105</v>
      </c>
      <c r="G1902" s="365">
        <v>10</v>
      </c>
    </row>
    <row r="1903" spans="1:7" x14ac:dyDescent="0.25">
      <c r="A1903" s="369">
        <v>3925794</v>
      </c>
      <c r="B1903" s="368" t="s">
        <v>1928</v>
      </c>
      <c r="C1903" s="367" t="s">
        <v>1919</v>
      </c>
      <c r="D1903" s="366">
        <v>44044</v>
      </c>
      <c r="E1903" s="366">
        <v>44044</v>
      </c>
      <c r="F1903" s="366">
        <v>44044</v>
      </c>
      <c r="G1903" s="365">
        <v>98</v>
      </c>
    </row>
    <row r="1904" spans="1:7" x14ac:dyDescent="0.25">
      <c r="A1904" s="369">
        <v>3926932</v>
      </c>
      <c r="B1904" s="368" t="s">
        <v>1920</v>
      </c>
      <c r="C1904" s="367" t="s">
        <v>1933</v>
      </c>
      <c r="D1904" s="366">
        <v>44440</v>
      </c>
      <c r="E1904" s="366">
        <v>44440</v>
      </c>
      <c r="F1904" s="366">
        <v>44440</v>
      </c>
      <c r="G1904" s="365">
        <v>87</v>
      </c>
    </row>
    <row r="1905" spans="1:7" x14ac:dyDescent="0.25">
      <c r="A1905" s="369">
        <v>3928313</v>
      </c>
      <c r="B1905" s="368" t="s">
        <v>1918</v>
      </c>
      <c r="C1905" s="367" t="s">
        <v>1917</v>
      </c>
      <c r="D1905" s="366">
        <v>43952</v>
      </c>
      <c r="E1905" s="366">
        <v>43983</v>
      </c>
      <c r="F1905" s="366">
        <v>43983</v>
      </c>
      <c r="G1905" s="365">
        <v>8</v>
      </c>
    </row>
    <row r="1906" spans="1:7" x14ac:dyDescent="0.25">
      <c r="A1906" s="369">
        <v>3928398</v>
      </c>
      <c r="B1906" s="368" t="s">
        <v>1929</v>
      </c>
      <c r="C1906" s="367" t="s">
        <v>1933</v>
      </c>
      <c r="D1906" s="366">
        <v>44287</v>
      </c>
      <c r="E1906" s="366">
        <v>44287</v>
      </c>
      <c r="F1906" s="366">
        <v>44317</v>
      </c>
      <c r="G1906" s="365">
        <v>50</v>
      </c>
    </row>
    <row r="1907" spans="1:7" x14ac:dyDescent="0.25">
      <c r="A1907" s="369">
        <v>3930756</v>
      </c>
      <c r="B1907" s="368" t="s">
        <v>1932</v>
      </c>
      <c r="C1907" s="367" t="s">
        <v>1927</v>
      </c>
      <c r="D1907" s="366">
        <v>43952</v>
      </c>
      <c r="E1907" s="366">
        <v>43983</v>
      </c>
      <c r="F1907" s="366">
        <v>43983</v>
      </c>
      <c r="G1907" s="365">
        <v>8</v>
      </c>
    </row>
    <row r="1908" spans="1:7" x14ac:dyDescent="0.25">
      <c r="A1908" s="369">
        <v>3934313</v>
      </c>
      <c r="B1908" s="368" t="s">
        <v>1918</v>
      </c>
      <c r="C1908" s="367" t="s">
        <v>1927</v>
      </c>
      <c r="D1908" s="366">
        <v>44470</v>
      </c>
      <c r="E1908" s="366">
        <v>44470</v>
      </c>
      <c r="F1908" s="366">
        <v>44470</v>
      </c>
      <c r="G1908" s="365">
        <v>74</v>
      </c>
    </row>
    <row r="1909" spans="1:7" x14ac:dyDescent="0.25">
      <c r="A1909" s="369">
        <v>3935570</v>
      </c>
      <c r="B1909" s="368" t="s">
        <v>1932</v>
      </c>
      <c r="C1909" s="367" t="s">
        <v>1921</v>
      </c>
      <c r="D1909" s="366">
        <v>44013</v>
      </c>
      <c r="E1909" s="366">
        <v>44013</v>
      </c>
      <c r="F1909" s="366">
        <v>44044</v>
      </c>
      <c r="G1909" s="365">
        <v>92</v>
      </c>
    </row>
    <row r="1910" spans="1:7" x14ac:dyDescent="0.25">
      <c r="A1910" s="369">
        <v>3937357</v>
      </c>
      <c r="B1910" s="368" t="s">
        <v>1924</v>
      </c>
      <c r="C1910" s="367" t="s">
        <v>1917</v>
      </c>
      <c r="D1910" s="366">
        <v>44044</v>
      </c>
      <c r="E1910" s="366">
        <v>44075</v>
      </c>
      <c r="F1910" s="366">
        <v>44075</v>
      </c>
      <c r="G1910" s="365">
        <v>9</v>
      </c>
    </row>
    <row r="1911" spans="1:7" x14ac:dyDescent="0.25">
      <c r="A1911" s="369">
        <v>3940870</v>
      </c>
      <c r="B1911" s="368" t="s">
        <v>1920</v>
      </c>
      <c r="C1911" s="367" t="s">
        <v>1919</v>
      </c>
      <c r="D1911" s="366">
        <v>44075</v>
      </c>
      <c r="E1911" s="366">
        <v>44105</v>
      </c>
      <c r="F1911" s="366">
        <v>44105</v>
      </c>
      <c r="G1911" s="365">
        <v>4</v>
      </c>
    </row>
    <row r="1912" spans="1:7" x14ac:dyDescent="0.25">
      <c r="A1912" s="369">
        <v>3943218</v>
      </c>
      <c r="B1912" s="368" t="s">
        <v>1929</v>
      </c>
      <c r="C1912" s="367" t="s">
        <v>1917</v>
      </c>
      <c r="D1912" s="366">
        <v>44440</v>
      </c>
      <c r="E1912" s="366">
        <v>44440</v>
      </c>
      <c r="F1912" s="366">
        <v>44470</v>
      </c>
      <c r="G1912" s="365">
        <v>86</v>
      </c>
    </row>
    <row r="1913" spans="1:7" x14ac:dyDescent="0.25">
      <c r="A1913" s="369">
        <v>3944000</v>
      </c>
      <c r="B1913" s="368" t="s">
        <v>1918</v>
      </c>
      <c r="C1913" s="367" t="s">
        <v>1934</v>
      </c>
      <c r="D1913" s="366">
        <v>43922</v>
      </c>
      <c r="E1913" s="366">
        <v>43922</v>
      </c>
      <c r="F1913" s="366">
        <v>43952</v>
      </c>
      <c r="G1913" s="365">
        <v>59</v>
      </c>
    </row>
    <row r="1914" spans="1:7" x14ac:dyDescent="0.25">
      <c r="A1914" s="369">
        <v>3944446</v>
      </c>
      <c r="B1914" s="368" t="s">
        <v>1920</v>
      </c>
      <c r="C1914" s="367" t="s">
        <v>1930</v>
      </c>
      <c r="D1914" s="366">
        <v>44105</v>
      </c>
      <c r="E1914" s="366">
        <v>44105</v>
      </c>
      <c r="F1914" s="366">
        <v>44136</v>
      </c>
      <c r="G1914" s="365">
        <v>58</v>
      </c>
    </row>
    <row r="1915" spans="1:7" x14ac:dyDescent="0.25">
      <c r="A1915" s="369">
        <v>3945851</v>
      </c>
      <c r="B1915" s="368" t="s">
        <v>1928</v>
      </c>
      <c r="C1915" s="367" t="s">
        <v>1923</v>
      </c>
      <c r="D1915" s="366">
        <v>43862</v>
      </c>
      <c r="E1915" s="366">
        <v>43862</v>
      </c>
      <c r="F1915" s="366">
        <v>43891</v>
      </c>
      <c r="G1915" s="365">
        <v>72</v>
      </c>
    </row>
    <row r="1916" spans="1:7" x14ac:dyDescent="0.25">
      <c r="A1916" s="369">
        <v>3948700</v>
      </c>
      <c r="B1916" s="368" t="s">
        <v>1924</v>
      </c>
      <c r="C1916" s="367" t="s">
        <v>1933</v>
      </c>
      <c r="D1916" s="366">
        <v>44409</v>
      </c>
      <c r="E1916" s="366">
        <v>44409</v>
      </c>
      <c r="F1916" s="366">
        <v>44409</v>
      </c>
      <c r="G1916" s="365">
        <v>42</v>
      </c>
    </row>
    <row r="1917" spans="1:7" x14ac:dyDescent="0.25">
      <c r="A1917" s="369">
        <v>3948745</v>
      </c>
      <c r="B1917" s="368" t="s">
        <v>1926</v>
      </c>
      <c r="C1917" s="367" t="s">
        <v>1934</v>
      </c>
      <c r="D1917" s="366">
        <v>43891</v>
      </c>
      <c r="E1917" s="366">
        <v>43922</v>
      </c>
      <c r="F1917" s="366">
        <v>43922</v>
      </c>
      <c r="G1917" s="365">
        <v>1</v>
      </c>
    </row>
    <row r="1918" spans="1:7" x14ac:dyDescent="0.25">
      <c r="A1918" s="369">
        <v>3950064</v>
      </c>
      <c r="B1918" s="368" t="s">
        <v>1922</v>
      </c>
      <c r="C1918" s="367" t="s">
        <v>1934</v>
      </c>
      <c r="D1918" s="366">
        <v>44136</v>
      </c>
      <c r="E1918" s="366">
        <v>44166</v>
      </c>
      <c r="F1918" s="366">
        <v>44166</v>
      </c>
      <c r="G1918" s="365">
        <v>2</v>
      </c>
    </row>
    <row r="1919" spans="1:7" x14ac:dyDescent="0.25">
      <c r="A1919" s="369">
        <v>3951576</v>
      </c>
      <c r="B1919" s="368" t="s">
        <v>1926</v>
      </c>
      <c r="C1919" s="367" t="s">
        <v>1917</v>
      </c>
      <c r="D1919" s="366">
        <v>43922</v>
      </c>
      <c r="E1919" s="366">
        <v>43922</v>
      </c>
      <c r="F1919" s="366">
        <v>43922</v>
      </c>
      <c r="G1919" s="365">
        <v>75</v>
      </c>
    </row>
    <row r="1920" spans="1:7" x14ac:dyDescent="0.25">
      <c r="A1920" s="369">
        <v>3952403</v>
      </c>
      <c r="B1920" s="368" t="s">
        <v>1924</v>
      </c>
      <c r="C1920" s="367" t="s">
        <v>1917</v>
      </c>
      <c r="D1920" s="366">
        <v>43983</v>
      </c>
      <c r="E1920" s="366">
        <v>43983</v>
      </c>
      <c r="F1920" s="366">
        <v>43983</v>
      </c>
      <c r="G1920" s="365">
        <v>11</v>
      </c>
    </row>
    <row r="1921" spans="1:7" x14ac:dyDescent="0.25">
      <c r="A1921" s="369">
        <v>3954326</v>
      </c>
      <c r="B1921" s="368" t="s">
        <v>1926</v>
      </c>
      <c r="C1921" s="367" t="s">
        <v>1931</v>
      </c>
      <c r="D1921" s="366">
        <v>44256</v>
      </c>
      <c r="E1921" s="366">
        <v>44287</v>
      </c>
      <c r="F1921" s="366">
        <v>44287</v>
      </c>
      <c r="G1921" s="365">
        <v>19</v>
      </c>
    </row>
    <row r="1922" spans="1:7" x14ac:dyDescent="0.25">
      <c r="A1922" s="369">
        <v>3956998</v>
      </c>
      <c r="B1922" s="368" t="s">
        <v>1924</v>
      </c>
      <c r="C1922" s="367" t="s">
        <v>1934</v>
      </c>
      <c r="D1922" s="366">
        <v>44105</v>
      </c>
      <c r="E1922" s="366">
        <v>44105</v>
      </c>
      <c r="F1922" s="366">
        <v>44105</v>
      </c>
      <c r="G1922" s="365">
        <v>33</v>
      </c>
    </row>
    <row r="1923" spans="1:7" x14ac:dyDescent="0.25">
      <c r="A1923" s="369">
        <v>3957903</v>
      </c>
      <c r="B1923" s="368" t="s">
        <v>1932</v>
      </c>
      <c r="C1923" s="367" t="s">
        <v>1923</v>
      </c>
      <c r="D1923" s="366">
        <v>44409</v>
      </c>
      <c r="E1923" s="366">
        <v>44440</v>
      </c>
      <c r="F1923" s="366">
        <v>44440</v>
      </c>
      <c r="G1923" s="365">
        <v>22</v>
      </c>
    </row>
    <row r="1924" spans="1:7" x14ac:dyDescent="0.25">
      <c r="A1924" s="369">
        <v>3963162</v>
      </c>
      <c r="B1924" s="368" t="s">
        <v>1918</v>
      </c>
      <c r="C1924" s="367" t="s">
        <v>1917</v>
      </c>
      <c r="D1924" s="366">
        <v>43922</v>
      </c>
      <c r="E1924" s="366">
        <v>43922</v>
      </c>
      <c r="F1924" s="366">
        <v>43952</v>
      </c>
      <c r="G1924" s="365">
        <v>64</v>
      </c>
    </row>
    <row r="1925" spans="1:7" x14ac:dyDescent="0.25">
      <c r="A1925" s="369">
        <v>3965249</v>
      </c>
      <c r="B1925" s="368" t="s">
        <v>1920</v>
      </c>
      <c r="C1925" s="367" t="s">
        <v>1921</v>
      </c>
      <c r="D1925" s="366">
        <v>44136</v>
      </c>
      <c r="E1925" s="366">
        <v>44166</v>
      </c>
      <c r="F1925" s="366">
        <v>44166</v>
      </c>
      <c r="G1925" s="365">
        <v>8</v>
      </c>
    </row>
    <row r="1926" spans="1:7" x14ac:dyDescent="0.25">
      <c r="A1926" s="369">
        <v>3965702</v>
      </c>
      <c r="B1926" s="368" t="s">
        <v>1922</v>
      </c>
      <c r="C1926" s="367" t="s">
        <v>1931</v>
      </c>
      <c r="D1926" s="366">
        <v>44105</v>
      </c>
      <c r="E1926" s="366">
        <v>44105</v>
      </c>
      <c r="F1926" s="366">
        <v>44136</v>
      </c>
      <c r="G1926" s="365">
        <v>88</v>
      </c>
    </row>
    <row r="1927" spans="1:7" x14ac:dyDescent="0.25">
      <c r="A1927" s="369">
        <v>3967716</v>
      </c>
      <c r="B1927" s="368" t="s">
        <v>1932</v>
      </c>
      <c r="C1927" s="367" t="s">
        <v>1934</v>
      </c>
      <c r="D1927" s="366">
        <v>43952</v>
      </c>
      <c r="E1927" s="366">
        <v>43952</v>
      </c>
      <c r="F1927" s="366">
        <v>43952</v>
      </c>
      <c r="G1927" s="365">
        <v>25</v>
      </c>
    </row>
    <row r="1928" spans="1:7" x14ac:dyDescent="0.25">
      <c r="A1928" s="369">
        <v>3969334</v>
      </c>
      <c r="B1928" s="368" t="s">
        <v>1918</v>
      </c>
      <c r="C1928" s="367" t="s">
        <v>1925</v>
      </c>
      <c r="D1928" s="366">
        <v>43922</v>
      </c>
      <c r="E1928" s="366">
        <v>43952</v>
      </c>
      <c r="F1928" s="366">
        <v>43952</v>
      </c>
      <c r="G1928" s="365">
        <v>8</v>
      </c>
    </row>
    <row r="1929" spans="1:7" x14ac:dyDescent="0.25">
      <c r="A1929" s="369">
        <v>3970728</v>
      </c>
      <c r="B1929" s="368" t="s">
        <v>1926</v>
      </c>
      <c r="C1929" s="367" t="s">
        <v>1921</v>
      </c>
      <c r="D1929" s="366">
        <v>44136</v>
      </c>
      <c r="E1929" s="366">
        <v>44136</v>
      </c>
      <c r="F1929" s="366">
        <v>44136</v>
      </c>
      <c r="G1929" s="365">
        <v>26</v>
      </c>
    </row>
    <row r="1930" spans="1:7" x14ac:dyDescent="0.25">
      <c r="A1930" s="369">
        <v>3972181</v>
      </c>
      <c r="B1930" s="368" t="s">
        <v>1920</v>
      </c>
      <c r="C1930" s="367" t="s">
        <v>1930</v>
      </c>
      <c r="D1930" s="366">
        <v>43922</v>
      </c>
      <c r="E1930" s="366">
        <v>43922</v>
      </c>
      <c r="F1930" s="366">
        <v>43922</v>
      </c>
      <c r="G1930" s="365">
        <v>42</v>
      </c>
    </row>
    <row r="1931" spans="1:7" x14ac:dyDescent="0.25">
      <c r="A1931" s="369">
        <v>3974929</v>
      </c>
      <c r="B1931" s="368" t="s">
        <v>1932</v>
      </c>
      <c r="C1931" s="367" t="s">
        <v>1921</v>
      </c>
      <c r="D1931" s="366">
        <v>43891</v>
      </c>
      <c r="E1931" s="366">
        <v>43891</v>
      </c>
      <c r="F1931" s="366">
        <v>43891</v>
      </c>
      <c r="G1931" s="365">
        <v>30</v>
      </c>
    </row>
    <row r="1932" spans="1:7" x14ac:dyDescent="0.25">
      <c r="A1932" s="369">
        <v>3976016</v>
      </c>
      <c r="B1932" s="368" t="s">
        <v>1932</v>
      </c>
      <c r="C1932" s="367" t="s">
        <v>1925</v>
      </c>
      <c r="D1932" s="366">
        <v>44075</v>
      </c>
      <c r="E1932" s="366">
        <v>44075</v>
      </c>
      <c r="F1932" s="366">
        <v>44075</v>
      </c>
      <c r="G1932" s="365">
        <v>68</v>
      </c>
    </row>
    <row r="1933" spans="1:7" x14ac:dyDescent="0.25">
      <c r="A1933" s="369">
        <v>3977400</v>
      </c>
      <c r="B1933" s="368" t="s">
        <v>1918</v>
      </c>
      <c r="C1933" s="367" t="s">
        <v>1923</v>
      </c>
      <c r="D1933" s="366">
        <v>44044</v>
      </c>
      <c r="E1933" s="366">
        <v>44044</v>
      </c>
      <c r="F1933" s="366">
        <v>44075</v>
      </c>
      <c r="G1933" s="365">
        <v>19</v>
      </c>
    </row>
    <row r="1934" spans="1:7" x14ac:dyDescent="0.25">
      <c r="A1934" s="369">
        <v>3977534</v>
      </c>
      <c r="B1934" s="368" t="s">
        <v>1920</v>
      </c>
      <c r="C1934" s="367" t="s">
        <v>1934</v>
      </c>
      <c r="D1934" s="366">
        <v>44044</v>
      </c>
      <c r="E1934" s="366">
        <v>44044</v>
      </c>
      <c r="F1934" s="366">
        <v>44044</v>
      </c>
      <c r="G1934" s="365">
        <v>51</v>
      </c>
    </row>
    <row r="1935" spans="1:7" x14ac:dyDescent="0.25">
      <c r="A1935" s="369">
        <v>3978630</v>
      </c>
      <c r="B1935" s="368" t="s">
        <v>1932</v>
      </c>
      <c r="C1935" s="367" t="s">
        <v>1934</v>
      </c>
      <c r="D1935" s="366">
        <v>44440</v>
      </c>
      <c r="E1935" s="366">
        <v>44470</v>
      </c>
      <c r="F1935" s="366">
        <v>44470</v>
      </c>
      <c r="G1935" s="365">
        <v>7</v>
      </c>
    </row>
    <row r="1936" spans="1:7" x14ac:dyDescent="0.25">
      <c r="A1936" s="369">
        <v>3980585</v>
      </c>
      <c r="B1936" s="368" t="s">
        <v>1920</v>
      </c>
      <c r="C1936" s="367" t="s">
        <v>1931</v>
      </c>
      <c r="D1936" s="366">
        <v>43891</v>
      </c>
      <c r="E1936" s="366">
        <v>43922</v>
      </c>
      <c r="F1936" s="366">
        <v>43922</v>
      </c>
      <c r="G1936" s="365">
        <v>1</v>
      </c>
    </row>
    <row r="1937" spans="1:7" x14ac:dyDescent="0.25">
      <c r="A1937" s="369">
        <v>3980756</v>
      </c>
      <c r="B1937" s="368" t="s">
        <v>1926</v>
      </c>
      <c r="C1937" s="367" t="s">
        <v>1933</v>
      </c>
      <c r="D1937" s="366">
        <v>44440</v>
      </c>
      <c r="E1937" s="366">
        <v>44440</v>
      </c>
      <c r="F1937" s="366">
        <v>44440</v>
      </c>
      <c r="G1937" s="365">
        <v>44</v>
      </c>
    </row>
    <row r="1938" spans="1:7" x14ac:dyDescent="0.25">
      <c r="A1938" s="369">
        <v>3981400</v>
      </c>
      <c r="B1938" s="368" t="s">
        <v>1922</v>
      </c>
      <c r="C1938" s="367" t="s">
        <v>1921</v>
      </c>
      <c r="D1938" s="366">
        <v>43952</v>
      </c>
      <c r="E1938" s="366">
        <v>43983</v>
      </c>
      <c r="F1938" s="366">
        <v>43983</v>
      </c>
      <c r="G1938" s="365">
        <v>4</v>
      </c>
    </row>
    <row r="1939" spans="1:7" x14ac:dyDescent="0.25">
      <c r="A1939" s="369">
        <v>3983472</v>
      </c>
      <c r="B1939" s="368" t="s">
        <v>1932</v>
      </c>
      <c r="C1939" s="367" t="s">
        <v>1933</v>
      </c>
      <c r="D1939" s="366">
        <v>44470</v>
      </c>
      <c r="E1939" s="366">
        <v>44501</v>
      </c>
      <c r="F1939" s="366">
        <v>44501</v>
      </c>
      <c r="G1939" s="365">
        <v>22</v>
      </c>
    </row>
    <row r="1940" spans="1:7" x14ac:dyDescent="0.25">
      <c r="A1940" s="369">
        <v>3987857</v>
      </c>
      <c r="B1940" s="368" t="s">
        <v>1929</v>
      </c>
      <c r="C1940" s="367" t="s">
        <v>1927</v>
      </c>
      <c r="D1940" s="366">
        <v>44075</v>
      </c>
      <c r="E1940" s="366">
        <v>44075</v>
      </c>
      <c r="F1940" s="366">
        <v>44105</v>
      </c>
      <c r="G1940" s="365">
        <v>10</v>
      </c>
    </row>
    <row r="1941" spans="1:7" x14ac:dyDescent="0.25">
      <c r="A1941" s="369">
        <v>3989071</v>
      </c>
      <c r="B1941" s="368" t="s">
        <v>1918</v>
      </c>
      <c r="C1941" s="367" t="s">
        <v>1934</v>
      </c>
      <c r="D1941" s="366">
        <v>44228</v>
      </c>
      <c r="E1941" s="366">
        <v>44228</v>
      </c>
      <c r="F1941" s="366">
        <v>44228</v>
      </c>
      <c r="G1941" s="365">
        <v>71</v>
      </c>
    </row>
    <row r="1942" spans="1:7" x14ac:dyDescent="0.25">
      <c r="A1942" s="369">
        <v>3989823</v>
      </c>
      <c r="B1942" s="368" t="s">
        <v>1932</v>
      </c>
      <c r="C1942" s="367" t="s">
        <v>1933</v>
      </c>
      <c r="D1942" s="366">
        <v>43862</v>
      </c>
      <c r="E1942" s="366">
        <v>43862</v>
      </c>
      <c r="F1942" s="366">
        <v>43862</v>
      </c>
      <c r="G1942" s="365">
        <v>3</v>
      </c>
    </row>
    <row r="1943" spans="1:7" x14ac:dyDescent="0.25">
      <c r="A1943" s="369">
        <v>3992032</v>
      </c>
      <c r="B1943" s="368" t="s">
        <v>1922</v>
      </c>
      <c r="C1943" s="367" t="s">
        <v>1917</v>
      </c>
      <c r="D1943" s="366">
        <v>43891</v>
      </c>
      <c r="E1943" s="366">
        <v>43891</v>
      </c>
      <c r="F1943" s="366">
        <v>43922</v>
      </c>
      <c r="G1943" s="365">
        <v>96</v>
      </c>
    </row>
    <row r="1944" spans="1:7" x14ac:dyDescent="0.25">
      <c r="A1944" s="369">
        <v>3992655</v>
      </c>
      <c r="B1944" s="368" t="s">
        <v>1929</v>
      </c>
      <c r="C1944" s="367" t="s">
        <v>1923</v>
      </c>
      <c r="D1944" s="366">
        <v>44013</v>
      </c>
      <c r="E1944" s="366">
        <v>44013</v>
      </c>
      <c r="F1944" s="366">
        <v>44044</v>
      </c>
      <c r="G1944" s="365">
        <v>10</v>
      </c>
    </row>
    <row r="1945" spans="1:7" x14ac:dyDescent="0.25">
      <c r="A1945" s="369">
        <v>3992735</v>
      </c>
      <c r="B1945" s="368" t="s">
        <v>1920</v>
      </c>
      <c r="C1945" s="367" t="s">
        <v>1923</v>
      </c>
      <c r="D1945" s="366">
        <v>44105</v>
      </c>
      <c r="E1945" s="366">
        <v>44105</v>
      </c>
      <c r="F1945" s="366">
        <v>44105</v>
      </c>
      <c r="G1945" s="365">
        <v>97</v>
      </c>
    </row>
    <row r="1946" spans="1:7" x14ac:dyDescent="0.25">
      <c r="A1946" s="369">
        <v>3992751</v>
      </c>
      <c r="B1946" s="368" t="s">
        <v>1928</v>
      </c>
      <c r="C1946" s="367" t="s">
        <v>1925</v>
      </c>
      <c r="D1946" s="366">
        <v>44136</v>
      </c>
      <c r="E1946" s="366">
        <v>44136</v>
      </c>
      <c r="F1946" s="366">
        <v>44136</v>
      </c>
      <c r="G1946" s="365">
        <v>18</v>
      </c>
    </row>
    <row r="1947" spans="1:7" x14ac:dyDescent="0.25">
      <c r="A1947" s="369">
        <v>3995505</v>
      </c>
      <c r="B1947" s="368" t="s">
        <v>1926</v>
      </c>
      <c r="C1947" s="367" t="s">
        <v>1934</v>
      </c>
      <c r="D1947" s="366">
        <v>44256</v>
      </c>
      <c r="E1947" s="366">
        <v>44287</v>
      </c>
      <c r="F1947" s="366">
        <v>44287</v>
      </c>
      <c r="G1947" s="365">
        <v>4</v>
      </c>
    </row>
    <row r="1948" spans="1:7" x14ac:dyDescent="0.25">
      <c r="A1948" s="369">
        <v>4001675</v>
      </c>
      <c r="B1948" s="368" t="s">
        <v>1922</v>
      </c>
      <c r="C1948" s="367" t="s">
        <v>1930</v>
      </c>
      <c r="D1948" s="366">
        <v>44440</v>
      </c>
      <c r="E1948" s="366">
        <v>44440</v>
      </c>
      <c r="F1948" s="366">
        <v>44470</v>
      </c>
      <c r="G1948" s="365">
        <v>49</v>
      </c>
    </row>
    <row r="1949" spans="1:7" x14ac:dyDescent="0.25">
      <c r="A1949" s="369">
        <v>4002017</v>
      </c>
      <c r="B1949" s="368" t="s">
        <v>1922</v>
      </c>
      <c r="C1949" s="367" t="s">
        <v>1917</v>
      </c>
      <c r="D1949" s="366">
        <v>43952</v>
      </c>
      <c r="E1949" s="366">
        <v>43983</v>
      </c>
      <c r="F1949" s="366">
        <v>43983</v>
      </c>
      <c r="G1949" s="365">
        <v>1</v>
      </c>
    </row>
    <row r="1950" spans="1:7" x14ac:dyDescent="0.25">
      <c r="A1950" s="369">
        <v>4004485</v>
      </c>
      <c r="B1950" s="368" t="s">
        <v>1928</v>
      </c>
      <c r="C1950" s="367" t="s">
        <v>1919</v>
      </c>
      <c r="D1950" s="366">
        <v>44136</v>
      </c>
      <c r="E1950" s="366">
        <v>44166</v>
      </c>
      <c r="F1950" s="366">
        <v>44166</v>
      </c>
      <c r="G1950" s="365">
        <v>1</v>
      </c>
    </row>
    <row r="1951" spans="1:7" x14ac:dyDescent="0.25">
      <c r="A1951" s="369">
        <v>4004541</v>
      </c>
      <c r="B1951" s="368" t="s">
        <v>1932</v>
      </c>
      <c r="C1951" s="367" t="s">
        <v>1931</v>
      </c>
      <c r="D1951" s="366">
        <v>44501</v>
      </c>
      <c r="E1951" s="366">
        <v>44501</v>
      </c>
      <c r="F1951" s="366">
        <v>44531</v>
      </c>
      <c r="G1951" s="365">
        <v>67</v>
      </c>
    </row>
    <row r="1952" spans="1:7" x14ac:dyDescent="0.25">
      <c r="A1952" s="369">
        <v>4005006</v>
      </c>
      <c r="B1952" s="368" t="s">
        <v>1928</v>
      </c>
      <c r="C1952" s="367" t="s">
        <v>1921</v>
      </c>
      <c r="D1952" s="366">
        <v>44013</v>
      </c>
      <c r="E1952" s="366">
        <v>44044</v>
      </c>
      <c r="F1952" s="366">
        <v>44044</v>
      </c>
      <c r="G1952" s="365">
        <v>3</v>
      </c>
    </row>
    <row r="1953" spans="1:7" x14ac:dyDescent="0.25">
      <c r="A1953" s="369">
        <v>4005981</v>
      </c>
      <c r="B1953" s="368" t="s">
        <v>1929</v>
      </c>
      <c r="C1953" s="367" t="s">
        <v>1933</v>
      </c>
      <c r="D1953" s="366">
        <v>43862</v>
      </c>
      <c r="E1953" s="366">
        <v>43862</v>
      </c>
      <c r="F1953" s="366">
        <v>43862</v>
      </c>
      <c r="G1953" s="365">
        <v>43</v>
      </c>
    </row>
    <row r="1954" spans="1:7" x14ac:dyDescent="0.25">
      <c r="A1954" s="369">
        <v>4007287</v>
      </c>
      <c r="B1954" s="368" t="s">
        <v>1922</v>
      </c>
      <c r="C1954" s="367" t="s">
        <v>1919</v>
      </c>
      <c r="D1954" s="366">
        <v>43831</v>
      </c>
      <c r="E1954" s="366">
        <v>43862</v>
      </c>
      <c r="F1954" s="366">
        <v>43862</v>
      </c>
      <c r="G1954" s="365">
        <v>10</v>
      </c>
    </row>
    <row r="1955" spans="1:7" x14ac:dyDescent="0.25">
      <c r="A1955" s="369">
        <v>4009309</v>
      </c>
      <c r="B1955" s="368" t="s">
        <v>1920</v>
      </c>
      <c r="C1955" s="367" t="s">
        <v>1917</v>
      </c>
      <c r="D1955" s="366">
        <v>44075</v>
      </c>
      <c r="E1955" s="366">
        <v>44075</v>
      </c>
      <c r="F1955" s="366">
        <v>44075</v>
      </c>
      <c r="G1955" s="365">
        <v>46</v>
      </c>
    </row>
    <row r="1956" spans="1:7" x14ac:dyDescent="0.25">
      <c r="A1956" s="369">
        <v>4011182</v>
      </c>
      <c r="B1956" s="368" t="s">
        <v>1929</v>
      </c>
      <c r="C1956" s="367" t="s">
        <v>1923</v>
      </c>
      <c r="D1956" s="366">
        <v>44501</v>
      </c>
      <c r="E1956" s="366">
        <v>44531</v>
      </c>
      <c r="F1956" s="366">
        <v>44531</v>
      </c>
      <c r="G1956" s="365">
        <v>2</v>
      </c>
    </row>
    <row r="1957" spans="1:7" x14ac:dyDescent="0.25">
      <c r="A1957" s="369">
        <v>4011253</v>
      </c>
      <c r="B1957" s="368" t="s">
        <v>1920</v>
      </c>
      <c r="C1957" s="367" t="s">
        <v>1933</v>
      </c>
      <c r="D1957" s="366">
        <v>44470</v>
      </c>
      <c r="E1957" s="366">
        <v>44501</v>
      </c>
      <c r="F1957" s="366">
        <v>44501</v>
      </c>
      <c r="G1957" s="365">
        <v>7</v>
      </c>
    </row>
    <row r="1958" spans="1:7" x14ac:dyDescent="0.25">
      <c r="A1958" s="369">
        <v>4012201</v>
      </c>
      <c r="B1958" s="368" t="s">
        <v>1928</v>
      </c>
      <c r="C1958" s="367" t="s">
        <v>1919</v>
      </c>
      <c r="D1958" s="366">
        <v>44013</v>
      </c>
      <c r="E1958" s="366">
        <v>44044</v>
      </c>
      <c r="F1958" s="366">
        <v>44044</v>
      </c>
      <c r="G1958" s="365">
        <v>9</v>
      </c>
    </row>
    <row r="1959" spans="1:7" x14ac:dyDescent="0.25">
      <c r="A1959" s="369">
        <v>4014916</v>
      </c>
      <c r="B1959" s="368" t="s">
        <v>1922</v>
      </c>
      <c r="C1959" s="367" t="s">
        <v>1931</v>
      </c>
      <c r="D1959" s="366">
        <v>44348</v>
      </c>
      <c r="E1959" s="366">
        <v>44348</v>
      </c>
      <c r="F1959" s="366">
        <v>44348</v>
      </c>
      <c r="G1959" s="365">
        <v>29</v>
      </c>
    </row>
    <row r="1960" spans="1:7" x14ac:dyDescent="0.25">
      <c r="A1960" s="369">
        <v>4016171</v>
      </c>
      <c r="B1960" s="368" t="s">
        <v>1920</v>
      </c>
      <c r="C1960" s="367" t="s">
        <v>1927</v>
      </c>
      <c r="D1960" s="366">
        <v>44166</v>
      </c>
      <c r="E1960" s="366">
        <v>44166</v>
      </c>
      <c r="F1960" s="366">
        <v>44166</v>
      </c>
      <c r="G1960" s="365">
        <v>100</v>
      </c>
    </row>
    <row r="1961" spans="1:7" x14ac:dyDescent="0.25">
      <c r="A1961" s="369">
        <v>4016302</v>
      </c>
      <c r="B1961" s="368" t="s">
        <v>1918</v>
      </c>
      <c r="C1961" s="367" t="s">
        <v>1919</v>
      </c>
      <c r="D1961" s="366">
        <v>44348</v>
      </c>
      <c r="E1961" s="366">
        <v>44348</v>
      </c>
      <c r="F1961" s="366">
        <v>44378</v>
      </c>
      <c r="G1961" s="365">
        <v>33</v>
      </c>
    </row>
    <row r="1962" spans="1:7" x14ac:dyDescent="0.25">
      <c r="A1962" s="369">
        <v>4016573</v>
      </c>
      <c r="B1962" s="368" t="s">
        <v>1922</v>
      </c>
      <c r="C1962" s="367" t="s">
        <v>1917</v>
      </c>
      <c r="D1962" s="366">
        <v>44044</v>
      </c>
      <c r="E1962" s="366">
        <v>44044</v>
      </c>
      <c r="F1962" s="366">
        <v>44075</v>
      </c>
      <c r="G1962" s="365">
        <v>12</v>
      </c>
    </row>
    <row r="1963" spans="1:7" x14ac:dyDescent="0.25">
      <c r="A1963" s="369">
        <v>4017467</v>
      </c>
      <c r="B1963" s="368" t="s">
        <v>1928</v>
      </c>
      <c r="C1963" s="367" t="s">
        <v>1925</v>
      </c>
      <c r="D1963" s="366">
        <v>44197</v>
      </c>
      <c r="E1963" s="366">
        <v>44228</v>
      </c>
      <c r="F1963" s="366">
        <v>44228</v>
      </c>
      <c r="G1963" s="365">
        <v>17</v>
      </c>
    </row>
    <row r="1964" spans="1:7" x14ac:dyDescent="0.25">
      <c r="A1964" s="369">
        <v>4018631</v>
      </c>
      <c r="B1964" s="368" t="s">
        <v>1918</v>
      </c>
      <c r="C1964" s="367" t="s">
        <v>1919</v>
      </c>
      <c r="D1964" s="366">
        <v>44044</v>
      </c>
      <c r="E1964" s="366">
        <v>44075</v>
      </c>
      <c r="F1964" s="366">
        <v>44075</v>
      </c>
      <c r="G1964" s="365">
        <v>2</v>
      </c>
    </row>
    <row r="1965" spans="1:7" x14ac:dyDescent="0.25">
      <c r="A1965" s="369">
        <v>4019866</v>
      </c>
      <c r="B1965" s="368" t="s">
        <v>1920</v>
      </c>
      <c r="C1965" s="367" t="s">
        <v>1919</v>
      </c>
      <c r="D1965" s="366">
        <v>44075</v>
      </c>
      <c r="E1965" s="366">
        <v>44075</v>
      </c>
      <c r="F1965" s="366">
        <v>44075</v>
      </c>
      <c r="G1965" s="365">
        <v>51</v>
      </c>
    </row>
    <row r="1966" spans="1:7" x14ac:dyDescent="0.25">
      <c r="A1966" s="369">
        <v>4020423</v>
      </c>
      <c r="B1966" s="368" t="s">
        <v>1932</v>
      </c>
      <c r="C1966" s="367" t="s">
        <v>1930</v>
      </c>
      <c r="D1966" s="366">
        <v>44470</v>
      </c>
      <c r="E1966" s="366">
        <v>44501</v>
      </c>
      <c r="F1966" s="366">
        <v>44501</v>
      </c>
      <c r="G1966" s="365">
        <v>14</v>
      </c>
    </row>
    <row r="1967" spans="1:7" x14ac:dyDescent="0.25">
      <c r="A1967" s="369">
        <v>4023995</v>
      </c>
      <c r="B1967" s="368" t="s">
        <v>1926</v>
      </c>
      <c r="C1967" s="367" t="s">
        <v>1917</v>
      </c>
      <c r="D1967" s="366">
        <v>44013</v>
      </c>
      <c r="E1967" s="366">
        <v>44013</v>
      </c>
      <c r="F1967" s="366">
        <v>44013</v>
      </c>
      <c r="G1967" s="365">
        <v>68</v>
      </c>
    </row>
    <row r="1968" spans="1:7" x14ac:dyDescent="0.25">
      <c r="A1968" s="369">
        <v>4024284</v>
      </c>
      <c r="B1968" s="368" t="s">
        <v>1920</v>
      </c>
      <c r="C1968" s="367" t="s">
        <v>1931</v>
      </c>
      <c r="D1968" s="366">
        <v>44197</v>
      </c>
      <c r="E1968" s="366">
        <v>44228</v>
      </c>
      <c r="F1968" s="366">
        <v>44228</v>
      </c>
      <c r="G1968" s="365">
        <v>17</v>
      </c>
    </row>
    <row r="1969" spans="1:7" x14ac:dyDescent="0.25">
      <c r="A1969" s="369">
        <v>4024702</v>
      </c>
      <c r="B1969" s="368" t="s">
        <v>1918</v>
      </c>
      <c r="C1969" s="367" t="s">
        <v>1917</v>
      </c>
      <c r="D1969" s="366">
        <v>43922</v>
      </c>
      <c r="E1969" s="366">
        <v>43922</v>
      </c>
      <c r="F1969" s="366">
        <v>43922</v>
      </c>
      <c r="G1969" s="365">
        <v>89</v>
      </c>
    </row>
    <row r="1970" spans="1:7" x14ac:dyDescent="0.25">
      <c r="A1970" s="369">
        <v>4025033</v>
      </c>
      <c r="B1970" s="368" t="s">
        <v>1924</v>
      </c>
      <c r="C1970" s="367" t="s">
        <v>1933</v>
      </c>
      <c r="D1970" s="366">
        <v>43952</v>
      </c>
      <c r="E1970" s="366">
        <v>43983</v>
      </c>
      <c r="F1970" s="366">
        <v>43983</v>
      </c>
      <c r="G1970" s="365">
        <v>6</v>
      </c>
    </row>
    <row r="1971" spans="1:7" x14ac:dyDescent="0.25">
      <c r="A1971" s="369">
        <v>4025365</v>
      </c>
      <c r="B1971" s="368" t="s">
        <v>1926</v>
      </c>
      <c r="C1971" s="367" t="s">
        <v>1921</v>
      </c>
      <c r="D1971" s="366">
        <v>44044</v>
      </c>
      <c r="E1971" s="366">
        <v>44044</v>
      </c>
      <c r="F1971" s="366">
        <v>44044</v>
      </c>
      <c r="G1971" s="365">
        <v>20</v>
      </c>
    </row>
    <row r="1972" spans="1:7" x14ac:dyDescent="0.25">
      <c r="A1972" s="369">
        <v>4026895</v>
      </c>
      <c r="B1972" s="368" t="s">
        <v>1928</v>
      </c>
      <c r="C1972" s="367" t="s">
        <v>1925</v>
      </c>
      <c r="D1972" s="366">
        <v>43862</v>
      </c>
      <c r="E1972" s="366">
        <v>43862</v>
      </c>
      <c r="F1972" s="366">
        <v>43891</v>
      </c>
      <c r="G1972" s="365">
        <v>78</v>
      </c>
    </row>
    <row r="1973" spans="1:7" x14ac:dyDescent="0.25">
      <c r="A1973" s="369">
        <v>4028098</v>
      </c>
      <c r="B1973" s="368" t="s">
        <v>1922</v>
      </c>
      <c r="C1973" s="367" t="s">
        <v>1923</v>
      </c>
      <c r="D1973" s="366">
        <v>43952</v>
      </c>
      <c r="E1973" s="366">
        <v>43952</v>
      </c>
      <c r="F1973" s="366">
        <v>43983</v>
      </c>
      <c r="G1973" s="365">
        <v>68</v>
      </c>
    </row>
    <row r="1974" spans="1:7" x14ac:dyDescent="0.25">
      <c r="A1974" s="369">
        <v>4030447</v>
      </c>
      <c r="B1974" s="368" t="s">
        <v>1929</v>
      </c>
      <c r="C1974" s="367" t="s">
        <v>1930</v>
      </c>
      <c r="D1974" s="366">
        <v>44166</v>
      </c>
      <c r="E1974" s="366">
        <v>44166</v>
      </c>
      <c r="F1974" s="366">
        <v>44166</v>
      </c>
      <c r="G1974" s="365">
        <v>63</v>
      </c>
    </row>
    <row r="1975" spans="1:7" x14ac:dyDescent="0.25">
      <c r="A1975" s="369">
        <v>4031451</v>
      </c>
      <c r="B1975" s="368" t="s">
        <v>1929</v>
      </c>
      <c r="C1975" s="367" t="s">
        <v>1933</v>
      </c>
      <c r="D1975" s="366">
        <v>44044</v>
      </c>
      <c r="E1975" s="366">
        <v>44044</v>
      </c>
      <c r="F1975" s="366">
        <v>44075</v>
      </c>
      <c r="G1975" s="365">
        <v>61</v>
      </c>
    </row>
    <row r="1976" spans="1:7" x14ac:dyDescent="0.25">
      <c r="A1976" s="369">
        <v>4033511</v>
      </c>
      <c r="B1976" s="368" t="s">
        <v>1920</v>
      </c>
      <c r="C1976" s="367" t="s">
        <v>1933</v>
      </c>
      <c r="D1976" s="366">
        <v>43831</v>
      </c>
      <c r="E1976" s="366">
        <v>43831</v>
      </c>
      <c r="F1976" s="366">
        <v>43831</v>
      </c>
      <c r="G1976" s="365">
        <v>63</v>
      </c>
    </row>
    <row r="1977" spans="1:7" x14ac:dyDescent="0.25">
      <c r="A1977" s="369">
        <v>4033840</v>
      </c>
      <c r="B1977" s="368" t="s">
        <v>1922</v>
      </c>
      <c r="C1977" s="367" t="s">
        <v>1927</v>
      </c>
      <c r="D1977" s="366">
        <v>44531</v>
      </c>
      <c r="E1977" s="366">
        <v>44531</v>
      </c>
      <c r="F1977" s="366">
        <v>44531</v>
      </c>
      <c r="G1977" s="365">
        <v>19</v>
      </c>
    </row>
    <row r="1978" spans="1:7" x14ac:dyDescent="0.25">
      <c r="A1978" s="369">
        <v>4034333</v>
      </c>
      <c r="B1978" s="368" t="s">
        <v>1926</v>
      </c>
      <c r="C1978" s="367" t="s">
        <v>1927</v>
      </c>
      <c r="D1978" s="366">
        <v>44470</v>
      </c>
      <c r="E1978" s="366">
        <v>44470</v>
      </c>
      <c r="F1978" s="366">
        <v>44501</v>
      </c>
      <c r="G1978" s="365">
        <v>79</v>
      </c>
    </row>
    <row r="1979" spans="1:7" x14ac:dyDescent="0.25">
      <c r="A1979" s="369">
        <v>4034359</v>
      </c>
      <c r="B1979" s="368" t="s">
        <v>1924</v>
      </c>
      <c r="C1979" s="367" t="s">
        <v>1927</v>
      </c>
      <c r="D1979" s="366">
        <v>44228</v>
      </c>
      <c r="E1979" s="366">
        <v>44256</v>
      </c>
      <c r="F1979" s="366">
        <v>44256</v>
      </c>
      <c r="G1979" s="365">
        <v>2</v>
      </c>
    </row>
    <row r="1980" spans="1:7" x14ac:dyDescent="0.25">
      <c r="A1980" s="369">
        <v>4034762</v>
      </c>
      <c r="B1980" s="368" t="s">
        <v>1929</v>
      </c>
      <c r="C1980" s="367" t="s">
        <v>1921</v>
      </c>
      <c r="D1980" s="366">
        <v>44228</v>
      </c>
      <c r="E1980" s="366">
        <v>44228</v>
      </c>
      <c r="F1980" s="366">
        <v>44256</v>
      </c>
      <c r="G1980" s="365">
        <v>68</v>
      </c>
    </row>
    <row r="1981" spans="1:7" x14ac:dyDescent="0.25">
      <c r="A1981" s="369">
        <v>4035887</v>
      </c>
      <c r="B1981" s="368" t="s">
        <v>1924</v>
      </c>
      <c r="C1981" s="367" t="s">
        <v>1933</v>
      </c>
      <c r="D1981" s="366">
        <v>44228</v>
      </c>
      <c r="E1981" s="366">
        <v>44228</v>
      </c>
      <c r="F1981" s="366">
        <v>44228</v>
      </c>
      <c r="G1981" s="365">
        <v>65</v>
      </c>
    </row>
    <row r="1982" spans="1:7" x14ac:dyDescent="0.25">
      <c r="A1982" s="369">
        <v>4036854</v>
      </c>
      <c r="B1982" s="368" t="s">
        <v>1932</v>
      </c>
      <c r="C1982" s="367" t="s">
        <v>1931</v>
      </c>
      <c r="D1982" s="366">
        <v>44501</v>
      </c>
      <c r="E1982" s="366">
        <v>44531</v>
      </c>
      <c r="F1982" s="366">
        <v>44531</v>
      </c>
      <c r="G1982" s="365">
        <v>25</v>
      </c>
    </row>
    <row r="1983" spans="1:7" x14ac:dyDescent="0.25">
      <c r="A1983" s="369">
        <v>4037108</v>
      </c>
      <c r="B1983" s="368" t="s">
        <v>1926</v>
      </c>
      <c r="C1983" s="367" t="s">
        <v>1917</v>
      </c>
      <c r="D1983" s="366">
        <v>44317</v>
      </c>
      <c r="E1983" s="366">
        <v>44317</v>
      </c>
      <c r="F1983" s="366">
        <v>44348</v>
      </c>
      <c r="G1983" s="365">
        <v>55</v>
      </c>
    </row>
    <row r="1984" spans="1:7" x14ac:dyDescent="0.25">
      <c r="A1984" s="369">
        <v>4038814</v>
      </c>
      <c r="B1984" s="368" t="s">
        <v>1932</v>
      </c>
      <c r="C1984" s="367" t="s">
        <v>1921</v>
      </c>
      <c r="D1984" s="366">
        <v>44075</v>
      </c>
      <c r="E1984" s="366">
        <v>44105</v>
      </c>
      <c r="F1984" s="366">
        <v>44105</v>
      </c>
      <c r="G1984" s="365">
        <v>2</v>
      </c>
    </row>
    <row r="1985" spans="1:7" x14ac:dyDescent="0.25">
      <c r="A1985" s="369">
        <v>4038891</v>
      </c>
      <c r="B1985" s="368" t="s">
        <v>1928</v>
      </c>
      <c r="C1985" s="367" t="s">
        <v>1934</v>
      </c>
      <c r="D1985" s="366">
        <v>44287</v>
      </c>
      <c r="E1985" s="366">
        <v>44287</v>
      </c>
      <c r="F1985" s="366">
        <v>44317</v>
      </c>
      <c r="G1985" s="365">
        <v>78</v>
      </c>
    </row>
    <row r="1986" spans="1:7" x14ac:dyDescent="0.25">
      <c r="A1986" s="369">
        <v>4041723</v>
      </c>
      <c r="B1986" s="368" t="s">
        <v>1928</v>
      </c>
      <c r="C1986" s="367" t="s">
        <v>1933</v>
      </c>
      <c r="D1986" s="366">
        <v>44013</v>
      </c>
      <c r="E1986" s="366">
        <v>44044</v>
      </c>
      <c r="F1986" s="366">
        <v>44044</v>
      </c>
      <c r="G1986" s="365">
        <v>5</v>
      </c>
    </row>
    <row r="1987" spans="1:7" x14ac:dyDescent="0.25">
      <c r="A1987" s="369">
        <v>4043184</v>
      </c>
      <c r="B1987" s="368" t="s">
        <v>1926</v>
      </c>
      <c r="C1987" s="367" t="s">
        <v>1923</v>
      </c>
      <c r="D1987" s="366">
        <v>44197</v>
      </c>
      <c r="E1987" s="366">
        <v>44228</v>
      </c>
      <c r="F1987" s="366">
        <v>44228</v>
      </c>
      <c r="G1987" s="365">
        <v>20</v>
      </c>
    </row>
    <row r="1988" spans="1:7" x14ac:dyDescent="0.25">
      <c r="A1988" s="369">
        <v>4047486</v>
      </c>
      <c r="B1988" s="368" t="s">
        <v>1932</v>
      </c>
      <c r="C1988" s="367" t="s">
        <v>1923</v>
      </c>
      <c r="D1988" s="366">
        <v>43831</v>
      </c>
      <c r="E1988" s="366">
        <v>43831</v>
      </c>
      <c r="F1988" s="366">
        <v>43862</v>
      </c>
      <c r="G1988" s="365">
        <v>57</v>
      </c>
    </row>
    <row r="1989" spans="1:7" x14ac:dyDescent="0.25">
      <c r="A1989" s="369">
        <v>4049850</v>
      </c>
      <c r="B1989" s="368" t="s">
        <v>1928</v>
      </c>
      <c r="C1989" s="367" t="s">
        <v>1930</v>
      </c>
      <c r="D1989" s="366">
        <v>44228</v>
      </c>
      <c r="E1989" s="366">
        <v>44256</v>
      </c>
      <c r="F1989" s="366">
        <v>44256</v>
      </c>
      <c r="G1989" s="365">
        <v>6</v>
      </c>
    </row>
    <row r="1990" spans="1:7" x14ac:dyDescent="0.25">
      <c r="A1990" s="369">
        <v>4050416</v>
      </c>
      <c r="B1990" s="368" t="s">
        <v>1932</v>
      </c>
      <c r="C1990" s="367" t="s">
        <v>1930</v>
      </c>
      <c r="D1990" s="366">
        <v>43983</v>
      </c>
      <c r="E1990" s="366">
        <v>43983</v>
      </c>
      <c r="F1990" s="366">
        <v>43983</v>
      </c>
      <c r="G1990" s="365">
        <v>36</v>
      </c>
    </row>
    <row r="1991" spans="1:7" x14ac:dyDescent="0.25">
      <c r="A1991" s="369">
        <v>4051767</v>
      </c>
      <c r="B1991" s="368" t="s">
        <v>1924</v>
      </c>
      <c r="C1991" s="367" t="s">
        <v>1931</v>
      </c>
      <c r="D1991" s="366">
        <v>44228</v>
      </c>
      <c r="E1991" s="366">
        <v>44228</v>
      </c>
      <c r="F1991" s="366">
        <v>44228</v>
      </c>
      <c r="G1991" s="365">
        <v>34</v>
      </c>
    </row>
    <row r="1992" spans="1:7" x14ac:dyDescent="0.25">
      <c r="A1992" s="369">
        <v>4052567</v>
      </c>
      <c r="B1992" s="368" t="s">
        <v>1924</v>
      </c>
      <c r="C1992" s="367" t="s">
        <v>1931</v>
      </c>
      <c r="D1992" s="366">
        <v>43952</v>
      </c>
      <c r="E1992" s="366">
        <v>43952</v>
      </c>
      <c r="F1992" s="366">
        <v>43983</v>
      </c>
      <c r="G1992" s="365">
        <v>83</v>
      </c>
    </row>
    <row r="1993" spans="1:7" x14ac:dyDescent="0.25">
      <c r="A1993" s="369">
        <v>4055294</v>
      </c>
      <c r="B1993" s="368" t="s">
        <v>1926</v>
      </c>
      <c r="C1993" s="367" t="s">
        <v>1923</v>
      </c>
      <c r="D1993" s="366">
        <v>44378</v>
      </c>
      <c r="E1993" s="366">
        <v>44378</v>
      </c>
      <c r="F1993" s="366">
        <v>44409</v>
      </c>
      <c r="G1993" s="365">
        <v>97</v>
      </c>
    </row>
    <row r="1994" spans="1:7" x14ac:dyDescent="0.25">
      <c r="A1994" s="369">
        <v>4056781</v>
      </c>
      <c r="B1994" s="368" t="s">
        <v>1918</v>
      </c>
      <c r="C1994" s="367" t="s">
        <v>1921</v>
      </c>
      <c r="D1994" s="366">
        <v>43952</v>
      </c>
      <c r="E1994" s="366">
        <v>43952</v>
      </c>
      <c r="F1994" s="366">
        <v>43952</v>
      </c>
      <c r="G1994" s="365">
        <v>69</v>
      </c>
    </row>
    <row r="1995" spans="1:7" x14ac:dyDescent="0.25">
      <c r="A1995" s="369">
        <v>4060011</v>
      </c>
      <c r="B1995" s="368" t="s">
        <v>1920</v>
      </c>
      <c r="C1995" s="367" t="s">
        <v>1930</v>
      </c>
      <c r="D1995" s="366">
        <v>44044</v>
      </c>
      <c r="E1995" s="366">
        <v>44044</v>
      </c>
      <c r="F1995" s="366">
        <v>44075</v>
      </c>
      <c r="G1995" s="365">
        <v>59</v>
      </c>
    </row>
    <row r="1996" spans="1:7" x14ac:dyDescent="0.25">
      <c r="A1996" s="369">
        <v>4060960</v>
      </c>
      <c r="B1996" s="368" t="s">
        <v>1929</v>
      </c>
      <c r="C1996" s="367" t="s">
        <v>1930</v>
      </c>
      <c r="D1996" s="366">
        <v>44501</v>
      </c>
      <c r="E1996" s="366">
        <v>44531</v>
      </c>
      <c r="F1996" s="366">
        <v>44531</v>
      </c>
      <c r="G1996" s="365">
        <v>24</v>
      </c>
    </row>
    <row r="1997" spans="1:7" x14ac:dyDescent="0.25">
      <c r="A1997" s="369">
        <v>4062867</v>
      </c>
      <c r="B1997" s="368" t="s">
        <v>1932</v>
      </c>
      <c r="C1997" s="367" t="s">
        <v>1934</v>
      </c>
      <c r="D1997" s="366">
        <v>44409</v>
      </c>
      <c r="E1997" s="366">
        <v>44440</v>
      </c>
      <c r="F1997" s="366">
        <v>44440</v>
      </c>
      <c r="G1997" s="365">
        <v>19</v>
      </c>
    </row>
    <row r="1998" spans="1:7" x14ac:dyDescent="0.25">
      <c r="A1998" s="369">
        <v>4062912</v>
      </c>
      <c r="B1998" s="368" t="s">
        <v>1928</v>
      </c>
      <c r="C1998" s="367" t="s">
        <v>1934</v>
      </c>
      <c r="D1998" s="366">
        <v>44075</v>
      </c>
      <c r="E1998" s="366">
        <v>44105</v>
      </c>
      <c r="F1998" s="366">
        <v>44105</v>
      </c>
      <c r="G1998" s="365">
        <v>7</v>
      </c>
    </row>
    <row r="1999" spans="1:7" x14ac:dyDescent="0.25">
      <c r="A1999" s="369">
        <v>4064609</v>
      </c>
      <c r="B1999" s="368" t="s">
        <v>1922</v>
      </c>
      <c r="C1999" s="367" t="s">
        <v>1923</v>
      </c>
      <c r="D1999" s="366">
        <v>44440</v>
      </c>
      <c r="E1999" s="366">
        <v>44470</v>
      </c>
      <c r="F1999" s="366">
        <v>44470</v>
      </c>
      <c r="G1999" s="365">
        <v>8</v>
      </c>
    </row>
    <row r="2000" spans="1:7" x14ac:dyDescent="0.25">
      <c r="A2000" s="369">
        <v>4071088</v>
      </c>
      <c r="B2000" s="368" t="s">
        <v>1918</v>
      </c>
      <c r="C2000" s="367" t="s">
        <v>1925</v>
      </c>
      <c r="D2000" s="366">
        <v>44531</v>
      </c>
      <c r="E2000" s="366">
        <v>44531</v>
      </c>
      <c r="F2000" s="366">
        <v>44562</v>
      </c>
      <c r="G2000" s="365">
        <v>15</v>
      </c>
    </row>
    <row r="2001" spans="1:7" x14ac:dyDescent="0.25">
      <c r="A2001" s="369">
        <v>4072825</v>
      </c>
      <c r="B2001" s="368" t="s">
        <v>1926</v>
      </c>
      <c r="C2001" s="367" t="s">
        <v>1934</v>
      </c>
      <c r="D2001" s="366">
        <v>44166</v>
      </c>
      <c r="E2001" s="366">
        <v>44197</v>
      </c>
      <c r="F2001" s="366">
        <v>44197</v>
      </c>
      <c r="G2001" s="365">
        <v>6</v>
      </c>
    </row>
    <row r="2002" spans="1:7" x14ac:dyDescent="0.25">
      <c r="A2002" s="369">
        <v>4074387</v>
      </c>
      <c r="B2002" s="368" t="s">
        <v>1928</v>
      </c>
      <c r="C2002" s="367" t="s">
        <v>1917</v>
      </c>
      <c r="D2002" s="366">
        <v>44166</v>
      </c>
      <c r="E2002" s="366">
        <v>44197</v>
      </c>
      <c r="F2002" s="366">
        <v>44197</v>
      </c>
      <c r="G2002" s="365">
        <v>9</v>
      </c>
    </row>
    <row r="2003" spans="1:7" x14ac:dyDescent="0.25">
      <c r="A2003" s="369">
        <v>4074776</v>
      </c>
      <c r="B2003" s="368" t="s">
        <v>1920</v>
      </c>
      <c r="C2003" s="367" t="s">
        <v>1930</v>
      </c>
      <c r="D2003" s="366">
        <v>44531</v>
      </c>
      <c r="E2003" s="366">
        <v>44531</v>
      </c>
      <c r="F2003" s="366">
        <v>44562</v>
      </c>
      <c r="G2003" s="365">
        <v>29</v>
      </c>
    </row>
    <row r="2004" spans="1:7" x14ac:dyDescent="0.25">
      <c r="A2004" s="369">
        <v>4075596</v>
      </c>
      <c r="B2004" s="368" t="s">
        <v>1922</v>
      </c>
      <c r="C2004" s="367" t="s">
        <v>1934</v>
      </c>
      <c r="D2004" s="366">
        <v>44136</v>
      </c>
      <c r="E2004" s="366">
        <v>44136</v>
      </c>
      <c r="F2004" s="366">
        <v>44166</v>
      </c>
      <c r="G2004" s="365">
        <v>18</v>
      </c>
    </row>
    <row r="2005" spans="1:7" x14ac:dyDescent="0.25">
      <c r="A2005" s="369">
        <v>4079764</v>
      </c>
      <c r="B2005" s="368" t="s">
        <v>1920</v>
      </c>
      <c r="C2005" s="367" t="s">
        <v>1934</v>
      </c>
      <c r="D2005" s="366">
        <v>44409</v>
      </c>
      <c r="E2005" s="366">
        <v>44440</v>
      </c>
      <c r="F2005" s="366">
        <v>44440</v>
      </c>
      <c r="G2005" s="365">
        <v>17</v>
      </c>
    </row>
    <row r="2006" spans="1:7" x14ac:dyDescent="0.25">
      <c r="A2006" s="369">
        <v>4081035</v>
      </c>
      <c r="B2006" s="368" t="s">
        <v>1929</v>
      </c>
      <c r="C2006" s="367" t="s">
        <v>1917</v>
      </c>
      <c r="D2006" s="366">
        <v>44256</v>
      </c>
      <c r="E2006" s="366">
        <v>44256</v>
      </c>
      <c r="F2006" s="366">
        <v>44256</v>
      </c>
      <c r="G2006" s="365">
        <v>65</v>
      </c>
    </row>
    <row r="2007" spans="1:7" x14ac:dyDescent="0.25">
      <c r="A2007" s="369">
        <v>4083371</v>
      </c>
      <c r="B2007" s="368" t="s">
        <v>1918</v>
      </c>
      <c r="C2007" s="367" t="s">
        <v>1925</v>
      </c>
      <c r="D2007" s="366">
        <v>44044</v>
      </c>
      <c r="E2007" s="366">
        <v>44044</v>
      </c>
      <c r="F2007" s="366">
        <v>44044</v>
      </c>
      <c r="G2007" s="365">
        <v>59</v>
      </c>
    </row>
    <row r="2008" spans="1:7" x14ac:dyDescent="0.25">
      <c r="A2008" s="369">
        <v>4084800</v>
      </c>
      <c r="B2008" s="368" t="s">
        <v>1928</v>
      </c>
      <c r="C2008" s="367" t="s">
        <v>1917</v>
      </c>
      <c r="D2008" s="366">
        <v>44256</v>
      </c>
      <c r="E2008" s="366">
        <v>44256</v>
      </c>
      <c r="F2008" s="366">
        <v>44256</v>
      </c>
      <c r="G2008" s="365">
        <v>23</v>
      </c>
    </row>
    <row r="2009" spans="1:7" x14ac:dyDescent="0.25">
      <c r="A2009" s="369">
        <v>4086606</v>
      </c>
      <c r="B2009" s="368" t="s">
        <v>1932</v>
      </c>
      <c r="C2009" s="367" t="s">
        <v>1923</v>
      </c>
      <c r="D2009" s="366">
        <v>44075</v>
      </c>
      <c r="E2009" s="366">
        <v>44105</v>
      </c>
      <c r="F2009" s="366">
        <v>44105</v>
      </c>
      <c r="G2009" s="365">
        <v>6</v>
      </c>
    </row>
    <row r="2010" spans="1:7" x14ac:dyDescent="0.25">
      <c r="A2010" s="369">
        <v>4088064</v>
      </c>
      <c r="B2010" s="368" t="s">
        <v>1922</v>
      </c>
      <c r="C2010" s="367" t="s">
        <v>1921</v>
      </c>
      <c r="D2010" s="366">
        <v>44409</v>
      </c>
      <c r="E2010" s="366">
        <v>44409</v>
      </c>
      <c r="F2010" s="366">
        <v>44409</v>
      </c>
      <c r="G2010" s="365">
        <v>45</v>
      </c>
    </row>
    <row r="2011" spans="1:7" x14ac:dyDescent="0.25">
      <c r="A2011" s="369">
        <v>4092018</v>
      </c>
      <c r="B2011" s="368" t="s">
        <v>1922</v>
      </c>
      <c r="C2011" s="367" t="s">
        <v>1933</v>
      </c>
      <c r="D2011" s="366">
        <v>44409</v>
      </c>
      <c r="E2011" s="366">
        <v>44409</v>
      </c>
      <c r="F2011" s="366">
        <v>44440</v>
      </c>
      <c r="G2011" s="365">
        <v>54</v>
      </c>
    </row>
    <row r="2012" spans="1:7" x14ac:dyDescent="0.25">
      <c r="A2012" s="369">
        <v>4092228</v>
      </c>
      <c r="B2012" s="368" t="s">
        <v>1922</v>
      </c>
      <c r="C2012" s="367" t="s">
        <v>1923</v>
      </c>
      <c r="D2012" s="366">
        <v>44409</v>
      </c>
      <c r="E2012" s="366">
        <v>44440</v>
      </c>
      <c r="F2012" s="366">
        <v>44440</v>
      </c>
      <c r="G2012" s="365">
        <v>8</v>
      </c>
    </row>
    <row r="2013" spans="1:7" x14ac:dyDescent="0.25">
      <c r="A2013" s="369">
        <v>4093151</v>
      </c>
      <c r="B2013" s="368" t="s">
        <v>1918</v>
      </c>
      <c r="C2013" s="367" t="s">
        <v>1931</v>
      </c>
      <c r="D2013" s="366">
        <v>43862</v>
      </c>
      <c r="E2013" s="366">
        <v>43891</v>
      </c>
      <c r="F2013" s="366">
        <v>43891</v>
      </c>
      <c r="G2013" s="365">
        <v>9</v>
      </c>
    </row>
    <row r="2014" spans="1:7" x14ac:dyDescent="0.25">
      <c r="A2014" s="369">
        <v>4095862</v>
      </c>
      <c r="B2014" s="368" t="s">
        <v>1920</v>
      </c>
      <c r="C2014" s="367" t="s">
        <v>1917</v>
      </c>
      <c r="D2014" s="366">
        <v>44440</v>
      </c>
      <c r="E2014" s="366">
        <v>44440</v>
      </c>
      <c r="F2014" s="366">
        <v>44470</v>
      </c>
      <c r="G2014" s="365">
        <v>19</v>
      </c>
    </row>
    <row r="2015" spans="1:7" x14ac:dyDescent="0.25">
      <c r="A2015" s="369">
        <v>4096691</v>
      </c>
      <c r="B2015" s="368" t="s">
        <v>1929</v>
      </c>
      <c r="C2015" s="367" t="s">
        <v>1919</v>
      </c>
      <c r="D2015" s="366">
        <v>44075</v>
      </c>
      <c r="E2015" s="366">
        <v>44075</v>
      </c>
      <c r="F2015" s="366">
        <v>44105</v>
      </c>
      <c r="G2015" s="365">
        <v>20</v>
      </c>
    </row>
    <row r="2016" spans="1:7" x14ac:dyDescent="0.25">
      <c r="A2016" s="369">
        <v>4097796</v>
      </c>
      <c r="B2016" s="368" t="s">
        <v>1929</v>
      </c>
      <c r="C2016" s="367" t="s">
        <v>1925</v>
      </c>
      <c r="D2016" s="366">
        <v>43862</v>
      </c>
      <c r="E2016" s="366">
        <v>43891</v>
      </c>
      <c r="F2016" s="366">
        <v>43891</v>
      </c>
      <c r="G2016" s="365">
        <v>7</v>
      </c>
    </row>
    <row r="2017" spans="1:7" x14ac:dyDescent="0.25">
      <c r="A2017" s="369">
        <v>4098920</v>
      </c>
      <c r="B2017" s="368" t="s">
        <v>1922</v>
      </c>
      <c r="C2017" s="367" t="s">
        <v>1925</v>
      </c>
      <c r="D2017" s="366">
        <v>44348</v>
      </c>
      <c r="E2017" s="366">
        <v>44348</v>
      </c>
      <c r="F2017" s="366">
        <v>44378</v>
      </c>
      <c r="G2017" s="365">
        <v>45</v>
      </c>
    </row>
    <row r="2018" spans="1:7" x14ac:dyDescent="0.25">
      <c r="A2018" s="369">
        <v>4102068</v>
      </c>
      <c r="B2018" s="368" t="s">
        <v>1924</v>
      </c>
      <c r="C2018" s="367" t="s">
        <v>1927</v>
      </c>
      <c r="D2018" s="366">
        <v>44378</v>
      </c>
      <c r="E2018" s="366">
        <v>44378</v>
      </c>
      <c r="F2018" s="366">
        <v>44378</v>
      </c>
      <c r="G2018" s="365">
        <v>20</v>
      </c>
    </row>
    <row r="2019" spans="1:7" x14ac:dyDescent="0.25">
      <c r="A2019" s="369">
        <v>4104197</v>
      </c>
      <c r="B2019" s="368" t="s">
        <v>1932</v>
      </c>
      <c r="C2019" s="367" t="s">
        <v>1917</v>
      </c>
      <c r="D2019" s="366">
        <v>43891</v>
      </c>
      <c r="E2019" s="366">
        <v>43891</v>
      </c>
      <c r="F2019" s="366">
        <v>43922</v>
      </c>
      <c r="G2019" s="365">
        <v>13</v>
      </c>
    </row>
    <row r="2020" spans="1:7" x14ac:dyDescent="0.25">
      <c r="A2020" s="369">
        <v>4105407</v>
      </c>
      <c r="B2020" s="368" t="s">
        <v>1920</v>
      </c>
      <c r="C2020" s="367" t="s">
        <v>1931</v>
      </c>
      <c r="D2020" s="366">
        <v>43891</v>
      </c>
      <c r="E2020" s="366">
        <v>43891</v>
      </c>
      <c r="F2020" s="366">
        <v>43891</v>
      </c>
      <c r="G2020" s="365">
        <v>8</v>
      </c>
    </row>
    <row r="2021" spans="1:7" x14ac:dyDescent="0.25">
      <c r="A2021" s="369">
        <v>4106196</v>
      </c>
      <c r="B2021" s="368" t="s">
        <v>1920</v>
      </c>
      <c r="C2021" s="367" t="s">
        <v>1917</v>
      </c>
      <c r="D2021" s="366">
        <v>44013</v>
      </c>
      <c r="E2021" s="366">
        <v>44013</v>
      </c>
      <c r="F2021" s="366">
        <v>44044</v>
      </c>
      <c r="G2021" s="365">
        <v>38</v>
      </c>
    </row>
    <row r="2022" spans="1:7" x14ac:dyDescent="0.25">
      <c r="A2022" s="369">
        <v>4108357</v>
      </c>
      <c r="B2022" s="368" t="s">
        <v>1924</v>
      </c>
      <c r="C2022" s="367" t="s">
        <v>1927</v>
      </c>
      <c r="D2022" s="366">
        <v>43952</v>
      </c>
      <c r="E2022" s="366">
        <v>43952</v>
      </c>
      <c r="F2022" s="366">
        <v>43952</v>
      </c>
      <c r="G2022" s="365">
        <v>76</v>
      </c>
    </row>
    <row r="2023" spans="1:7" x14ac:dyDescent="0.25">
      <c r="A2023" s="369">
        <v>4109378</v>
      </c>
      <c r="B2023" s="368" t="s">
        <v>1920</v>
      </c>
      <c r="C2023" s="367" t="s">
        <v>1921</v>
      </c>
      <c r="D2023" s="366">
        <v>44531</v>
      </c>
      <c r="E2023" s="366">
        <v>44562</v>
      </c>
      <c r="F2023" s="366">
        <v>44562</v>
      </c>
      <c r="G2023" s="365">
        <v>23</v>
      </c>
    </row>
    <row r="2024" spans="1:7" x14ac:dyDescent="0.25">
      <c r="A2024" s="369">
        <v>4109461</v>
      </c>
      <c r="B2024" s="368" t="s">
        <v>1924</v>
      </c>
      <c r="C2024" s="367" t="s">
        <v>1927</v>
      </c>
      <c r="D2024" s="366">
        <v>44470</v>
      </c>
      <c r="E2024" s="366">
        <v>44470</v>
      </c>
      <c r="F2024" s="366">
        <v>44501</v>
      </c>
      <c r="G2024" s="365">
        <v>96</v>
      </c>
    </row>
    <row r="2025" spans="1:7" x14ac:dyDescent="0.25">
      <c r="A2025" s="369">
        <v>4111017</v>
      </c>
      <c r="B2025" s="368" t="s">
        <v>1924</v>
      </c>
      <c r="C2025" s="367" t="s">
        <v>1933</v>
      </c>
      <c r="D2025" s="366">
        <v>44013</v>
      </c>
      <c r="E2025" s="366">
        <v>44013</v>
      </c>
      <c r="F2025" s="366">
        <v>44044</v>
      </c>
      <c r="G2025" s="365">
        <v>27</v>
      </c>
    </row>
    <row r="2026" spans="1:7" x14ac:dyDescent="0.25">
      <c r="A2026" s="369">
        <v>4111346</v>
      </c>
      <c r="B2026" s="368" t="s">
        <v>1928</v>
      </c>
      <c r="C2026" s="367" t="s">
        <v>1919</v>
      </c>
      <c r="D2026" s="366">
        <v>44287</v>
      </c>
      <c r="E2026" s="366">
        <v>44317</v>
      </c>
      <c r="F2026" s="366">
        <v>44317</v>
      </c>
      <c r="G2026" s="365">
        <v>24</v>
      </c>
    </row>
    <row r="2027" spans="1:7" x14ac:dyDescent="0.25">
      <c r="A2027" s="369">
        <v>4113992</v>
      </c>
      <c r="B2027" s="368" t="s">
        <v>1918</v>
      </c>
      <c r="C2027" s="367" t="s">
        <v>1925</v>
      </c>
      <c r="D2027" s="366">
        <v>44075</v>
      </c>
      <c r="E2027" s="366">
        <v>44075</v>
      </c>
      <c r="F2027" s="366">
        <v>44075</v>
      </c>
      <c r="G2027" s="365">
        <v>11</v>
      </c>
    </row>
    <row r="2028" spans="1:7" x14ac:dyDescent="0.25">
      <c r="A2028" s="369">
        <v>4114305</v>
      </c>
      <c r="B2028" s="368" t="s">
        <v>1924</v>
      </c>
      <c r="C2028" s="367" t="s">
        <v>1917</v>
      </c>
      <c r="D2028" s="366">
        <v>44136</v>
      </c>
      <c r="E2028" s="366">
        <v>44166</v>
      </c>
      <c r="F2028" s="366">
        <v>44166</v>
      </c>
      <c r="G2028" s="365">
        <v>1</v>
      </c>
    </row>
    <row r="2029" spans="1:7" x14ac:dyDescent="0.25">
      <c r="A2029" s="369">
        <v>4116948</v>
      </c>
      <c r="B2029" s="368" t="s">
        <v>1918</v>
      </c>
      <c r="C2029" s="367" t="s">
        <v>1930</v>
      </c>
      <c r="D2029" s="366">
        <v>44287</v>
      </c>
      <c r="E2029" s="366">
        <v>44287</v>
      </c>
      <c r="F2029" s="366">
        <v>44287</v>
      </c>
      <c r="G2029" s="365">
        <v>51</v>
      </c>
    </row>
    <row r="2030" spans="1:7" x14ac:dyDescent="0.25">
      <c r="A2030" s="369">
        <v>4123151</v>
      </c>
      <c r="B2030" s="368" t="s">
        <v>1924</v>
      </c>
      <c r="C2030" s="367" t="s">
        <v>1925</v>
      </c>
      <c r="D2030" s="366">
        <v>43891</v>
      </c>
      <c r="E2030" s="366">
        <v>43891</v>
      </c>
      <c r="F2030" s="366">
        <v>43891</v>
      </c>
      <c r="G2030" s="365">
        <v>61</v>
      </c>
    </row>
    <row r="2031" spans="1:7" x14ac:dyDescent="0.25">
      <c r="A2031" s="369">
        <v>4128696</v>
      </c>
      <c r="B2031" s="368" t="s">
        <v>1929</v>
      </c>
      <c r="C2031" s="367" t="s">
        <v>1933</v>
      </c>
      <c r="D2031" s="366">
        <v>44378</v>
      </c>
      <c r="E2031" s="366">
        <v>44378</v>
      </c>
      <c r="F2031" s="366">
        <v>44409</v>
      </c>
      <c r="G2031" s="365">
        <v>99</v>
      </c>
    </row>
    <row r="2032" spans="1:7" x14ac:dyDescent="0.25">
      <c r="A2032" s="369">
        <v>4129133</v>
      </c>
      <c r="B2032" s="368" t="s">
        <v>1920</v>
      </c>
      <c r="C2032" s="367" t="s">
        <v>1934</v>
      </c>
      <c r="D2032" s="366">
        <v>44287</v>
      </c>
      <c r="E2032" s="366">
        <v>44287</v>
      </c>
      <c r="F2032" s="366">
        <v>44287</v>
      </c>
      <c r="G2032" s="365">
        <v>54</v>
      </c>
    </row>
    <row r="2033" spans="1:7" x14ac:dyDescent="0.25">
      <c r="A2033" s="369">
        <v>4129728</v>
      </c>
      <c r="B2033" s="368" t="s">
        <v>1924</v>
      </c>
      <c r="C2033" s="367" t="s">
        <v>1919</v>
      </c>
      <c r="D2033" s="366">
        <v>44197</v>
      </c>
      <c r="E2033" s="366">
        <v>44197</v>
      </c>
      <c r="F2033" s="366">
        <v>44197</v>
      </c>
      <c r="G2033" s="365">
        <v>91</v>
      </c>
    </row>
    <row r="2034" spans="1:7" x14ac:dyDescent="0.25">
      <c r="A2034" s="369">
        <v>4133181</v>
      </c>
      <c r="B2034" s="368" t="s">
        <v>1922</v>
      </c>
      <c r="C2034" s="367" t="s">
        <v>1919</v>
      </c>
      <c r="D2034" s="366">
        <v>44317</v>
      </c>
      <c r="E2034" s="366">
        <v>44348</v>
      </c>
      <c r="F2034" s="366">
        <v>44348</v>
      </c>
      <c r="G2034" s="365">
        <v>10</v>
      </c>
    </row>
    <row r="2035" spans="1:7" x14ac:dyDescent="0.25">
      <c r="A2035" s="369">
        <v>4134746</v>
      </c>
      <c r="B2035" s="368" t="s">
        <v>1928</v>
      </c>
      <c r="C2035" s="367" t="s">
        <v>1934</v>
      </c>
      <c r="D2035" s="366">
        <v>44317</v>
      </c>
      <c r="E2035" s="366">
        <v>44348</v>
      </c>
      <c r="F2035" s="366">
        <v>44348</v>
      </c>
      <c r="G2035" s="365">
        <v>23</v>
      </c>
    </row>
    <row r="2036" spans="1:7" x14ac:dyDescent="0.25">
      <c r="A2036" s="369">
        <v>4134949</v>
      </c>
      <c r="B2036" s="368" t="s">
        <v>1918</v>
      </c>
      <c r="C2036" s="367" t="s">
        <v>1917</v>
      </c>
      <c r="D2036" s="366">
        <v>44378</v>
      </c>
      <c r="E2036" s="366">
        <v>44409</v>
      </c>
      <c r="F2036" s="366">
        <v>44409</v>
      </c>
      <c r="G2036" s="365">
        <v>14</v>
      </c>
    </row>
    <row r="2037" spans="1:7" x14ac:dyDescent="0.25">
      <c r="A2037" s="369">
        <v>4136051</v>
      </c>
      <c r="B2037" s="368" t="s">
        <v>1924</v>
      </c>
      <c r="C2037" s="367" t="s">
        <v>1931</v>
      </c>
      <c r="D2037" s="366">
        <v>43983</v>
      </c>
      <c r="E2037" s="366">
        <v>43983</v>
      </c>
      <c r="F2037" s="366">
        <v>43983</v>
      </c>
      <c r="G2037" s="365">
        <v>75</v>
      </c>
    </row>
    <row r="2038" spans="1:7" x14ac:dyDescent="0.25">
      <c r="A2038" s="369">
        <v>4137190</v>
      </c>
      <c r="B2038" s="368" t="s">
        <v>1926</v>
      </c>
      <c r="C2038" s="367" t="s">
        <v>1927</v>
      </c>
      <c r="D2038" s="366">
        <v>44228</v>
      </c>
      <c r="E2038" s="366">
        <v>44228</v>
      </c>
      <c r="F2038" s="366">
        <v>44256</v>
      </c>
      <c r="G2038" s="365">
        <v>36</v>
      </c>
    </row>
    <row r="2039" spans="1:7" x14ac:dyDescent="0.25">
      <c r="A2039" s="369">
        <v>4138896</v>
      </c>
      <c r="B2039" s="368" t="s">
        <v>1932</v>
      </c>
      <c r="C2039" s="367" t="s">
        <v>1919</v>
      </c>
      <c r="D2039" s="366">
        <v>44197</v>
      </c>
      <c r="E2039" s="366">
        <v>44228</v>
      </c>
      <c r="F2039" s="366">
        <v>44228</v>
      </c>
      <c r="G2039" s="365">
        <v>13</v>
      </c>
    </row>
    <row r="2040" spans="1:7" x14ac:dyDescent="0.25">
      <c r="A2040" s="369">
        <v>4139416</v>
      </c>
      <c r="B2040" s="368" t="s">
        <v>1920</v>
      </c>
      <c r="C2040" s="367" t="s">
        <v>1919</v>
      </c>
      <c r="D2040" s="366">
        <v>44409</v>
      </c>
      <c r="E2040" s="366">
        <v>44409</v>
      </c>
      <c r="F2040" s="366">
        <v>44409</v>
      </c>
      <c r="G2040" s="365">
        <v>67</v>
      </c>
    </row>
    <row r="2041" spans="1:7" x14ac:dyDescent="0.25">
      <c r="A2041" s="369">
        <v>4139994</v>
      </c>
      <c r="B2041" s="368" t="s">
        <v>1929</v>
      </c>
      <c r="C2041" s="367" t="s">
        <v>1925</v>
      </c>
      <c r="D2041" s="366">
        <v>44287</v>
      </c>
      <c r="E2041" s="366">
        <v>44287</v>
      </c>
      <c r="F2041" s="366">
        <v>44287</v>
      </c>
      <c r="G2041" s="365">
        <v>17</v>
      </c>
    </row>
    <row r="2042" spans="1:7" x14ac:dyDescent="0.25">
      <c r="A2042" s="369">
        <v>4151599</v>
      </c>
      <c r="B2042" s="368" t="s">
        <v>1918</v>
      </c>
      <c r="C2042" s="367" t="s">
        <v>1934</v>
      </c>
      <c r="D2042" s="366">
        <v>43952</v>
      </c>
      <c r="E2042" s="366">
        <v>43983</v>
      </c>
      <c r="F2042" s="366">
        <v>43983</v>
      </c>
      <c r="G2042" s="365">
        <v>4</v>
      </c>
    </row>
    <row r="2043" spans="1:7" x14ac:dyDescent="0.25">
      <c r="A2043" s="369">
        <v>4153253</v>
      </c>
      <c r="B2043" s="368" t="s">
        <v>1920</v>
      </c>
      <c r="C2043" s="367" t="s">
        <v>1921</v>
      </c>
      <c r="D2043" s="366">
        <v>44228</v>
      </c>
      <c r="E2043" s="366">
        <v>44228</v>
      </c>
      <c r="F2043" s="366">
        <v>44228</v>
      </c>
      <c r="G2043" s="365">
        <v>31</v>
      </c>
    </row>
    <row r="2044" spans="1:7" x14ac:dyDescent="0.25">
      <c r="A2044" s="369">
        <v>4154031</v>
      </c>
      <c r="B2044" s="368" t="s">
        <v>1918</v>
      </c>
      <c r="C2044" s="367" t="s">
        <v>1921</v>
      </c>
      <c r="D2044" s="366">
        <v>44470</v>
      </c>
      <c r="E2044" s="366">
        <v>44470</v>
      </c>
      <c r="F2044" s="366">
        <v>44470</v>
      </c>
      <c r="G2044" s="365">
        <v>72</v>
      </c>
    </row>
    <row r="2045" spans="1:7" x14ac:dyDescent="0.25">
      <c r="A2045" s="369">
        <v>4162855</v>
      </c>
      <c r="B2045" s="368" t="s">
        <v>1918</v>
      </c>
      <c r="C2045" s="367" t="s">
        <v>1930</v>
      </c>
      <c r="D2045" s="366">
        <v>43952</v>
      </c>
      <c r="E2045" s="366">
        <v>43952</v>
      </c>
      <c r="F2045" s="366">
        <v>43983</v>
      </c>
      <c r="G2045" s="365">
        <v>59</v>
      </c>
    </row>
    <row r="2046" spans="1:7" x14ac:dyDescent="0.25">
      <c r="A2046" s="369">
        <v>4164457</v>
      </c>
      <c r="B2046" s="368" t="s">
        <v>1932</v>
      </c>
      <c r="C2046" s="367" t="s">
        <v>1930</v>
      </c>
      <c r="D2046" s="366">
        <v>44531</v>
      </c>
      <c r="E2046" s="366">
        <v>44562</v>
      </c>
      <c r="F2046" s="366">
        <v>44562</v>
      </c>
      <c r="G2046" s="365">
        <v>13</v>
      </c>
    </row>
    <row r="2047" spans="1:7" x14ac:dyDescent="0.25">
      <c r="A2047" s="369">
        <v>4165280</v>
      </c>
      <c r="B2047" s="368" t="s">
        <v>1926</v>
      </c>
      <c r="C2047" s="367" t="s">
        <v>1919</v>
      </c>
      <c r="D2047" s="366">
        <v>43922</v>
      </c>
      <c r="E2047" s="366">
        <v>43952</v>
      </c>
      <c r="F2047" s="366">
        <v>43952</v>
      </c>
      <c r="G2047" s="365">
        <v>2</v>
      </c>
    </row>
    <row r="2048" spans="1:7" x14ac:dyDescent="0.25">
      <c r="A2048" s="369">
        <v>4165400</v>
      </c>
      <c r="B2048" s="368" t="s">
        <v>1929</v>
      </c>
      <c r="C2048" s="367" t="s">
        <v>1927</v>
      </c>
      <c r="D2048" s="366">
        <v>43952</v>
      </c>
      <c r="E2048" s="366">
        <v>43983</v>
      </c>
      <c r="F2048" s="366">
        <v>43983</v>
      </c>
      <c r="G2048" s="365">
        <v>7</v>
      </c>
    </row>
    <row r="2049" spans="1:7" x14ac:dyDescent="0.25">
      <c r="A2049" s="369">
        <v>4165826</v>
      </c>
      <c r="B2049" s="368" t="s">
        <v>1928</v>
      </c>
      <c r="C2049" s="367" t="s">
        <v>1923</v>
      </c>
      <c r="D2049" s="366">
        <v>44075</v>
      </c>
      <c r="E2049" s="366">
        <v>44105</v>
      </c>
      <c r="F2049" s="366">
        <v>44105</v>
      </c>
      <c r="G2049" s="365">
        <v>7</v>
      </c>
    </row>
    <row r="2050" spans="1:7" x14ac:dyDescent="0.25">
      <c r="A2050" s="369">
        <v>4168260</v>
      </c>
      <c r="B2050" s="368" t="s">
        <v>1929</v>
      </c>
      <c r="C2050" s="367" t="s">
        <v>1933</v>
      </c>
      <c r="D2050" s="366">
        <v>43922</v>
      </c>
      <c r="E2050" s="366">
        <v>43952</v>
      </c>
      <c r="F2050" s="366">
        <v>43952</v>
      </c>
      <c r="G2050" s="365">
        <v>9</v>
      </c>
    </row>
    <row r="2051" spans="1:7" x14ac:dyDescent="0.25">
      <c r="A2051" s="369">
        <v>4172098</v>
      </c>
      <c r="B2051" s="368" t="s">
        <v>1924</v>
      </c>
      <c r="C2051" s="367" t="s">
        <v>1931</v>
      </c>
      <c r="D2051" s="366">
        <v>44166</v>
      </c>
      <c r="E2051" s="366">
        <v>44197</v>
      </c>
      <c r="F2051" s="366">
        <v>44197</v>
      </c>
      <c r="G2051" s="365">
        <v>6</v>
      </c>
    </row>
    <row r="2052" spans="1:7" x14ac:dyDescent="0.25">
      <c r="A2052" s="369">
        <v>4172868</v>
      </c>
      <c r="B2052" s="368" t="s">
        <v>1929</v>
      </c>
      <c r="C2052" s="367" t="s">
        <v>1921</v>
      </c>
      <c r="D2052" s="366">
        <v>44044</v>
      </c>
      <c r="E2052" s="366">
        <v>44075</v>
      </c>
      <c r="F2052" s="366">
        <v>44075</v>
      </c>
      <c r="G2052" s="365">
        <v>1</v>
      </c>
    </row>
    <row r="2053" spans="1:7" x14ac:dyDescent="0.25">
      <c r="A2053" s="369">
        <v>4175001</v>
      </c>
      <c r="B2053" s="368" t="s">
        <v>1932</v>
      </c>
      <c r="C2053" s="367" t="s">
        <v>1927</v>
      </c>
      <c r="D2053" s="366">
        <v>43862</v>
      </c>
      <c r="E2053" s="366">
        <v>43862</v>
      </c>
      <c r="F2053" s="366">
        <v>43862</v>
      </c>
      <c r="G2053" s="365">
        <v>34</v>
      </c>
    </row>
    <row r="2054" spans="1:7" x14ac:dyDescent="0.25">
      <c r="A2054" s="369">
        <v>4175265</v>
      </c>
      <c r="B2054" s="368" t="s">
        <v>1929</v>
      </c>
      <c r="C2054" s="367" t="s">
        <v>1927</v>
      </c>
      <c r="D2054" s="366">
        <v>43922</v>
      </c>
      <c r="E2054" s="366">
        <v>43922</v>
      </c>
      <c r="F2054" s="366">
        <v>43922</v>
      </c>
      <c r="G2054" s="365">
        <v>71</v>
      </c>
    </row>
    <row r="2055" spans="1:7" x14ac:dyDescent="0.25">
      <c r="A2055" s="369">
        <v>4175449</v>
      </c>
      <c r="B2055" s="368" t="s">
        <v>1924</v>
      </c>
      <c r="C2055" s="367" t="s">
        <v>1925</v>
      </c>
      <c r="D2055" s="366">
        <v>44409</v>
      </c>
      <c r="E2055" s="366">
        <v>44409</v>
      </c>
      <c r="F2055" s="366">
        <v>44440</v>
      </c>
      <c r="G2055" s="365">
        <v>48</v>
      </c>
    </row>
    <row r="2056" spans="1:7" x14ac:dyDescent="0.25">
      <c r="A2056" s="369">
        <v>4181553</v>
      </c>
      <c r="B2056" s="368" t="s">
        <v>1918</v>
      </c>
      <c r="C2056" s="367" t="s">
        <v>1917</v>
      </c>
      <c r="D2056" s="366">
        <v>44531</v>
      </c>
      <c r="E2056" s="366">
        <v>44531</v>
      </c>
      <c r="F2056" s="366">
        <v>44562</v>
      </c>
      <c r="G2056" s="365">
        <v>30</v>
      </c>
    </row>
    <row r="2057" spans="1:7" x14ac:dyDescent="0.25">
      <c r="A2057" s="369">
        <v>4183255</v>
      </c>
      <c r="B2057" s="368" t="s">
        <v>1920</v>
      </c>
      <c r="C2057" s="367" t="s">
        <v>1921</v>
      </c>
      <c r="D2057" s="366">
        <v>44013</v>
      </c>
      <c r="E2057" s="366">
        <v>44013</v>
      </c>
      <c r="F2057" s="366">
        <v>44044</v>
      </c>
      <c r="G2057" s="365">
        <v>6</v>
      </c>
    </row>
    <row r="2058" spans="1:7" x14ac:dyDescent="0.25">
      <c r="A2058" s="369">
        <v>4185259</v>
      </c>
      <c r="B2058" s="368" t="s">
        <v>1929</v>
      </c>
      <c r="C2058" s="367" t="s">
        <v>1927</v>
      </c>
      <c r="D2058" s="366">
        <v>44197</v>
      </c>
      <c r="E2058" s="366">
        <v>44197</v>
      </c>
      <c r="F2058" s="366">
        <v>44228</v>
      </c>
      <c r="G2058" s="365">
        <v>79</v>
      </c>
    </row>
    <row r="2059" spans="1:7" x14ac:dyDescent="0.25">
      <c r="A2059" s="369">
        <v>4185327</v>
      </c>
      <c r="B2059" s="368" t="s">
        <v>1932</v>
      </c>
      <c r="C2059" s="367" t="s">
        <v>1925</v>
      </c>
      <c r="D2059" s="366">
        <v>44166</v>
      </c>
      <c r="E2059" s="366">
        <v>44166</v>
      </c>
      <c r="F2059" s="366">
        <v>44166</v>
      </c>
      <c r="G2059" s="365">
        <v>67</v>
      </c>
    </row>
    <row r="2060" spans="1:7" x14ac:dyDescent="0.25">
      <c r="A2060" s="369">
        <v>4185529</v>
      </c>
      <c r="B2060" s="368" t="s">
        <v>1929</v>
      </c>
      <c r="C2060" s="367" t="s">
        <v>1933</v>
      </c>
      <c r="D2060" s="366">
        <v>44501</v>
      </c>
      <c r="E2060" s="366">
        <v>44501</v>
      </c>
      <c r="F2060" s="366">
        <v>44501</v>
      </c>
      <c r="G2060" s="365">
        <v>19</v>
      </c>
    </row>
    <row r="2061" spans="1:7" x14ac:dyDescent="0.25">
      <c r="A2061" s="369">
        <v>4186017</v>
      </c>
      <c r="B2061" s="368" t="s">
        <v>1920</v>
      </c>
      <c r="C2061" s="367" t="s">
        <v>1921</v>
      </c>
      <c r="D2061" s="366">
        <v>44348</v>
      </c>
      <c r="E2061" s="366">
        <v>44348</v>
      </c>
      <c r="F2061" s="366">
        <v>44378</v>
      </c>
      <c r="G2061" s="365">
        <v>10</v>
      </c>
    </row>
    <row r="2062" spans="1:7" x14ac:dyDescent="0.25">
      <c r="A2062" s="369">
        <v>4189523</v>
      </c>
      <c r="B2062" s="368" t="s">
        <v>1932</v>
      </c>
      <c r="C2062" s="367" t="s">
        <v>1925</v>
      </c>
      <c r="D2062" s="366">
        <v>43891</v>
      </c>
      <c r="E2062" s="366">
        <v>43891</v>
      </c>
      <c r="F2062" s="366">
        <v>43891</v>
      </c>
      <c r="G2062" s="365">
        <v>81</v>
      </c>
    </row>
    <row r="2063" spans="1:7" x14ac:dyDescent="0.25">
      <c r="A2063" s="369">
        <v>4190266</v>
      </c>
      <c r="B2063" s="368" t="s">
        <v>1929</v>
      </c>
      <c r="C2063" s="367" t="s">
        <v>1921</v>
      </c>
      <c r="D2063" s="366">
        <v>44409</v>
      </c>
      <c r="E2063" s="366">
        <v>44409</v>
      </c>
      <c r="F2063" s="366">
        <v>44440</v>
      </c>
      <c r="G2063" s="365">
        <v>36</v>
      </c>
    </row>
    <row r="2064" spans="1:7" x14ac:dyDescent="0.25">
      <c r="A2064" s="369">
        <v>4194280</v>
      </c>
      <c r="B2064" s="368" t="s">
        <v>1918</v>
      </c>
      <c r="C2064" s="367" t="s">
        <v>1933</v>
      </c>
      <c r="D2064" s="366">
        <v>44166</v>
      </c>
      <c r="E2064" s="366">
        <v>44166</v>
      </c>
      <c r="F2064" s="366">
        <v>44197</v>
      </c>
      <c r="G2064" s="365">
        <v>80</v>
      </c>
    </row>
    <row r="2065" spans="1:7" x14ac:dyDescent="0.25">
      <c r="A2065" s="369">
        <v>4195651</v>
      </c>
      <c r="B2065" s="368" t="s">
        <v>1929</v>
      </c>
      <c r="C2065" s="367" t="s">
        <v>1934</v>
      </c>
      <c r="D2065" s="366">
        <v>44348</v>
      </c>
      <c r="E2065" s="366">
        <v>44348</v>
      </c>
      <c r="F2065" s="366">
        <v>44348</v>
      </c>
      <c r="G2065" s="365">
        <v>38</v>
      </c>
    </row>
    <row r="2066" spans="1:7" x14ac:dyDescent="0.25">
      <c r="A2066" s="369">
        <v>4196035</v>
      </c>
      <c r="B2066" s="368" t="s">
        <v>1929</v>
      </c>
      <c r="C2066" s="367" t="s">
        <v>1934</v>
      </c>
      <c r="D2066" s="366">
        <v>44197</v>
      </c>
      <c r="E2066" s="366">
        <v>44197</v>
      </c>
      <c r="F2066" s="366">
        <v>44197</v>
      </c>
      <c r="G2066" s="365">
        <v>86</v>
      </c>
    </row>
    <row r="2067" spans="1:7" x14ac:dyDescent="0.25">
      <c r="A2067" s="369">
        <v>4196796</v>
      </c>
      <c r="B2067" s="368" t="s">
        <v>1932</v>
      </c>
      <c r="C2067" s="367" t="s">
        <v>1927</v>
      </c>
      <c r="D2067" s="366">
        <v>44013</v>
      </c>
      <c r="E2067" s="366">
        <v>44044</v>
      </c>
      <c r="F2067" s="366">
        <v>44044</v>
      </c>
      <c r="G2067" s="365">
        <v>3</v>
      </c>
    </row>
    <row r="2068" spans="1:7" x14ac:dyDescent="0.25">
      <c r="A2068" s="369">
        <v>4197295</v>
      </c>
      <c r="B2068" s="368" t="s">
        <v>1932</v>
      </c>
      <c r="C2068" s="367" t="s">
        <v>1933</v>
      </c>
      <c r="D2068" s="366">
        <v>44228</v>
      </c>
      <c r="E2068" s="366">
        <v>44256</v>
      </c>
      <c r="F2068" s="366">
        <v>44256</v>
      </c>
      <c r="G2068" s="365">
        <v>23</v>
      </c>
    </row>
    <row r="2069" spans="1:7" x14ac:dyDescent="0.25">
      <c r="A2069" s="369">
        <v>4200787</v>
      </c>
      <c r="B2069" s="368" t="s">
        <v>1920</v>
      </c>
      <c r="C2069" s="367" t="s">
        <v>1931</v>
      </c>
      <c r="D2069" s="366">
        <v>44228</v>
      </c>
      <c r="E2069" s="366">
        <v>44256</v>
      </c>
      <c r="F2069" s="366">
        <v>44256</v>
      </c>
      <c r="G2069" s="365">
        <v>6</v>
      </c>
    </row>
    <row r="2070" spans="1:7" x14ac:dyDescent="0.25">
      <c r="A2070" s="369">
        <v>4203221</v>
      </c>
      <c r="B2070" s="368" t="s">
        <v>1924</v>
      </c>
      <c r="C2070" s="367" t="s">
        <v>1917</v>
      </c>
      <c r="D2070" s="366">
        <v>44287</v>
      </c>
      <c r="E2070" s="366">
        <v>44317</v>
      </c>
      <c r="F2070" s="366">
        <v>44317</v>
      </c>
      <c r="G2070" s="365">
        <v>14</v>
      </c>
    </row>
    <row r="2071" spans="1:7" x14ac:dyDescent="0.25">
      <c r="A2071" s="369">
        <v>4203492</v>
      </c>
      <c r="B2071" s="368" t="s">
        <v>1918</v>
      </c>
      <c r="C2071" s="367" t="s">
        <v>1925</v>
      </c>
      <c r="D2071" s="366">
        <v>44317</v>
      </c>
      <c r="E2071" s="366">
        <v>44348</v>
      </c>
      <c r="F2071" s="366">
        <v>44348</v>
      </c>
      <c r="G2071" s="365">
        <v>17</v>
      </c>
    </row>
    <row r="2072" spans="1:7" x14ac:dyDescent="0.25">
      <c r="A2072" s="369">
        <v>4203596</v>
      </c>
      <c r="B2072" s="368" t="s">
        <v>1920</v>
      </c>
      <c r="C2072" s="367" t="s">
        <v>1934</v>
      </c>
      <c r="D2072" s="366">
        <v>43862</v>
      </c>
      <c r="E2072" s="366">
        <v>43862</v>
      </c>
      <c r="F2072" s="366">
        <v>43862</v>
      </c>
      <c r="G2072" s="365">
        <v>37</v>
      </c>
    </row>
    <row r="2073" spans="1:7" x14ac:dyDescent="0.25">
      <c r="A2073" s="369">
        <v>4204825</v>
      </c>
      <c r="B2073" s="368" t="s">
        <v>1920</v>
      </c>
      <c r="C2073" s="367" t="s">
        <v>1933</v>
      </c>
      <c r="D2073" s="366">
        <v>43983</v>
      </c>
      <c r="E2073" s="366">
        <v>43983</v>
      </c>
      <c r="F2073" s="366">
        <v>44013</v>
      </c>
      <c r="G2073" s="365">
        <v>51</v>
      </c>
    </row>
    <row r="2074" spans="1:7" x14ac:dyDescent="0.25">
      <c r="A2074" s="369">
        <v>4205130</v>
      </c>
      <c r="B2074" s="368" t="s">
        <v>1928</v>
      </c>
      <c r="C2074" s="367" t="s">
        <v>1923</v>
      </c>
      <c r="D2074" s="366">
        <v>43983</v>
      </c>
      <c r="E2074" s="366">
        <v>43983</v>
      </c>
      <c r="F2074" s="366">
        <v>44013</v>
      </c>
      <c r="G2074" s="365">
        <v>29</v>
      </c>
    </row>
    <row r="2075" spans="1:7" x14ac:dyDescent="0.25">
      <c r="A2075" s="369">
        <v>4205587</v>
      </c>
      <c r="B2075" s="368" t="s">
        <v>1928</v>
      </c>
      <c r="C2075" s="367" t="s">
        <v>1933</v>
      </c>
      <c r="D2075" s="366">
        <v>44075</v>
      </c>
      <c r="E2075" s="366">
        <v>44075</v>
      </c>
      <c r="F2075" s="366">
        <v>44075</v>
      </c>
      <c r="G2075" s="365">
        <v>20</v>
      </c>
    </row>
    <row r="2076" spans="1:7" x14ac:dyDescent="0.25">
      <c r="A2076" s="369">
        <v>4209771</v>
      </c>
      <c r="B2076" s="368" t="s">
        <v>1929</v>
      </c>
      <c r="C2076" s="367" t="s">
        <v>1921</v>
      </c>
      <c r="D2076" s="366">
        <v>44378</v>
      </c>
      <c r="E2076" s="366">
        <v>44378</v>
      </c>
      <c r="F2076" s="366">
        <v>44409</v>
      </c>
      <c r="G2076" s="365">
        <v>81</v>
      </c>
    </row>
    <row r="2077" spans="1:7" x14ac:dyDescent="0.25">
      <c r="A2077" s="369">
        <v>4213557</v>
      </c>
      <c r="B2077" s="368" t="s">
        <v>1932</v>
      </c>
      <c r="C2077" s="367" t="s">
        <v>1919</v>
      </c>
      <c r="D2077" s="366">
        <v>44287</v>
      </c>
      <c r="E2077" s="366">
        <v>44317</v>
      </c>
      <c r="F2077" s="366">
        <v>44317</v>
      </c>
      <c r="G2077" s="365">
        <v>8</v>
      </c>
    </row>
    <row r="2078" spans="1:7" x14ac:dyDescent="0.25">
      <c r="A2078" s="369">
        <v>4214495</v>
      </c>
      <c r="B2078" s="368" t="s">
        <v>1932</v>
      </c>
      <c r="C2078" s="367" t="s">
        <v>1923</v>
      </c>
      <c r="D2078" s="366">
        <v>43952</v>
      </c>
      <c r="E2078" s="366">
        <v>43952</v>
      </c>
      <c r="F2078" s="366">
        <v>43952</v>
      </c>
      <c r="G2078" s="365">
        <v>46</v>
      </c>
    </row>
    <row r="2079" spans="1:7" x14ac:dyDescent="0.25">
      <c r="A2079" s="369">
        <v>4214811</v>
      </c>
      <c r="B2079" s="368" t="s">
        <v>1924</v>
      </c>
      <c r="C2079" s="367" t="s">
        <v>1919</v>
      </c>
      <c r="D2079" s="366">
        <v>43922</v>
      </c>
      <c r="E2079" s="366">
        <v>43922</v>
      </c>
      <c r="F2079" s="366">
        <v>43922</v>
      </c>
      <c r="G2079" s="365">
        <v>46</v>
      </c>
    </row>
    <row r="2080" spans="1:7" x14ac:dyDescent="0.25">
      <c r="A2080" s="369">
        <v>4216898</v>
      </c>
      <c r="B2080" s="368" t="s">
        <v>1920</v>
      </c>
      <c r="C2080" s="367" t="s">
        <v>1919</v>
      </c>
      <c r="D2080" s="366">
        <v>44228</v>
      </c>
      <c r="E2080" s="366">
        <v>44256</v>
      </c>
      <c r="F2080" s="366">
        <v>44256</v>
      </c>
      <c r="G2080" s="365">
        <v>25</v>
      </c>
    </row>
    <row r="2081" spans="1:7" x14ac:dyDescent="0.25">
      <c r="A2081" s="369">
        <v>4217821</v>
      </c>
      <c r="B2081" s="368" t="s">
        <v>1922</v>
      </c>
      <c r="C2081" s="367" t="s">
        <v>1933</v>
      </c>
      <c r="D2081" s="366">
        <v>44470</v>
      </c>
      <c r="E2081" s="366">
        <v>44470</v>
      </c>
      <c r="F2081" s="366">
        <v>44501</v>
      </c>
      <c r="G2081" s="365">
        <v>40</v>
      </c>
    </row>
    <row r="2082" spans="1:7" x14ac:dyDescent="0.25">
      <c r="A2082" s="369">
        <v>4219797</v>
      </c>
      <c r="B2082" s="368" t="s">
        <v>1929</v>
      </c>
      <c r="C2082" s="367" t="s">
        <v>1919</v>
      </c>
      <c r="D2082" s="366">
        <v>44501</v>
      </c>
      <c r="E2082" s="366">
        <v>44531</v>
      </c>
      <c r="F2082" s="366">
        <v>44531</v>
      </c>
      <c r="G2082" s="365">
        <v>25</v>
      </c>
    </row>
    <row r="2083" spans="1:7" x14ac:dyDescent="0.25">
      <c r="A2083" s="369">
        <v>4220153</v>
      </c>
      <c r="B2083" s="368" t="s">
        <v>1918</v>
      </c>
      <c r="C2083" s="367" t="s">
        <v>1933</v>
      </c>
      <c r="D2083" s="366">
        <v>43922</v>
      </c>
      <c r="E2083" s="366">
        <v>43952</v>
      </c>
      <c r="F2083" s="366">
        <v>43952</v>
      </c>
      <c r="G2083" s="365">
        <v>3</v>
      </c>
    </row>
    <row r="2084" spans="1:7" x14ac:dyDescent="0.25">
      <c r="A2084" s="369">
        <v>4221295</v>
      </c>
      <c r="B2084" s="368" t="s">
        <v>1924</v>
      </c>
      <c r="C2084" s="367" t="s">
        <v>1917</v>
      </c>
      <c r="D2084" s="366">
        <v>44531</v>
      </c>
      <c r="E2084" s="366">
        <v>44531</v>
      </c>
      <c r="F2084" s="366">
        <v>44562</v>
      </c>
      <c r="G2084" s="365">
        <v>57</v>
      </c>
    </row>
    <row r="2085" spans="1:7" x14ac:dyDescent="0.25">
      <c r="A2085" s="369">
        <v>4223912</v>
      </c>
      <c r="B2085" s="368" t="s">
        <v>1929</v>
      </c>
      <c r="C2085" s="367" t="s">
        <v>1923</v>
      </c>
      <c r="D2085" s="366">
        <v>43862</v>
      </c>
      <c r="E2085" s="366">
        <v>43862</v>
      </c>
      <c r="F2085" s="366">
        <v>43891</v>
      </c>
      <c r="G2085" s="365">
        <v>51</v>
      </c>
    </row>
    <row r="2086" spans="1:7" x14ac:dyDescent="0.25">
      <c r="A2086" s="369">
        <v>4224761</v>
      </c>
      <c r="B2086" s="368" t="s">
        <v>1929</v>
      </c>
      <c r="C2086" s="367" t="s">
        <v>1931</v>
      </c>
      <c r="D2086" s="366">
        <v>44409</v>
      </c>
      <c r="E2086" s="366">
        <v>44440</v>
      </c>
      <c r="F2086" s="366">
        <v>44440</v>
      </c>
      <c r="G2086" s="365">
        <v>10</v>
      </c>
    </row>
    <row r="2087" spans="1:7" x14ac:dyDescent="0.25">
      <c r="A2087" s="369">
        <v>4224993</v>
      </c>
      <c r="B2087" s="368" t="s">
        <v>1926</v>
      </c>
      <c r="C2087" s="367" t="s">
        <v>1919</v>
      </c>
      <c r="D2087" s="366">
        <v>44470</v>
      </c>
      <c r="E2087" s="366">
        <v>44470</v>
      </c>
      <c r="F2087" s="366">
        <v>44501</v>
      </c>
      <c r="G2087" s="365">
        <v>58</v>
      </c>
    </row>
    <row r="2088" spans="1:7" x14ac:dyDescent="0.25">
      <c r="A2088" s="369">
        <v>4225064</v>
      </c>
      <c r="B2088" s="368" t="s">
        <v>1932</v>
      </c>
      <c r="C2088" s="367" t="s">
        <v>1930</v>
      </c>
      <c r="D2088" s="366">
        <v>44228</v>
      </c>
      <c r="E2088" s="366">
        <v>44256</v>
      </c>
      <c r="F2088" s="366">
        <v>44256</v>
      </c>
      <c r="G2088" s="365">
        <v>25</v>
      </c>
    </row>
    <row r="2089" spans="1:7" x14ac:dyDescent="0.25">
      <c r="A2089" s="369">
        <v>4227787</v>
      </c>
      <c r="B2089" s="368" t="s">
        <v>1932</v>
      </c>
      <c r="C2089" s="367" t="s">
        <v>1925</v>
      </c>
      <c r="D2089" s="366">
        <v>43983</v>
      </c>
      <c r="E2089" s="366">
        <v>43983</v>
      </c>
      <c r="F2089" s="366">
        <v>43983</v>
      </c>
      <c r="G2089" s="365">
        <v>68</v>
      </c>
    </row>
    <row r="2090" spans="1:7" x14ac:dyDescent="0.25">
      <c r="A2090" s="369">
        <v>4228490</v>
      </c>
      <c r="B2090" s="368" t="s">
        <v>1928</v>
      </c>
      <c r="C2090" s="367" t="s">
        <v>1933</v>
      </c>
      <c r="D2090" s="366">
        <v>44287</v>
      </c>
      <c r="E2090" s="366">
        <v>44287</v>
      </c>
      <c r="F2090" s="366">
        <v>44287</v>
      </c>
      <c r="G2090" s="365">
        <v>67</v>
      </c>
    </row>
    <row r="2091" spans="1:7" x14ac:dyDescent="0.25">
      <c r="A2091" s="369">
        <v>4229255</v>
      </c>
      <c r="B2091" s="368" t="s">
        <v>1928</v>
      </c>
      <c r="C2091" s="367" t="s">
        <v>1925</v>
      </c>
      <c r="D2091" s="366">
        <v>44317</v>
      </c>
      <c r="E2091" s="366">
        <v>44348</v>
      </c>
      <c r="F2091" s="366">
        <v>44348</v>
      </c>
      <c r="G2091" s="365">
        <v>19</v>
      </c>
    </row>
    <row r="2092" spans="1:7" x14ac:dyDescent="0.25">
      <c r="A2092" s="369">
        <v>4233271</v>
      </c>
      <c r="B2092" s="368" t="s">
        <v>1922</v>
      </c>
      <c r="C2092" s="367" t="s">
        <v>1919</v>
      </c>
      <c r="D2092" s="366">
        <v>44470</v>
      </c>
      <c r="E2092" s="366">
        <v>44470</v>
      </c>
      <c r="F2092" s="366">
        <v>44470</v>
      </c>
      <c r="G2092" s="365">
        <v>49</v>
      </c>
    </row>
    <row r="2093" spans="1:7" x14ac:dyDescent="0.25">
      <c r="A2093" s="369">
        <v>4234570</v>
      </c>
      <c r="B2093" s="368" t="s">
        <v>1926</v>
      </c>
      <c r="C2093" s="367" t="s">
        <v>1931</v>
      </c>
      <c r="D2093" s="366">
        <v>44013</v>
      </c>
      <c r="E2093" s="366">
        <v>44013</v>
      </c>
      <c r="F2093" s="366">
        <v>44044</v>
      </c>
      <c r="G2093" s="365">
        <v>90</v>
      </c>
    </row>
    <row r="2094" spans="1:7" x14ac:dyDescent="0.25">
      <c r="A2094" s="369">
        <v>4235378</v>
      </c>
      <c r="B2094" s="368" t="s">
        <v>1928</v>
      </c>
      <c r="C2094" s="367" t="s">
        <v>1931</v>
      </c>
      <c r="D2094" s="366">
        <v>44136</v>
      </c>
      <c r="E2094" s="366">
        <v>44166</v>
      </c>
      <c r="F2094" s="366">
        <v>44166</v>
      </c>
      <c r="G2094" s="365">
        <v>10</v>
      </c>
    </row>
    <row r="2095" spans="1:7" x14ac:dyDescent="0.25">
      <c r="A2095" s="369">
        <v>4237700</v>
      </c>
      <c r="B2095" s="368" t="s">
        <v>1932</v>
      </c>
      <c r="C2095" s="367" t="s">
        <v>1931</v>
      </c>
      <c r="D2095" s="366">
        <v>44013</v>
      </c>
      <c r="E2095" s="366">
        <v>44013</v>
      </c>
      <c r="F2095" s="366">
        <v>44044</v>
      </c>
      <c r="G2095" s="365">
        <v>94</v>
      </c>
    </row>
    <row r="2096" spans="1:7" x14ac:dyDescent="0.25">
      <c r="A2096" s="369">
        <v>4238013</v>
      </c>
      <c r="B2096" s="368" t="s">
        <v>1926</v>
      </c>
      <c r="C2096" s="367" t="s">
        <v>1930</v>
      </c>
      <c r="D2096" s="366">
        <v>44470</v>
      </c>
      <c r="E2096" s="366">
        <v>44501</v>
      </c>
      <c r="F2096" s="366">
        <v>44501</v>
      </c>
      <c r="G2096" s="365">
        <v>16</v>
      </c>
    </row>
    <row r="2097" spans="1:7" x14ac:dyDescent="0.25">
      <c r="A2097" s="369">
        <v>4238692</v>
      </c>
      <c r="B2097" s="368" t="s">
        <v>1926</v>
      </c>
      <c r="C2097" s="367" t="s">
        <v>1934</v>
      </c>
      <c r="D2097" s="366">
        <v>44013</v>
      </c>
      <c r="E2097" s="366">
        <v>44013</v>
      </c>
      <c r="F2097" s="366">
        <v>44013</v>
      </c>
      <c r="G2097" s="365">
        <v>93</v>
      </c>
    </row>
    <row r="2098" spans="1:7" x14ac:dyDescent="0.25">
      <c r="A2098" s="369">
        <v>4239284</v>
      </c>
      <c r="B2098" s="368" t="s">
        <v>1932</v>
      </c>
      <c r="C2098" s="367" t="s">
        <v>1925</v>
      </c>
      <c r="D2098" s="366">
        <v>44136</v>
      </c>
      <c r="E2098" s="366">
        <v>44136</v>
      </c>
      <c r="F2098" s="366">
        <v>44166</v>
      </c>
      <c r="G2098" s="365">
        <v>63</v>
      </c>
    </row>
    <row r="2099" spans="1:7" x14ac:dyDescent="0.25">
      <c r="A2099" s="369">
        <v>4239302</v>
      </c>
      <c r="B2099" s="368" t="s">
        <v>1929</v>
      </c>
      <c r="C2099" s="367" t="s">
        <v>1919</v>
      </c>
      <c r="D2099" s="366">
        <v>43831</v>
      </c>
      <c r="E2099" s="366">
        <v>43831</v>
      </c>
      <c r="F2099" s="366">
        <v>43831</v>
      </c>
      <c r="G2099" s="365">
        <v>88</v>
      </c>
    </row>
    <row r="2100" spans="1:7" x14ac:dyDescent="0.25">
      <c r="A2100" s="369">
        <v>4240656</v>
      </c>
      <c r="B2100" s="368" t="s">
        <v>1932</v>
      </c>
      <c r="C2100" s="367" t="s">
        <v>1930</v>
      </c>
      <c r="D2100" s="366">
        <v>43831</v>
      </c>
      <c r="E2100" s="366">
        <v>43831</v>
      </c>
      <c r="F2100" s="366">
        <v>43831</v>
      </c>
      <c r="G2100" s="365">
        <v>86</v>
      </c>
    </row>
    <row r="2101" spans="1:7" x14ac:dyDescent="0.25">
      <c r="A2101" s="369">
        <v>4241293</v>
      </c>
      <c r="B2101" s="368" t="s">
        <v>1928</v>
      </c>
      <c r="C2101" s="367" t="s">
        <v>1919</v>
      </c>
      <c r="D2101" s="366">
        <v>44531</v>
      </c>
      <c r="E2101" s="366">
        <v>44531</v>
      </c>
      <c r="F2101" s="366">
        <v>44531</v>
      </c>
      <c r="G2101" s="365">
        <v>88</v>
      </c>
    </row>
    <row r="2102" spans="1:7" x14ac:dyDescent="0.25">
      <c r="A2102" s="369">
        <v>4242309</v>
      </c>
      <c r="B2102" s="368" t="s">
        <v>1932</v>
      </c>
      <c r="C2102" s="367" t="s">
        <v>1923</v>
      </c>
      <c r="D2102" s="366">
        <v>44044</v>
      </c>
      <c r="E2102" s="366">
        <v>44075</v>
      </c>
      <c r="F2102" s="366">
        <v>44075</v>
      </c>
      <c r="G2102" s="365">
        <v>3</v>
      </c>
    </row>
    <row r="2103" spans="1:7" x14ac:dyDescent="0.25">
      <c r="A2103" s="369">
        <v>4243135</v>
      </c>
      <c r="B2103" s="368" t="s">
        <v>1928</v>
      </c>
      <c r="C2103" s="367" t="s">
        <v>1921</v>
      </c>
      <c r="D2103" s="366">
        <v>44256</v>
      </c>
      <c r="E2103" s="366">
        <v>44256</v>
      </c>
      <c r="F2103" s="366">
        <v>44256</v>
      </c>
      <c r="G2103" s="365">
        <v>98</v>
      </c>
    </row>
    <row r="2104" spans="1:7" x14ac:dyDescent="0.25">
      <c r="A2104" s="369">
        <v>4245488</v>
      </c>
      <c r="B2104" s="368" t="s">
        <v>1932</v>
      </c>
      <c r="C2104" s="367" t="s">
        <v>1921</v>
      </c>
      <c r="D2104" s="366">
        <v>44136</v>
      </c>
      <c r="E2104" s="366">
        <v>44136</v>
      </c>
      <c r="F2104" s="366">
        <v>44166</v>
      </c>
      <c r="G2104" s="365">
        <v>71</v>
      </c>
    </row>
    <row r="2105" spans="1:7" x14ac:dyDescent="0.25">
      <c r="A2105" s="369">
        <v>4245518</v>
      </c>
      <c r="B2105" s="368" t="s">
        <v>1920</v>
      </c>
      <c r="C2105" s="367" t="s">
        <v>1917</v>
      </c>
      <c r="D2105" s="366">
        <v>44197</v>
      </c>
      <c r="E2105" s="366">
        <v>44197</v>
      </c>
      <c r="F2105" s="366">
        <v>44228</v>
      </c>
      <c r="G2105" s="365">
        <v>59</v>
      </c>
    </row>
    <row r="2106" spans="1:7" x14ac:dyDescent="0.25">
      <c r="A2106" s="369">
        <v>4245884</v>
      </c>
      <c r="B2106" s="368" t="s">
        <v>1924</v>
      </c>
      <c r="C2106" s="367" t="s">
        <v>1933</v>
      </c>
      <c r="D2106" s="366">
        <v>43862</v>
      </c>
      <c r="E2106" s="366">
        <v>43891</v>
      </c>
      <c r="F2106" s="366">
        <v>43891</v>
      </c>
      <c r="G2106" s="365">
        <v>6</v>
      </c>
    </row>
    <row r="2107" spans="1:7" x14ac:dyDescent="0.25">
      <c r="A2107" s="369">
        <v>4245913</v>
      </c>
      <c r="B2107" s="368" t="s">
        <v>1920</v>
      </c>
      <c r="C2107" s="367" t="s">
        <v>1930</v>
      </c>
      <c r="D2107" s="366">
        <v>44136</v>
      </c>
      <c r="E2107" s="366">
        <v>44166</v>
      </c>
      <c r="F2107" s="366">
        <v>44166</v>
      </c>
      <c r="G2107" s="365">
        <v>5</v>
      </c>
    </row>
    <row r="2108" spans="1:7" x14ac:dyDescent="0.25">
      <c r="A2108" s="369">
        <v>4246466</v>
      </c>
      <c r="B2108" s="368" t="s">
        <v>1920</v>
      </c>
      <c r="C2108" s="367" t="s">
        <v>1927</v>
      </c>
      <c r="D2108" s="366">
        <v>43831</v>
      </c>
      <c r="E2108" s="366">
        <v>43862</v>
      </c>
      <c r="F2108" s="366">
        <v>43862</v>
      </c>
      <c r="G2108" s="365">
        <v>7</v>
      </c>
    </row>
    <row r="2109" spans="1:7" x14ac:dyDescent="0.25">
      <c r="A2109" s="369">
        <v>4246983</v>
      </c>
      <c r="B2109" s="368" t="s">
        <v>1924</v>
      </c>
      <c r="C2109" s="367" t="s">
        <v>1931</v>
      </c>
      <c r="D2109" s="366">
        <v>44378</v>
      </c>
      <c r="E2109" s="366">
        <v>44378</v>
      </c>
      <c r="F2109" s="366">
        <v>44378</v>
      </c>
      <c r="G2109" s="365">
        <v>63</v>
      </c>
    </row>
    <row r="2110" spans="1:7" x14ac:dyDescent="0.25">
      <c r="A2110" s="369">
        <v>4247764</v>
      </c>
      <c r="B2110" s="368" t="s">
        <v>1924</v>
      </c>
      <c r="C2110" s="367" t="s">
        <v>1925</v>
      </c>
      <c r="D2110" s="366">
        <v>44044</v>
      </c>
      <c r="E2110" s="366">
        <v>44044</v>
      </c>
      <c r="F2110" s="366">
        <v>44075</v>
      </c>
      <c r="G2110" s="365">
        <v>32</v>
      </c>
    </row>
    <row r="2111" spans="1:7" x14ac:dyDescent="0.25">
      <c r="A2111" s="369">
        <v>4247811</v>
      </c>
      <c r="B2111" s="368" t="s">
        <v>1922</v>
      </c>
      <c r="C2111" s="367" t="s">
        <v>1930</v>
      </c>
      <c r="D2111" s="366">
        <v>43862</v>
      </c>
      <c r="E2111" s="366">
        <v>43891</v>
      </c>
      <c r="F2111" s="366">
        <v>43891</v>
      </c>
      <c r="G2111" s="365">
        <v>9</v>
      </c>
    </row>
    <row r="2112" spans="1:7" x14ac:dyDescent="0.25">
      <c r="A2112" s="369">
        <v>4248287</v>
      </c>
      <c r="B2112" s="368" t="s">
        <v>1918</v>
      </c>
      <c r="C2112" s="367" t="s">
        <v>1927</v>
      </c>
      <c r="D2112" s="366">
        <v>44409</v>
      </c>
      <c r="E2112" s="366">
        <v>44409</v>
      </c>
      <c r="F2112" s="366">
        <v>44440</v>
      </c>
      <c r="G2112" s="365">
        <v>61</v>
      </c>
    </row>
    <row r="2113" spans="1:7" x14ac:dyDescent="0.25">
      <c r="A2113" s="369">
        <v>4249170</v>
      </c>
      <c r="B2113" s="368" t="s">
        <v>1920</v>
      </c>
      <c r="C2113" s="367" t="s">
        <v>1917</v>
      </c>
      <c r="D2113" s="366">
        <v>44317</v>
      </c>
      <c r="E2113" s="366">
        <v>44317</v>
      </c>
      <c r="F2113" s="366">
        <v>44317</v>
      </c>
      <c r="G2113" s="365">
        <v>82</v>
      </c>
    </row>
    <row r="2114" spans="1:7" x14ac:dyDescent="0.25">
      <c r="A2114" s="369">
        <v>4249913</v>
      </c>
      <c r="B2114" s="368" t="s">
        <v>1920</v>
      </c>
      <c r="C2114" s="367" t="s">
        <v>1930</v>
      </c>
      <c r="D2114" s="366">
        <v>44197</v>
      </c>
      <c r="E2114" s="366">
        <v>44228</v>
      </c>
      <c r="F2114" s="366">
        <v>44228</v>
      </c>
      <c r="G2114" s="365">
        <v>11</v>
      </c>
    </row>
    <row r="2115" spans="1:7" x14ac:dyDescent="0.25">
      <c r="A2115" s="369">
        <v>4250840</v>
      </c>
      <c r="B2115" s="368" t="s">
        <v>1922</v>
      </c>
      <c r="C2115" s="367" t="s">
        <v>1925</v>
      </c>
      <c r="D2115" s="366">
        <v>44013</v>
      </c>
      <c r="E2115" s="366">
        <v>44013</v>
      </c>
      <c r="F2115" s="366">
        <v>44013</v>
      </c>
      <c r="G2115" s="365">
        <v>14</v>
      </c>
    </row>
    <row r="2116" spans="1:7" x14ac:dyDescent="0.25">
      <c r="A2116" s="369">
        <v>4251722</v>
      </c>
      <c r="B2116" s="368" t="s">
        <v>1920</v>
      </c>
      <c r="C2116" s="367" t="s">
        <v>1925</v>
      </c>
      <c r="D2116" s="366">
        <v>44470</v>
      </c>
      <c r="E2116" s="366">
        <v>44470</v>
      </c>
      <c r="F2116" s="366">
        <v>44470</v>
      </c>
      <c r="G2116" s="365">
        <v>66</v>
      </c>
    </row>
    <row r="2117" spans="1:7" x14ac:dyDescent="0.25">
      <c r="A2117" s="369">
        <v>4251765</v>
      </c>
      <c r="B2117" s="368" t="s">
        <v>1929</v>
      </c>
      <c r="C2117" s="367" t="s">
        <v>1921</v>
      </c>
      <c r="D2117" s="366">
        <v>44531</v>
      </c>
      <c r="E2117" s="366">
        <v>44531</v>
      </c>
      <c r="F2117" s="366">
        <v>44531</v>
      </c>
      <c r="G2117" s="365">
        <v>11</v>
      </c>
    </row>
    <row r="2118" spans="1:7" x14ac:dyDescent="0.25">
      <c r="A2118" s="369">
        <v>4253574</v>
      </c>
      <c r="B2118" s="368" t="s">
        <v>1922</v>
      </c>
      <c r="C2118" s="367" t="s">
        <v>1930</v>
      </c>
      <c r="D2118" s="366">
        <v>44348</v>
      </c>
      <c r="E2118" s="366">
        <v>44348</v>
      </c>
      <c r="F2118" s="366">
        <v>44378</v>
      </c>
      <c r="G2118" s="365">
        <v>32</v>
      </c>
    </row>
    <row r="2119" spans="1:7" x14ac:dyDescent="0.25">
      <c r="A2119" s="369">
        <v>4254461</v>
      </c>
      <c r="B2119" s="368" t="s">
        <v>1929</v>
      </c>
      <c r="C2119" s="367" t="s">
        <v>1925</v>
      </c>
      <c r="D2119" s="366">
        <v>44317</v>
      </c>
      <c r="E2119" s="366">
        <v>44348</v>
      </c>
      <c r="F2119" s="366">
        <v>44348</v>
      </c>
      <c r="G2119" s="365">
        <v>7</v>
      </c>
    </row>
    <row r="2120" spans="1:7" x14ac:dyDescent="0.25">
      <c r="A2120" s="369">
        <v>4255881</v>
      </c>
      <c r="B2120" s="368" t="s">
        <v>1920</v>
      </c>
      <c r="C2120" s="367" t="s">
        <v>1934</v>
      </c>
      <c r="D2120" s="366">
        <v>43831</v>
      </c>
      <c r="E2120" s="366">
        <v>43831</v>
      </c>
      <c r="F2120" s="366">
        <v>43862</v>
      </c>
      <c r="G2120" s="365">
        <v>1</v>
      </c>
    </row>
    <row r="2121" spans="1:7" x14ac:dyDescent="0.25">
      <c r="A2121" s="369">
        <v>4258690</v>
      </c>
      <c r="B2121" s="368" t="s">
        <v>1926</v>
      </c>
      <c r="C2121" s="367" t="s">
        <v>1933</v>
      </c>
      <c r="D2121" s="366">
        <v>43983</v>
      </c>
      <c r="E2121" s="366">
        <v>43983</v>
      </c>
      <c r="F2121" s="366">
        <v>43983</v>
      </c>
      <c r="G2121" s="365">
        <v>22</v>
      </c>
    </row>
    <row r="2122" spans="1:7" x14ac:dyDescent="0.25">
      <c r="A2122" s="369">
        <v>4260773</v>
      </c>
      <c r="B2122" s="368" t="s">
        <v>1932</v>
      </c>
      <c r="C2122" s="367" t="s">
        <v>1927</v>
      </c>
      <c r="D2122" s="366">
        <v>44378</v>
      </c>
      <c r="E2122" s="366">
        <v>44409</v>
      </c>
      <c r="F2122" s="366">
        <v>44409</v>
      </c>
      <c r="G2122" s="365">
        <v>17</v>
      </c>
    </row>
    <row r="2123" spans="1:7" x14ac:dyDescent="0.25">
      <c r="A2123" s="369">
        <v>4262863</v>
      </c>
      <c r="B2123" s="368" t="s">
        <v>1922</v>
      </c>
      <c r="C2123" s="367" t="s">
        <v>1927</v>
      </c>
      <c r="D2123" s="366">
        <v>44013</v>
      </c>
      <c r="E2123" s="366">
        <v>44013</v>
      </c>
      <c r="F2123" s="366">
        <v>44044</v>
      </c>
      <c r="G2123" s="365">
        <v>28</v>
      </c>
    </row>
    <row r="2124" spans="1:7" x14ac:dyDescent="0.25">
      <c r="A2124" s="369">
        <v>4266398</v>
      </c>
      <c r="B2124" s="368" t="s">
        <v>1929</v>
      </c>
      <c r="C2124" s="367" t="s">
        <v>1925</v>
      </c>
      <c r="D2124" s="366">
        <v>44348</v>
      </c>
      <c r="E2124" s="366">
        <v>44378</v>
      </c>
      <c r="F2124" s="366">
        <v>44378</v>
      </c>
      <c r="G2124" s="365">
        <v>21</v>
      </c>
    </row>
    <row r="2125" spans="1:7" x14ac:dyDescent="0.25">
      <c r="A2125" s="369">
        <v>4266402</v>
      </c>
      <c r="B2125" s="368" t="s">
        <v>1932</v>
      </c>
      <c r="C2125" s="367" t="s">
        <v>1925</v>
      </c>
      <c r="D2125" s="366">
        <v>44013</v>
      </c>
      <c r="E2125" s="366">
        <v>44013</v>
      </c>
      <c r="F2125" s="366">
        <v>44013</v>
      </c>
      <c r="G2125" s="365">
        <v>52</v>
      </c>
    </row>
    <row r="2126" spans="1:7" x14ac:dyDescent="0.25">
      <c r="A2126" s="369">
        <v>4273090</v>
      </c>
      <c r="B2126" s="368" t="s">
        <v>1924</v>
      </c>
      <c r="C2126" s="367" t="s">
        <v>1931</v>
      </c>
      <c r="D2126" s="366">
        <v>44317</v>
      </c>
      <c r="E2126" s="366">
        <v>44317</v>
      </c>
      <c r="F2126" s="366">
        <v>44348</v>
      </c>
      <c r="G2126" s="365">
        <v>35</v>
      </c>
    </row>
    <row r="2127" spans="1:7" x14ac:dyDescent="0.25">
      <c r="A2127" s="369">
        <v>4275471</v>
      </c>
      <c r="B2127" s="368" t="s">
        <v>1918</v>
      </c>
      <c r="C2127" s="367" t="s">
        <v>1917</v>
      </c>
      <c r="D2127" s="366">
        <v>44378</v>
      </c>
      <c r="E2127" s="366">
        <v>44378</v>
      </c>
      <c r="F2127" s="366">
        <v>44378</v>
      </c>
      <c r="G2127" s="365">
        <v>23</v>
      </c>
    </row>
    <row r="2128" spans="1:7" x14ac:dyDescent="0.25">
      <c r="A2128" s="369">
        <v>4277485</v>
      </c>
      <c r="B2128" s="368" t="s">
        <v>1918</v>
      </c>
      <c r="C2128" s="367" t="s">
        <v>1921</v>
      </c>
      <c r="D2128" s="366">
        <v>44348</v>
      </c>
      <c r="E2128" s="366">
        <v>44378</v>
      </c>
      <c r="F2128" s="366">
        <v>44378</v>
      </c>
      <c r="G2128" s="365">
        <v>25</v>
      </c>
    </row>
    <row r="2129" spans="1:7" x14ac:dyDescent="0.25">
      <c r="A2129" s="369">
        <v>4282830</v>
      </c>
      <c r="B2129" s="368" t="s">
        <v>1920</v>
      </c>
      <c r="C2129" s="367" t="s">
        <v>1917</v>
      </c>
      <c r="D2129" s="366">
        <v>43952</v>
      </c>
      <c r="E2129" s="366">
        <v>43952</v>
      </c>
      <c r="F2129" s="366">
        <v>43952</v>
      </c>
      <c r="G2129" s="365">
        <v>72</v>
      </c>
    </row>
    <row r="2130" spans="1:7" x14ac:dyDescent="0.25">
      <c r="A2130" s="369">
        <v>4283280</v>
      </c>
      <c r="B2130" s="368" t="s">
        <v>1929</v>
      </c>
      <c r="C2130" s="367" t="s">
        <v>1931</v>
      </c>
      <c r="D2130" s="366">
        <v>44013</v>
      </c>
      <c r="E2130" s="366">
        <v>44044</v>
      </c>
      <c r="F2130" s="366">
        <v>44044</v>
      </c>
      <c r="G2130" s="365">
        <v>8</v>
      </c>
    </row>
    <row r="2131" spans="1:7" x14ac:dyDescent="0.25">
      <c r="A2131" s="369">
        <v>4283918</v>
      </c>
      <c r="B2131" s="368" t="s">
        <v>1929</v>
      </c>
      <c r="C2131" s="367" t="s">
        <v>1923</v>
      </c>
      <c r="D2131" s="366">
        <v>44470</v>
      </c>
      <c r="E2131" s="366">
        <v>44470</v>
      </c>
      <c r="F2131" s="366">
        <v>44470</v>
      </c>
      <c r="G2131" s="365">
        <v>50</v>
      </c>
    </row>
    <row r="2132" spans="1:7" x14ac:dyDescent="0.25">
      <c r="A2132" s="369">
        <v>4285516</v>
      </c>
      <c r="B2132" s="368" t="s">
        <v>1924</v>
      </c>
      <c r="C2132" s="367" t="s">
        <v>1925</v>
      </c>
      <c r="D2132" s="366">
        <v>44317</v>
      </c>
      <c r="E2132" s="366">
        <v>44317</v>
      </c>
      <c r="F2132" s="366">
        <v>44348</v>
      </c>
      <c r="G2132" s="365">
        <v>84</v>
      </c>
    </row>
    <row r="2133" spans="1:7" x14ac:dyDescent="0.25">
      <c r="A2133" s="369">
        <v>4285636</v>
      </c>
      <c r="B2133" s="368" t="s">
        <v>1920</v>
      </c>
      <c r="C2133" s="367" t="s">
        <v>1923</v>
      </c>
      <c r="D2133" s="366">
        <v>43983</v>
      </c>
      <c r="E2133" s="366">
        <v>44013</v>
      </c>
      <c r="F2133" s="366">
        <v>44013</v>
      </c>
      <c r="G2133" s="365">
        <v>9</v>
      </c>
    </row>
    <row r="2134" spans="1:7" x14ac:dyDescent="0.25">
      <c r="A2134" s="369">
        <v>4285731</v>
      </c>
      <c r="B2134" s="368" t="s">
        <v>1922</v>
      </c>
      <c r="C2134" s="367" t="s">
        <v>1921</v>
      </c>
      <c r="D2134" s="366">
        <v>44105</v>
      </c>
      <c r="E2134" s="366">
        <v>44105</v>
      </c>
      <c r="F2134" s="366">
        <v>44105</v>
      </c>
      <c r="G2134" s="365">
        <v>44</v>
      </c>
    </row>
    <row r="2135" spans="1:7" x14ac:dyDescent="0.25">
      <c r="A2135" s="369">
        <v>4289314</v>
      </c>
      <c r="B2135" s="368" t="s">
        <v>1922</v>
      </c>
      <c r="C2135" s="367" t="s">
        <v>1919</v>
      </c>
      <c r="D2135" s="366">
        <v>44409</v>
      </c>
      <c r="E2135" s="366">
        <v>44409</v>
      </c>
      <c r="F2135" s="366">
        <v>44409</v>
      </c>
      <c r="G2135" s="365">
        <v>78</v>
      </c>
    </row>
    <row r="2136" spans="1:7" x14ac:dyDescent="0.25">
      <c r="A2136" s="369">
        <v>4289407</v>
      </c>
      <c r="B2136" s="368" t="s">
        <v>1918</v>
      </c>
      <c r="C2136" s="367" t="s">
        <v>1919</v>
      </c>
      <c r="D2136" s="366">
        <v>44378</v>
      </c>
      <c r="E2136" s="366">
        <v>44378</v>
      </c>
      <c r="F2136" s="366">
        <v>44378</v>
      </c>
      <c r="G2136" s="365">
        <v>32</v>
      </c>
    </row>
    <row r="2137" spans="1:7" x14ac:dyDescent="0.25">
      <c r="A2137" s="369">
        <v>4295563</v>
      </c>
      <c r="B2137" s="368" t="s">
        <v>1922</v>
      </c>
      <c r="C2137" s="367" t="s">
        <v>1934</v>
      </c>
      <c r="D2137" s="366">
        <v>44256</v>
      </c>
      <c r="E2137" s="366">
        <v>44287</v>
      </c>
      <c r="F2137" s="366">
        <v>44287</v>
      </c>
      <c r="G2137" s="365">
        <v>9</v>
      </c>
    </row>
    <row r="2138" spans="1:7" x14ac:dyDescent="0.25">
      <c r="A2138" s="369">
        <v>4296707</v>
      </c>
      <c r="B2138" s="368" t="s">
        <v>1928</v>
      </c>
      <c r="C2138" s="367" t="s">
        <v>1919</v>
      </c>
      <c r="D2138" s="366">
        <v>44531</v>
      </c>
      <c r="E2138" s="366">
        <v>44562</v>
      </c>
      <c r="F2138" s="366">
        <v>44562</v>
      </c>
      <c r="G2138" s="365">
        <v>3</v>
      </c>
    </row>
    <row r="2139" spans="1:7" x14ac:dyDescent="0.25">
      <c r="A2139" s="369">
        <v>4297818</v>
      </c>
      <c r="B2139" s="368" t="s">
        <v>1924</v>
      </c>
      <c r="C2139" s="367" t="s">
        <v>1925</v>
      </c>
      <c r="D2139" s="366">
        <v>44136</v>
      </c>
      <c r="E2139" s="366">
        <v>44166</v>
      </c>
      <c r="F2139" s="366">
        <v>44166</v>
      </c>
      <c r="G2139" s="365">
        <v>3</v>
      </c>
    </row>
    <row r="2140" spans="1:7" x14ac:dyDescent="0.25">
      <c r="A2140" s="369">
        <v>4299716</v>
      </c>
      <c r="B2140" s="368" t="s">
        <v>1920</v>
      </c>
      <c r="C2140" s="367" t="s">
        <v>1921</v>
      </c>
      <c r="D2140" s="366">
        <v>44256</v>
      </c>
      <c r="E2140" s="366">
        <v>44256</v>
      </c>
      <c r="F2140" s="366">
        <v>44256</v>
      </c>
      <c r="G2140" s="365">
        <v>11</v>
      </c>
    </row>
    <row r="2141" spans="1:7" x14ac:dyDescent="0.25">
      <c r="A2141" s="369">
        <v>4300295</v>
      </c>
      <c r="B2141" s="368" t="s">
        <v>1922</v>
      </c>
      <c r="C2141" s="367" t="s">
        <v>1927</v>
      </c>
      <c r="D2141" s="366">
        <v>44105</v>
      </c>
      <c r="E2141" s="366">
        <v>44105</v>
      </c>
      <c r="F2141" s="366">
        <v>44136</v>
      </c>
      <c r="G2141" s="365">
        <v>15</v>
      </c>
    </row>
    <row r="2142" spans="1:7" x14ac:dyDescent="0.25">
      <c r="A2142" s="369">
        <v>4302483</v>
      </c>
      <c r="B2142" s="368" t="s">
        <v>1929</v>
      </c>
      <c r="C2142" s="367" t="s">
        <v>1933</v>
      </c>
      <c r="D2142" s="366">
        <v>43952</v>
      </c>
      <c r="E2142" s="366">
        <v>43983</v>
      </c>
      <c r="F2142" s="366">
        <v>43983</v>
      </c>
      <c r="G2142" s="365">
        <v>2</v>
      </c>
    </row>
    <row r="2143" spans="1:7" x14ac:dyDescent="0.25">
      <c r="A2143" s="369">
        <v>4303577</v>
      </c>
      <c r="B2143" s="368" t="s">
        <v>1924</v>
      </c>
      <c r="C2143" s="367" t="s">
        <v>1917</v>
      </c>
      <c r="D2143" s="366">
        <v>43983</v>
      </c>
      <c r="E2143" s="366">
        <v>44013</v>
      </c>
      <c r="F2143" s="366">
        <v>44013</v>
      </c>
      <c r="G2143" s="365">
        <v>9</v>
      </c>
    </row>
    <row r="2144" spans="1:7" x14ac:dyDescent="0.25">
      <c r="A2144" s="369">
        <v>4304166</v>
      </c>
      <c r="B2144" s="368" t="s">
        <v>1926</v>
      </c>
      <c r="C2144" s="367" t="s">
        <v>1934</v>
      </c>
      <c r="D2144" s="366">
        <v>43983</v>
      </c>
      <c r="E2144" s="366">
        <v>44013</v>
      </c>
      <c r="F2144" s="366">
        <v>44013</v>
      </c>
      <c r="G2144" s="365">
        <v>1</v>
      </c>
    </row>
    <row r="2145" spans="1:7" x14ac:dyDescent="0.25">
      <c r="A2145" s="369">
        <v>4305834</v>
      </c>
      <c r="B2145" s="368" t="s">
        <v>1929</v>
      </c>
      <c r="C2145" s="367" t="s">
        <v>1925</v>
      </c>
      <c r="D2145" s="366">
        <v>44256</v>
      </c>
      <c r="E2145" s="366">
        <v>44256</v>
      </c>
      <c r="F2145" s="366">
        <v>44256</v>
      </c>
      <c r="G2145" s="365">
        <v>16</v>
      </c>
    </row>
    <row r="2146" spans="1:7" x14ac:dyDescent="0.25">
      <c r="A2146" s="369">
        <v>4306266</v>
      </c>
      <c r="B2146" s="368" t="s">
        <v>1924</v>
      </c>
      <c r="C2146" s="367" t="s">
        <v>1927</v>
      </c>
      <c r="D2146" s="366">
        <v>44470</v>
      </c>
      <c r="E2146" s="366">
        <v>44501</v>
      </c>
      <c r="F2146" s="366">
        <v>44501</v>
      </c>
      <c r="G2146" s="365">
        <v>20</v>
      </c>
    </row>
    <row r="2147" spans="1:7" x14ac:dyDescent="0.25">
      <c r="A2147" s="369">
        <v>4309778</v>
      </c>
      <c r="B2147" s="368" t="s">
        <v>1922</v>
      </c>
      <c r="C2147" s="367" t="s">
        <v>1921</v>
      </c>
      <c r="D2147" s="366">
        <v>43922</v>
      </c>
      <c r="E2147" s="366">
        <v>43952</v>
      </c>
      <c r="F2147" s="366">
        <v>43952</v>
      </c>
      <c r="G2147" s="365">
        <v>4</v>
      </c>
    </row>
    <row r="2148" spans="1:7" x14ac:dyDescent="0.25">
      <c r="A2148" s="369">
        <v>4310074</v>
      </c>
      <c r="B2148" s="368" t="s">
        <v>1932</v>
      </c>
      <c r="C2148" s="367" t="s">
        <v>1931</v>
      </c>
      <c r="D2148" s="366">
        <v>44440</v>
      </c>
      <c r="E2148" s="366">
        <v>44440</v>
      </c>
      <c r="F2148" s="366">
        <v>44470</v>
      </c>
      <c r="G2148" s="365">
        <v>24</v>
      </c>
    </row>
    <row r="2149" spans="1:7" x14ac:dyDescent="0.25">
      <c r="A2149" s="369">
        <v>4312151</v>
      </c>
      <c r="B2149" s="368" t="s">
        <v>1918</v>
      </c>
      <c r="C2149" s="367" t="s">
        <v>1934</v>
      </c>
      <c r="D2149" s="366">
        <v>44348</v>
      </c>
      <c r="E2149" s="366">
        <v>44378</v>
      </c>
      <c r="F2149" s="366">
        <v>44378</v>
      </c>
      <c r="G2149" s="365">
        <v>21</v>
      </c>
    </row>
    <row r="2150" spans="1:7" x14ac:dyDescent="0.25">
      <c r="A2150" s="369">
        <v>4312554</v>
      </c>
      <c r="B2150" s="368" t="s">
        <v>1920</v>
      </c>
      <c r="C2150" s="367" t="s">
        <v>1930</v>
      </c>
      <c r="D2150" s="366">
        <v>44197</v>
      </c>
      <c r="E2150" s="366">
        <v>44197</v>
      </c>
      <c r="F2150" s="366">
        <v>44228</v>
      </c>
      <c r="G2150" s="365">
        <v>100</v>
      </c>
    </row>
    <row r="2151" spans="1:7" x14ac:dyDescent="0.25">
      <c r="A2151" s="369">
        <v>4312639</v>
      </c>
      <c r="B2151" s="368" t="s">
        <v>1922</v>
      </c>
      <c r="C2151" s="367" t="s">
        <v>1923</v>
      </c>
      <c r="D2151" s="366">
        <v>44287</v>
      </c>
      <c r="E2151" s="366">
        <v>44287</v>
      </c>
      <c r="F2151" s="366">
        <v>44287</v>
      </c>
      <c r="G2151" s="365">
        <v>14</v>
      </c>
    </row>
    <row r="2152" spans="1:7" x14ac:dyDescent="0.25">
      <c r="A2152" s="369">
        <v>4314399</v>
      </c>
      <c r="B2152" s="368" t="s">
        <v>1922</v>
      </c>
      <c r="C2152" s="367" t="s">
        <v>1923</v>
      </c>
      <c r="D2152" s="366">
        <v>44501</v>
      </c>
      <c r="E2152" s="366">
        <v>44501</v>
      </c>
      <c r="F2152" s="366">
        <v>44501</v>
      </c>
      <c r="G2152" s="365">
        <v>51</v>
      </c>
    </row>
    <row r="2153" spans="1:7" x14ac:dyDescent="0.25">
      <c r="A2153" s="369">
        <v>4316829</v>
      </c>
      <c r="B2153" s="368" t="s">
        <v>1920</v>
      </c>
      <c r="C2153" s="367" t="s">
        <v>1923</v>
      </c>
      <c r="D2153" s="366">
        <v>44501</v>
      </c>
      <c r="E2153" s="366">
        <v>44501</v>
      </c>
      <c r="F2153" s="366">
        <v>44501</v>
      </c>
      <c r="G2153" s="365">
        <v>65</v>
      </c>
    </row>
    <row r="2154" spans="1:7" x14ac:dyDescent="0.25">
      <c r="A2154" s="369">
        <v>4317750</v>
      </c>
      <c r="B2154" s="368" t="s">
        <v>1920</v>
      </c>
      <c r="C2154" s="367" t="s">
        <v>1925</v>
      </c>
      <c r="D2154" s="366">
        <v>44013</v>
      </c>
      <c r="E2154" s="366">
        <v>44013</v>
      </c>
      <c r="F2154" s="366">
        <v>44013</v>
      </c>
      <c r="G2154" s="365">
        <v>88</v>
      </c>
    </row>
    <row r="2155" spans="1:7" x14ac:dyDescent="0.25">
      <c r="A2155" s="369">
        <v>4317967</v>
      </c>
      <c r="B2155" s="368" t="s">
        <v>1922</v>
      </c>
      <c r="C2155" s="367" t="s">
        <v>1917</v>
      </c>
      <c r="D2155" s="366">
        <v>44105</v>
      </c>
      <c r="E2155" s="366">
        <v>44105</v>
      </c>
      <c r="F2155" s="366">
        <v>44136</v>
      </c>
      <c r="G2155" s="365">
        <v>81</v>
      </c>
    </row>
    <row r="2156" spans="1:7" x14ac:dyDescent="0.25">
      <c r="A2156" s="369">
        <v>4322837</v>
      </c>
      <c r="B2156" s="368" t="s">
        <v>1922</v>
      </c>
      <c r="C2156" s="367" t="s">
        <v>1923</v>
      </c>
      <c r="D2156" s="366">
        <v>44044</v>
      </c>
      <c r="E2156" s="366">
        <v>44044</v>
      </c>
      <c r="F2156" s="366">
        <v>44044</v>
      </c>
      <c r="G2156" s="365">
        <v>42</v>
      </c>
    </row>
    <row r="2157" spans="1:7" x14ac:dyDescent="0.25">
      <c r="A2157" s="369">
        <v>4325176</v>
      </c>
      <c r="B2157" s="368" t="s">
        <v>1920</v>
      </c>
      <c r="C2157" s="367" t="s">
        <v>1917</v>
      </c>
      <c r="D2157" s="366">
        <v>43862</v>
      </c>
      <c r="E2157" s="366">
        <v>43862</v>
      </c>
      <c r="F2157" s="366">
        <v>43891</v>
      </c>
      <c r="G2157" s="365">
        <v>41</v>
      </c>
    </row>
    <row r="2158" spans="1:7" x14ac:dyDescent="0.25">
      <c r="A2158" s="369">
        <v>4326760</v>
      </c>
      <c r="B2158" s="368" t="s">
        <v>1924</v>
      </c>
      <c r="C2158" s="367" t="s">
        <v>1919</v>
      </c>
      <c r="D2158" s="366">
        <v>44287</v>
      </c>
      <c r="E2158" s="366">
        <v>44317</v>
      </c>
      <c r="F2158" s="366">
        <v>44317</v>
      </c>
      <c r="G2158" s="365">
        <v>7</v>
      </c>
    </row>
    <row r="2159" spans="1:7" x14ac:dyDescent="0.25">
      <c r="A2159" s="369">
        <v>4328605</v>
      </c>
      <c r="B2159" s="368" t="s">
        <v>1929</v>
      </c>
      <c r="C2159" s="367" t="s">
        <v>1921</v>
      </c>
      <c r="D2159" s="366">
        <v>44105</v>
      </c>
      <c r="E2159" s="366">
        <v>44105</v>
      </c>
      <c r="F2159" s="366">
        <v>44136</v>
      </c>
      <c r="G2159" s="365">
        <v>89</v>
      </c>
    </row>
    <row r="2160" spans="1:7" x14ac:dyDescent="0.25">
      <c r="A2160" s="369">
        <v>4328858</v>
      </c>
      <c r="B2160" s="368" t="s">
        <v>1932</v>
      </c>
      <c r="C2160" s="367" t="s">
        <v>1925</v>
      </c>
      <c r="D2160" s="366">
        <v>43952</v>
      </c>
      <c r="E2160" s="366">
        <v>43952</v>
      </c>
      <c r="F2160" s="366">
        <v>43952</v>
      </c>
      <c r="G2160" s="365">
        <v>57</v>
      </c>
    </row>
    <row r="2161" spans="1:7" x14ac:dyDescent="0.25">
      <c r="A2161" s="369">
        <v>4331124</v>
      </c>
      <c r="B2161" s="368" t="s">
        <v>1929</v>
      </c>
      <c r="C2161" s="367" t="s">
        <v>1919</v>
      </c>
      <c r="D2161" s="366">
        <v>44136</v>
      </c>
      <c r="E2161" s="366">
        <v>44136</v>
      </c>
      <c r="F2161" s="366">
        <v>44136</v>
      </c>
      <c r="G2161" s="365">
        <v>12</v>
      </c>
    </row>
    <row r="2162" spans="1:7" x14ac:dyDescent="0.25">
      <c r="A2162" s="369">
        <v>4334552</v>
      </c>
      <c r="B2162" s="368" t="s">
        <v>1928</v>
      </c>
      <c r="C2162" s="367" t="s">
        <v>1931</v>
      </c>
      <c r="D2162" s="366">
        <v>44197</v>
      </c>
      <c r="E2162" s="366">
        <v>44228</v>
      </c>
      <c r="F2162" s="366">
        <v>44228</v>
      </c>
      <c r="G2162" s="365">
        <v>24</v>
      </c>
    </row>
    <row r="2163" spans="1:7" x14ac:dyDescent="0.25">
      <c r="A2163" s="369">
        <v>4337892</v>
      </c>
      <c r="B2163" s="368" t="s">
        <v>1920</v>
      </c>
      <c r="C2163" s="367" t="s">
        <v>1933</v>
      </c>
      <c r="D2163" s="366">
        <v>43952</v>
      </c>
      <c r="E2163" s="366">
        <v>43983</v>
      </c>
      <c r="F2163" s="366">
        <v>43983</v>
      </c>
      <c r="G2163" s="365">
        <v>2</v>
      </c>
    </row>
    <row r="2164" spans="1:7" x14ac:dyDescent="0.25">
      <c r="A2164" s="369">
        <v>4338436</v>
      </c>
      <c r="B2164" s="368" t="s">
        <v>1920</v>
      </c>
      <c r="C2164" s="367" t="s">
        <v>1933</v>
      </c>
      <c r="D2164" s="366">
        <v>44440</v>
      </c>
      <c r="E2164" s="366">
        <v>44470</v>
      </c>
      <c r="F2164" s="366">
        <v>44470</v>
      </c>
      <c r="G2164" s="365">
        <v>5</v>
      </c>
    </row>
    <row r="2165" spans="1:7" x14ac:dyDescent="0.25">
      <c r="A2165" s="369">
        <v>4342297</v>
      </c>
      <c r="B2165" s="368" t="s">
        <v>1926</v>
      </c>
      <c r="C2165" s="367" t="s">
        <v>1921</v>
      </c>
      <c r="D2165" s="366">
        <v>44256</v>
      </c>
      <c r="E2165" s="366">
        <v>44256</v>
      </c>
      <c r="F2165" s="366">
        <v>44287</v>
      </c>
      <c r="G2165" s="365">
        <v>75</v>
      </c>
    </row>
    <row r="2166" spans="1:7" x14ac:dyDescent="0.25">
      <c r="A2166" s="369">
        <v>4345824</v>
      </c>
      <c r="B2166" s="368" t="s">
        <v>1922</v>
      </c>
      <c r="C2166" s="367" t="s">
        <v>1923</v>
      </c>
      <c r="D2166" s="366">
        <v>44501</v>
      </c>
      <c r="E2166" s="366">
        <v>44501</v>
      </c>
      <c r="F2166" s="366">
        <v>44531</v>
      </c>
      <c r="G2166" s="365">
        <v>61</v>
      </c>
    </row>
    <row r="2167" spans="1:7" x14ac:dyDescent="0.25">
      <c r="A2167" s="369">
        <v>4346296</v>
      </c>
      <c r="B2167" s="368" t="s">
        <v>1926</v>
      </c>
      <c r="C2167" s="367" t="s">
        <v>1921</v>
      </c>
      <c r="D2167" s="366">
        <v>43891</v>
      </c>
      <c r="E2167" s="366">
        <v>43891</v>
      </c>
      <c r="F2167" s="366">
        <v>43891</v>
      </c>
      <c r="G2167" s="365">
        <v>93</v>
      </c>
    </row>
    <row r="2168" spans="1:7" x14ac:dyDescent="0.25">
      <c r="A2168" s="369">
        <v>4346298</v>
      </c>
      <c r="B2168" s="368" t="s">
        <v>1928</v>
      </c>
      <c r="C2168" s="367" t="s">
        <v>1933</v>
      </c>
      <c r="D2168" s="366">
        <v>43831</v>
      </c>
      <c r="E2168" s="366">
        <v>43831</v>
      </c>
      <c r="F2168" s="366">
        <v>43831</v>
      </c>
      <c r="G2168" s="365">
        <v>14</v>
      </c>
    </row>
    <row r="2169" spans="1:7" x14ac:dyDescent="0.25">
      <c r="A2169" s="369">
        <v>4347156</v>
      </c>
      <c r="B2169" s="368" t="s">
        <v>1922</v>
      </c>
      <c r="C2169" s="367" t="s">
        <v>1930</v>
      </c>
      <c r="D2169" s="366">
        <v>44409</v>
      </c>
      <c r="E2169" s="366">
        <v>44440</v>
      </c>
      <c r="F2169" s="366">
        <v>44440</v>
      </c>
      <c r="G2169" s="365">
        <v>18</v>
      </c>
    </row>
    <row r="2170" spans="1:7" x14ac:dyDescent="0.25">
      <c r="A2170" s="369">
        <v>4348644</v>
      </c>
      <c r="B2170" s="368" t="s">
        <v>1922</v>
      </c>
      <c r="C2170" s="367" t="s">
        <v>1919</v>
      </c>
      <c r="D2170" s="366">
        <v>43922</v>
      </c>
      <c r="E2170" s="366">
        <v>43922</v>
      </c>
      <c r="F2170" s="366">
        <v>43922</v>
      </c>
      <c r="G2170" s="365">
        <v>19</v>
      </c>
    </row>
    <row r="2171" spans="1:7" x14ac:dyDescent="0.25">
      <c r="A2171" s="369">
        <v>4350049</v>
      </c>
      <c r="B2171" s="368" t="s">
        <v>1920</v>
      </c>
      <c r="C2171" s="367" t="s">
        <v>1923</v>
      </c>
      <c r="D2171" s="366">
        <v>44044</v>
      </c>
      <c r="E2171" s="366">
        <v>44044</v>
      </c>
      <c r="F2171" s="366">
        <v>44075</v>
      </c>
      <c r="G2171" s="365">
        <v>49</v>
      </c>
    </row>
    <row r="2172" spans="1:7" x14ac:dyDescent="0.25">
      <c r="A2172" s="369">
        <v>4352746</v>
      </c>
      <c r="B2172" s="368" t="s">
        <v>1918</v>
      </c>
      <c r="C2172" s="367" t="s">
        <v>1927</v>
      </c>
      <c r="D2172" s="366">
        <v>44409</v>
      </c>
      <c r="E2172" s="366">
        <v>44440</v>
      </c>
      <c r="F2172" s="366">
        <v>44440</v>
      </c>
      <c r="G2172" s="365">
        <v>5</v>
      </c>
    </row>
    <row r="2173" spans="1:7" x14ac:dyDescent="0.25">
      <c r="A2173" s="369">
        <v>4353403</v>
      </c>
      <c r="B2173" s="368" t="s">
        <v>1926</v>
      </c>
      <c r="C2173" s="367" t="s">
        <v>1927</v>
      </c>
      <c r="D2173" s="366">
        <v>44013</v>
      </c>
      <c r="E2173" s="366">
        <v>44044</v>
      </c>
      <c r="F2173" s="366">
        <v>44044</v>
      </c>
      <c r="G2173" s="365">
        <v>7</v>
      </c>
    </row>
    <row r="2174" spans="1:7" x14ac:dyDescent="0.25">
      <c r="A2174" s="369">
        <v>4353949</v>
      </c>
      <c r="B2174" s="368" t="s">
        <v>1926</v>
      </c>
      <c r="C2174" s="367" t="s">
        <v>1917</v>
      </c>
      <c r="D2174" s="366">
        <v>43922</v>
      </c>
      <c r="E2174" s="366">
        <v>43952</v>
      </c>
      <c r="F2174" s="366">
        <v>43952</v>
      </c>
      <c r="G2174" s="365">
        <v>9</v>
      </c>
    </row>
    <row r="2175" spans="1:7" x14ac:dyDescent="0.25">
      <c r="A2175" s="369">
        <v>4355945</v>
      </c>
      <c r="B2175" s="368" t="s">
        <v>1928</v>
      </c>
      <c r="C2175" s="367" t="s">
        <v>1927</v>
      </c>
      <c r="D2175" s="366">
        <v>44287</v>
      </c>
      <c r="E2175" s="366">
        <v>44287</v>
      </c>
      <c r="F2175" s="366">
        <v>44317</v>
      </c>
      <c r="G2175" s="365">
        <v>25</v>
      </c>
    </row>
    <row r="2176" spans="1:7" x14ac:dyDescent="0.25">
      <c r="A2176" s="369">
        <v>4356102</v>
      </c>
      <c r="B2176" s="368" t="s">
        <v>1924</v>
      </c>
      <c r="C2176" s="367" t="s">
        <v>1917</v>
      </c>
      <c r="D2176" s="366">
        <v>44317</v>
      </c>
      <c r="E2176" s="366">
        <v>44317</v>
      </c>
      <c r="F2176" s="366">
        <v>44348</v>
      </c>
      <c r="G2176" s="365">
        <v>66</v>
      </c>
    </row>
    <row r="2177" spans="1:7" x14ac:dyDescent="0.25">
      <c r="A2177" s="369">
        <v>4356817</v>
      </c>
      <c r="B2177" s="368" t="s">
        <v>1929</v>
      </c>
      <c r="C2177" s="367" t="s">
        <v>1934</v>
      </c>
      <c r="D2177" s="366">
        <v>44287</v>
      </c>
      <c r="E2177" s="366">
        <v>44317</v>
      </c>
      <c r="F2177" s="366">
        <v>44317</v>
      </c>
      <c r="G2177" s="365">
        <v>8</v>
      </c>
    </row>
    <row r="2178" spans="1:7" x14ac:dyDescent="0.25">
      <c r="A2178" s="369">
        <v>4358920</v>
      </c>
      <c r="B2178" s="368" t="s">
        <v>1918</v>
      </c>
      <c r="C2178" s="367" t="s">
        <v>1934</v>
      </c>
      <c r="D2178" s="366">
        <v>44348</v>
      </c>
      <c r="E2178" s="366">
        <v>44348</v>
      </c>
      <c r="F2178" s="366">
        <v>44378</v>
      </c>
      <c r="G2178" s="365">
        <v>38</v>
      </c>
    </row>
    <row r="2179" spans="1:7" x14ac:dyDescent="0.25">
      <c r="A2179" s="369">
        <v>4364862</v>
      </c>
      <c r="B2179" s="368" t="s">
        <v>1922</v>
      </c>
      <c r="C2179" s="367" t="s">
        <v>1931</v>
      </c>
      <c r="D2179" s="366">
        <v>43922</v>
      </c>
      <c r="E2179" s="366">
        <v>43922</v>
      </c>
      <c r="F2179" s="366">
        <v>43922</v>
      </c>
      <c r="G2179" s="365">
        <v>53</v>
      </c>
    </row>
    <row r="2180" spans="1:7" x14ac:dyDescent="0.25">
      <c r="A2180" s="369">
        <v>4367857</v>
      </c>
      <c r="B2180" s="368" t="s">
        <v>1928</v>
      </c>
      <c r="C2180" s="367" t="s">
        <v>1923</v>
      </c>
      <c r="D2180" s="366">
        <v>44136</v>
      </c>
      <c r="E2180" s="366">
        <v>44166</v>
      </c>
      <c r="F2180" s="366">
        <v>44166</v>
      </c>
      <c r="G2180" s="365">
        <v>3</v>
      </c>
    </row>
    <row r="2181" spans="1:7" x14ac:dyDescent="0.25">
      <c r="A2181" s="369">
        <v>4377211</v>
      </c>
      <c r="B2181" s="368" t="s">
        <v>1928</v>
      </c>
      <c r="C2181" s="367" t="s">
        <v>1933</v>
      </c>
      <c r="D2181" s="366">
        <v>44501</v>
      </c>
      <c r="E2181" s="366">
        <v>44501</v>
      </c>
      <c r="F2181" s="366">
        <v>44531</v>
      </c>
      <c r="G2181" s="365">
        <v>19</v>
      </c>
    </row>
    <row r="2182" spans="1:7" x14ac:dyDescent="0.25">
      <c r="A2182" s="369">
        <v>4377407</v>
      </c>
      <c r="B2182" s="368" t="s">
        <v>1929</v>
      </c>
      <c r="C2182" s="367" t="s">
        <v>1925</v>
      </c>
      <c r="D2182" s="366">
        <v>44075</v>
      </c>
      <c r="E2182" s="366">
        <v>44075</v>
      </c>
      <c r="F2182" s="366">
        <v>44075</v>
      </c>
      <c r="G2182" s="365">
        <v>49</v>
      </c>
    </row>
    <row r="2183" spans="1:7" x14ac:dyDescent="0.25">
      <c r="A2183" s="369">
        <v>4378212</v>
      </c>
      <c r="B2183" s="368" t="s">
        <v>1928</v>
      </c>
      <c r="C2183" s="367" t="s">
        <v>1917</v>
      </c>
      <c r="D2183" s="366">
        <v>43922</v>
      </c>
      <c r="E2183" s="366">
        <v>43922</v>
      </c>
      <c r="F2183" s="366">
        <v>43952</v>
      </c>
      <c r="G2183" s="365">
        <v>53</v>
      </c>
    </row>
    <row r="2184" spans="1:7" x14ac:dyDescent="0.25">
      <c r="A2184" s="369">
        <v>4381365</v>
      </c>
      <c r="B2184" s="368" t="s">
        <v>1922</v>
      </c>
      <c r="C2184" s="367" t="s">
        <v>1931</v>
      </c>
      <c r="D2184" s="366">
        <v>44256</v>
      </c>
      <c r="E2184" s="366">
        <v>44256</v>
      </c>
      <c r="F2184" s="366">
        <v>44256</v>
      </c>
      <c r="G2184" s="365">
        <v>81</v>
      </c>
    </row>
    <row r="2185" spans="1:7" x14ac:dyDescent="0.25">
      <c r="A2185" s="369">
        <v>4385436</v>
      </c>
      <c r="B2185" s="368" t="s">
        <v>1924</v>
      </c>
      <c r="C2185" s="367" t="s">
        <v>1933</v>
      </c>
      <c r="D2185" s="366">
        <v>44531</v>
      </c>
      <c r="E2185" s="366">
        <v>44531</v>
      </c>
      <c r="F2185" s="366">
        <v>44562</v>
      </c>
      <c r="G2185" s="365">
        <v>30</v>
      </c>
    </row>
    <row r="2186" spans="1:7" x14ac:dyDescent="0.25">
      <c r="A2186" s="369">
        <v>4386038</v>
      </c>
      <c r="B2186" s="368" t="s">
        <v>1920</v>
      </c>
      <c r="C2186" s="367" t="s">
        <v>1934</v>
      </c>
      <c r="D2186" s="366">
        <v>44501</v>
      </c>
      <c r="E2186" s="366">
        <v>44501</v>
      </c>
      <c r="F2186" s="366">
        <v>44501</v>
      </c>
      <c r="G2186" s="365">
        <v>98</v>
      </c>
    </row>
    <row r="2187" spans="1:7" x14ac:dyDescent="0.25">
      <c r="A2187" s="369">
        <v>4386161</v>
      </c>
      <c r="B2187" s="368" t="s">
        <v>1926</v>
      </c>
      <c r="C2187" s="367" t="s">
        <v>1930</v>
      </c>
      <c r="D2187" s="366">
        <v>43891</v>
      </c>
      <c r="E2187" s="366">
        <v>43891</v>
      </c>
      <c r="F2187" s="366">
        <v>43922</v>
      </c>
      <c r="G2187" s="365">
        <v>77</v>
      </c>
    </row>
    <row r="2188" spans="1:7" x14ac:dyDescent="0.25">
      <c r="A2188" s="369">
        <v>4387031</v>
      </c>
      <c r="B2188" s="368" t="s">
        <v>1922</v>
      </c>
      <c r="C2188" s="367" t="s">
        <v>1934</v>
      </c>
      <c r="D2188" s="366">
        <v>43891</v>
      </c>
      <c r="E2188" s="366">
        <v>43891</v>
      </c>
      <c r="F2188" s="366">
        <v>43891</v>
      </c>
      <c r="G2188" s="365">
        <v>56</v>
      </c>
    </row>
    <row r="2189" spans="1:7" x14ac:dyDescent="0.25">
      <c r="A2189" s="369">
        <v>4387713</v>
      </c>
      <c r="B2189" s="368" t="s">
        <v>1920</v>
      </c>
      <c r="C2189" s="367" t="s">
        <v>1931</v>
      </c>
      <c r="D2189" s="366">
        <v>44105</v>
      </c>
      <c r="E2189" s="366">
        <v>44105</v>
      </c>
      <c r="F2189" s="366">
        <v>44136</v>
      </c>
      <c r="G2189" s="365">
        <v>20</v>
      </c>
    </row>
    <row r="2190" spans="1:7" x14ac:dyDescent="0.25">
      <c r="A2190" s="369">
        <v>4389571</v>
      </c>
      <c r="B2190" s="368" t="s">
        <v>1920</v>
      </c>
      <c r="C2190" s="367" t="s">
        <v>1930</v>
      </c>
      <c r="D2190" s="366">
        <v>44166</v>
      </c>
      <c r="E2190" s="366">
        <v>44166</v>
      </c>
      <c r="F2190" s="366">
        <v>44166</v>
      </c>
      <c r="G2190" s="365">
        <v>79</v>
      </c>
    </row>
    <row r="2191" spans="1:7" x14ac:dyDescent="0.25">
      <c r="A2191" s="369">
        <v>4391411</v>
      </c>
      <c r="B2191" s="368" t="s">
        <v>1932</v>
      </c>
      <c r="C2191" s="367" t="s">
        <v>1931</v>
      </c>
      <c r="D2191" s="366">
        <v>44348</v>
      </c>
      <c r="E2191" s="366">
        <v>44378</v>
      </c>
      <c r="F2191" s="366">
        <v>44378</v>
      </c>
      <c r="G2191" s="365">
        <v>12</v>
      </c>
    </row>
    <row r="2192" spans="1:7" x14ac:dyDescent="0.25">
      <c r="A2192" s="369">
        <v>4393314</v>
      </c>
      <c r="B2192" s="368" t="s">
        <v>1918</v>
      </c>
      <c r="C2192" s="367" t="s">
        <v>1931</v>
      </c>
      <c r="D2192" s="366">
        <v>44531</v>
      </c>
      <c r="E2192" s="366">
        <v>44531</v>
      </c>
      <c r="F2192" s="366">
        <v>44531</v>
      </c>
      <c r="G2192" s="365">
        <v>35</v>
      </c>
    </row>
    <row r="2193" spans="1:7" x14ac:dyDescent="0.25">
      <c r="A2193" s="369">
        <v>4395540</v>
      </c>
      <c r="B2193" s="368" t="s">
        <v>1924</v>
      </c>
      <c r="C2193" s="367" t="s">
        <v>1930</v>
      </c>
      <c r="D2193" s="366">
        <v>44287</v>
      </c>
      <c r="E2193" s="366">
        <v>44317</v>
      </c>
      <c r="F2193" s="366">
        <v>44317</v>
      </c>
      <c r="G2193" s="365">
        <v>14</v>
      </c>
    </row>
    <row r="2194" spans="1:7" x14ac:dyDescent="0.25">
      <c r="A2194" s="369">
        <v>4397245</v>
      </c>
      <c r="B2194" s="368" t="s">
        <v>1924</v>
      </c>
      <c r="C2194" s="367" t="s">
        <v>1927</v>
      </c>
      <c r="D2194" s="366">
        <v>44378</v>
      </c>
      <c r="E2194" s="366">
        <v>44409</v>
      </c>
      <c r="F2194" s="366">
        <v>44409</v>
      </c>
      <c r="G2194" s="365">
        <v>8</v>
      </c>
    </row>
    <row r="2195" spans="1:7" x14ac:dyDescent="0.25">
      <c r="A2195" s="369">
        <v>4397529</v>
      </c>
      <c r="B2195" s="368" t="s">
        <v>1928</v>
      </c>
      <c r="C2195" s="367" t="s">
        <v>1917</v>
      </c>
      <c r="D2195" s="366">
        <v>44105</v>
      </c>
      <c r="E2195" s="366">
        <v>44105</v>
      </c>
      <c r="F2195" s="366">
        <v>44136</v>
      </c>
      <c r="G2195" s="365">
        <v>31</v>
      </c>
    </row>
    <row r="2196" spans="1:7" x14ac:dyDescent="0.25">
      <c r="A2196" s="369">
        <v>4398737</v>
      </c>
      <c r="B2196" s="368" t="s">
        <v>1928</v>
      </c>
      <c r="C2196" s="367" t="s">
        <v>1930</v>
      </c>
      <c r="D2196" s="366">
        <v>43891</v>
      </c>
      <c r="E2196" s="366">
        <v>43922</v>
      </c>
      <c r="F2196" s="366">
        <v>43922</v>
      </c>
      <c r="G2196" s="365">
        <v>8</v>
      </c>
    </row>
    <row r="2197" spans="1:7" x14ac:dyDescent="0.25">
      <c r="A2197" s="369">
        <v>4399458</v>
      </c>
      <c r="B2197" s="368" t="s">
        <v>1926</v>
      </c>
      <c r="C2197" s="367" t="s">
        <v>1923</v>
      </c>
      <c r="D2197" s="366">
        <v>44348</v>
      </c>
      <c r="E2197" s="366">
        <v>44348</v>
      </c>
      <c r="F2197" s="366">
        <v>44378</v>
      </c>
      <c r="G2197" s="365">
        <v>31</v>
      </c>
    </row>
    <row r="2198" spans="1:7" x14ac:dyDescent="0.25">
      <c r="A2198" s="369">
        <v>4401322</v>
      </c>
      <c r="B2198" s="368" t="s">
        <v>1932</v>
      </c>
      <c r="C2198" s="367" t="s">
        <v>1931</v>
      </c>
      <c r="D2198" s="366">
        <v>44501</v>
      </c>
      <c r="E2198" s="366">
        <v>44501</v>
      </c>
      <c r="F2198" s="366">
        <v>44501</v>
      </c>
      <c r="G2198" s="365">
        <v>83</v>
      </c>
    </row>
    <row r="2199" spans="1:7" x14ac:dyDescent="0.25">
      <c r="A2199" s="369">
        <v>4403479</v>
      </c>
      <c r="B2199" s="368" t="s">
        <v>1922</v>
      </c>
      <c r="C2199" s="367" t="s">
        <v>1931</v>
      </c>
      <c r="D2199" s="366">
        <v>43831</v>
      </c>
      <c r="E2199" s="366">
        <v>43862</v>
      </c>
      <c r="F2199" s="366">
        <v>43862</v>
      </c>
      <c r="G2199" s="365">
        <v>3</v>
      </c>
    </row>
    <row r="2200" spans="1:7" x14ac:dyDescent="0.25">
      <c r="A2200" s="369">
        <v>4403903</v>
      </c>
      <c r="B2200" s="368" t="s">
        <v>1928</v>
      </c>
      <c r="C2200" s="367" t="s">
        <v>1917</v>
      </c>
      <c r="D2200" s="366">
        <v>44317</v>
      </c>
      <c r="E2200" s="366">
        <v>44348</v>
      </c>
      <c r="F2200" s="366">
        <v>44348</v>
      </c>
      <c r="G2200" s="365">
        <v>17</v>
      </c>
    </row>
    <row r="2201" spans="1:7" x14ac:dyDescent="0.25">
      <c r="A2201" s="369">
        <v>4406763</v>
      </c>
      <c r="B2201" s="368" t="s">
        <v>1924</v>
      </c>
      <c r="C2201" s="367" t="s">
        <v>1930</v>
      </c>
      <c r="D2201" s="366">
        <v>44044</v>
      </c>
      <c r="E2201" s="366">
        <v>44044</v>
      </c>
      <c r="F2201" s="366">
        <v>44044</v>
      </c>
      <c r="G2201" s="365">
        <v>23</v>
      </c>
    </row>
    <row r="2202" spans="1:7" x14ac:dyDescent="0.25">
      <c r="A2202" s="369">
        <v>4408875</v>
      </c>
      <c r="B2202" s="368" t="s">
        <v>1932</v>
      </c>
      <c r="C2202" s="367" t="s">
        <v>1933</v>
      </c>
      <c r="D2202" s="366">
        <v>43922</v>
      </c>
      <c r="E2202" s="366">
        <v>43922</v>
      </c>
      <c r="F2202" s="366">
        <v>43952</v>
      </c>
      <c r="G2202" s="365">
        <v>98</v>
      </c>
    </row>
    <row r="2203" spans="1:7" x14ac:dyDescent="0.25">
      <c r="A2203" s="369">
        <v>4415106</v>
      </c>
      <c r="B2203" s="368" t="s">
        <v>1929</v>
      </c>
      <c r="C2203" s="367" t="s">
        <v>1930</v>
      </c>
      <c r="D2203" s="366">
        <v>44075</v>
      </c>
      <c r="E2203" s="366">
        <v>44075</v>
      </c>
      <c r="F2203" s="366">
        <v>44105</v>
      </c>
      <c r="G2203" s="365">
        <v>16</v>
      </c>
    </row>
    <row r="2204" spans="1:7" x14ac:dyDescent="0.25">
      <c r="A2204" s="369">
        <v>4417616</v>
      </c>
      <c r="B2204" s="368" t="s">
        <v>1932</v>
      </c>
      <c r="C2204" s="367" t="s">
        <v>1927</v>
      </c>
      <c r="D2204" s="366">
        <v>44378</v>
      </c>
      <c r="E2204" s="366">
        <v>44378</v>
      </c>
      <c r="F2204" s="366">
        <v>44378</v>
      </c>
      <c r="G2204" s="365">
        <v>53</v>
      </c>
    </row>
    <row r="2205" spans="1:7" x14ac:dyDescent="0.25">
      <c r="A2205" s="369">
        <v>4417831</v>
      </c>
      <c r="B2205" s="368" t="s">
        <v>1918</v>
      </c>
      <c r="C2205" s="367" t="s">
        <v>1921</v>
      </c>
      <c r="D2205" s="366">
        <v>43891</v>
      </c>
      <c r="E2205" s="366">
        <v>43891</v>
      </c>
      <c r="F2205" s="366">
        <v>43922</v>
      </c>
      <c r="G2205" s="365">
        <v>82</v>
      </c>
    </row>
    <row r="2206" spans="1:7" x14ac:dyDescent="0.25">
      <c r="A2206" s="369">
        <v>4423810</v>
      </c>
      <c r="B2206" s="368" t="s">
        <v>1926</v>
      </c>
      <c r="C2206" s="367" t="s">
        <v>1933</v>
      </c>
      <c r="D2206" s="366">
        <v>44044</v>
      </c>
      <c r="E2206" s="366">
        <v>44044</v>
      </c>
      <c r="F2206" s="366">
        <v>44044</v>
      </c>
      <c r="G2206" s="365">
        <v>43</v>
      </c>
    </row>
    <row r="2207" spans="1:7" x14ac:dyDescent="0.25">
      <c r="A2207" s="369">
        <v>4424378</v>
      </c>
      <c r="B2207" s="368" t="s">
        <v>1922</v>
      </c>
      <c r="C2207" s="367" t="s">
        <v>1927</v>
      </c>
      <c r="D2207" s="366">
        <v>44287</v>
      </c>
      <c r="E2207" s="366">
        <v>44287</v>
      </c>
      <c r="F2207" s="366">
        <v>44287</v>
      </c>
      <c r="G2207" s="365">
        <v>30</v>
      </c>
    </row>
    <row r="2208" spans="1:7" x14ac:dyDescent="0.25">
      <c r="A2208" s="369">
        <v>4426621</v>
      </c>
      <c r="B2208" s="368" t="s">
        <v>1932</v>
      </c>
      <c r="C2208" s="367" t="s">
        <v>1931</v>
      </c>
      <c r="D2208" s="366">
        <v>43952</v>
      </c>
      <c r="E2208" s="366">
        <v>43952</v>
      </c>
      <c r="F2208" s="366">
        <v>43983</v>
      </c>
      <c r="G2208" s="365">
        <v>59</v>
      </c>
    </row>
    <row r="2209" spans="1:7" x14ac:dyDescent="0.25">
      <c r="A2209" s="369">
        <v>4431823</v>
      </c>
      <c r="B2209" s="368" t="s">
        <v>1922</v>
      </c>
      <c r="C2209" s="367" t="s">
        <v>1934</v>
      </c>
      <c r="D2209" s="366">
        <v>44197</v>
      </c>
      <c r="E2209" s="366">
        <v>44197</v>
      </c>
      <c r="F2209" s="366">
        <v>44228</v>
      </c>
      <c r="G2209" s="365">
        <v>30</v>
      </c>
    </row>
    <row r="2210" spans="1:7" x14ac:dyDescent="0.25">
      <c r="A2210" s="369">
        <v>4433152</v>
      </c>
      <c r="B2210" s="368" t="s">
        <v>1928</v>
      </c>
      <c r="C2210" s="367" t="s">
        <v>1925</v>
      </c>
      <c r="D2210" s="366">
        <v>44197</v>
      </c>
      <c r="E2210" s="366">
        <v>44197</v>
      </c>
      <c r="F2210" s="366">
        <v>44228</v>
      </c>
      <c r="G2210" s="365">
        <v>54</v>
      </c>
    </row>
    <row r="2211" spans="1:7" x14ac:dyDescent="0.25">
      <c r="A2211" s="369">
        <v>4439534</v>
      </c>
      <c r="B2211" s="368" t="s">
        <v>1922</v>
      </c>
      <c r="C2211" s="367" t="s">
        <v>1917</v>
      </c>
      <c r="D2211" s="366">
        <v>44013</v>
      </c>
      <c r="E2211" s="366">
        <v>44013</v>
      </c>
      <c r="F2211" s="366">
        <v>44013</v>
      </c>
      <c r="G2211" s="365">
        <v>4</v>
      </c>
    </row>
    <row r="2212" spans="1:7" x14ac:dyDescent="0.25">
      <c r="A2212" s="369">
        <v>4440684</v>
      </c>
      <c r="B2212" s="368" t="s">
        <v>1924</v>
      </c>
      <c r="C2212" s="367" t="s">
        <v>1927</v>
      </c>
      <c r="D2212" s="366">
        <v>44348</v>
      </c>
      <c r="E2212" s="366">
        <v>44348</v>
      </c>
      <c r="F2212" s="366">
        <v>44378</v>
      </c>
      <c r="G2212" s="365">
        <v>99</v>
      </c>
    </row>
    <row r="2213" spans="1:7" x14ac:dyDescent="0.25">
      <c r="A2213" s="369">
        <v>4440776</v>
      </c>
      <c r="B2213" s="368" t="s">
        <v>1924</v>
      </c>
      <c r="C2213" s="367" t="s">
        <v>1919</v>
      </c>
      <c r="D2213" s="366">
        <v>44075</v>
      </c>
      <c r="E2213" s="366">
        <v>44075</v>
      </c>
      <c r="F2213" s="366">
        <v>44105</v>
      </c>
      <c r="G2213" s="365">
        <v>23</v>
      </c>
    </row>
    <row r="2214" spans="1:7" x14ac:dyDescent="0.25">
      <c r="A2214" s="369">
        <v>4443581</v>
      </c>
      <c r="B2214" s="368" t="s">
        <v>1929</v>
      </c>
      <c r="C2214" s="367" t="s">
        <v>1921</v>
      </c>
      <c r="D2214" s="366">
        <v>44044</v>
      </c>
      <c r="E2214" s="366">
        <v>44044</v>
      </c>
      <c r="F2214" s="366">
        <v>44044</v>
      </c>
      <c r="G2214" s="365">
        <v>100</v>
      </c>
    </row>
    <row r="2215" spans="1:7" x14ac:dyDescent="0.25">
      <c r="A2215" s="369">
        <v>4444468</v>
      </c>
      <c r="B2215" s="368" t="s">
        <v>1928</v>
      </c>
      <c r="C2215" s="367" t="s">
        <v>1917</v>
      </c>
      <c r="D2215" s="366">
        <v>44105</v>
      </c>
      <c r="E2215" s="366">
        <v>44105</v>
      </c>
      <c r="F2215" s="366">
        <v>44105</v>
      </c>
      <c r="G2215" s="365">
        <v>7</v>
      </c>
    </row>
    <row r="2216" spans="1:7" x14ac:dyDescent="0.25">
      <c r="A2216" s="369">
        <v>4444943</v>
      </c>
      <c r="B2216" s="368" t="s">
        <v>1926</v>
      </c>
      <c r="C2216" s="367" t="s">
        <v>1933</v>
      </c>
      <c r="D2216" s="366">
        <v>44531</v>
      </c>
      <c r="E2216" s="366">
        <v>44562</v>
      </c>
      <c r="F2216" s="366">
        <v>44562</v>
      </c>
      <c r="G2216" s="365">
        <v>1</v>
      </c>
    </row>
    <row r="2217" spans="1:7" x14ac:dyDescent="0.25">
      <c r="A2217" s="369">
        <v>4447989</v>
      </c>
      <c r="B2217" s="368" t="s">
        <v>1928</v>
      </c>
      <c r="C2217" s="367" t="s">
        <v>1934</v>
      </c>
      <c r="D2217" s="366">
        <v>44197</v>
      </c>
      <c r="E2217" s="366">
        <v>44228</v>
      </c>
      <c r="F2217" s="366">
        <v>44228</v>
      </c>
      <c r="G2217" s="365">
        <v>8</v>
      </c>
    </row>
    <row r="2218" spans="1:7" x14ac:dyDescent="0.25">
      <c r="A2218" s="369">
        <v>4448414</v>
      </c>
      <c r="B2218" s="368" t="s">
        <v>1918</v>
      </c>
      <c r="C2218" s="367" t="s">
        <v>1931</v>
      </c>
      <c r="D2218" s="366">
        <v>43952</v>
      </c>
      <c r="E2218" s="366">
        <v>43952</v>
      </c>
      <c r="F2218" s="366">
        <v>43952</v>
      </c>
      <c r="G2218" s="365">
        <v>36</v>
      </c>
    </row>
    <row r="2219" spans="1:7" x14ac:dyDescent="0.25">
      <c r="A2219" s="369">
        <v>4448788</v>
      </c>
      <c r="B2219" s="368" t="s">
        <v>1932</v>
      </c>
      <c r="C2219" s="367" t="s">
        <v>1921</v>
      </c>
      <c r="D2219" s="366">
        <v>44166</v>
      </c>
      <c r="E2219" s="366">
        <v>44166</v>
      </c>
      <c r="F2219" s="366">
        <v>44197</v>
      </c>
      <c r="G2219" s="365">
        <v>21</v>
      </c>
    </row>
    <row r="2220" spans="1:7" x14ac:dyDescent="0.25">
      <c r="A2220" s="369">
        <v>4449301</v>
      </c>
      <c r="B2220" s="368" t="s">
        <v>1929</v>
      </c>
      <c r="C2220" s="367" t="s">
        <v>1919</v>
      </c>
      <c r="D2220" s="366">
        <v>43891</v>
      </c>
      <c r="E2220" s="366">
        <v>43922</v>
      </c>
      <c r="F2220" s="366">
        <v>43922</v>
      </c>
      <c r="G2220" s="365">
        <v>2</v>
      </c>
    </row>
    <row r="2221" spans="1:7" x14ac:dyDescent="0.25">
      <c r="A2221" s="369">
        <v>4449473</v>
      </c>
      <c r="B2221" s="368" t="s">
        <v>1918</v>
      </c>
      <c r="C2221" s="367" t="s">
        <v>1934</v>
      </c>
      <c r="D2221" s="366">
        <v>44044</v>
      </c>
      <c r="E2221" s="366">
        <v>44044</v>
      </c>
      <c r="F2221" s="366">
        <v>44044</v>
      </c>
      <c r="G2221" s="365">
        <v>28</v>
      </c>
    </row>
    <row r="2222" spans="1:7" x14ac:dyDescent="0.25">
      <c r="A2222" s="369">
        <v>4452938</v>
      </c>
      <c r="B2222" s="368" t="s">
        <v>1924</v>
      </c>
      <c r="C2222" s="367" t="s">
        <v>1933</v>
      </c>
      <c r="D2222" s="366">
        <v>44317</v>
      </c>
      <c r="E2222" s="366">
        <v>44348</v>
      </c>
      <c r="F2222" s="366">
        <v>44348</v>
      </c>
      <c r="G2222" s="365">
        <v>15</v>
      </c>
    </row>
    <row r="2223" spans="1:7" x14ac:dyDescent="0.25">
      <c r="A2223" s="369">
        <v>4454282</v>
      </c>
      <c r="B2223" s="368" t="s">
        <v>1924</v>
      </c>
      <c r="C2223" s="367" t="s">
        <v>1919</v>
      </c>
      <c r="D2223" s="366">
        <v>43952</v>
      </c>
      <c r="E2223" s="366">
        <v>43983</v>
      </c>
      <c r="F2223" s="366">
        <v>43983</v>
      </c>
      <c r="G2223" s="365">
        <v>5</v>
      </c>
    </row>
    <row r="2224" spans="1:7" x14ac:dyDescent="0.25">
      <c r="A2224" s="369">
        <v>4455848</v>
      </c>
      <c r="B2224" s="368" t="s">
        <v>1929</v>
      </c>
      <c r="C2224" s="367" t="s">
        <v>1934</v>
      </c>
      <c r="D2224" s="366">
        <v>44440</v>
      </c>
      <c r="E2224" s="366">
        <v>44440</v>
      </c>
      <c r="F2224" s="366">
        <v>44440</v>
      </c>
      <c r="G2224" s="365">
        <v>40</v>
      </c>
    </row>
    <row r="2225" spans="1:7" x14ac:dyDescent="0.25">
      <c r="A2225" s="369">
        <v>4455890</v>
      </c>
      <c r="B2225" s="368" t="s">
        <v>1928</v>
      </c>
      <c r="C2225" s="367" t="s">
        <v>1933</v>
      </c>
      <c r="D2225" s="366">
        <v>44287</v>
      </c>
      <c r="E2225" s="366">
        <v>44317</v>
      </c>
      <c r="F2225" s="366">
        <v>44317</v>
      </c>
      <c r="G2225" s="365">
        <v>10</v>
      </c>
    </row>
    <row r="2226" spans="1:7" x14ac:dyDescent="0.25">
      <c r="A2226" s="369">
        <v>4456425</v>
      </c>
      <c r="B2226" s="368" t="s">
        <v>1920</v>
      </c>
      <c r="C2226" s="367" t="s">
        <v>1930</v>
      </c>
      <c r="D2226" s="366">
        <v>44440</v>
      </c>
      <c r="E2226" s="366">
        <v>44440</v>
      </c>
      <c r="F2226" s="366">
        <v>44440</v>
      </c>
      <c r="G2226" s="365">
        <v>72</v>
      </c>
    </row>
    <row r="2227" spans="1:7" x14ac:dyDescent="0.25">
      <c r="A2227" s="369">
        <v>4458246</v>
      </c>
      <c r="B2227" s="368" t="s">
        <v>1922</v>
      </c>
      <c r="C2227" s="367" t="s">
        <v>1917</v>
      </c>
      <c r="D2227" s="366">
        <v>44105</v>
      </c>
      <c r="E2227" s="366">
        <v>44105</v>
      </c>
      <c r="F2227" s="366">
        <v>44105</v>
      </c>
      <c r="G2227" s="365">
        <v>81</v>
      </c>
    </row>
    <row r="2228" spans="1:7" x14ac:dyDescent="0.25">
      <c r="A2228" s="369">
        <v>4459010</v>
      </c>
      <c r="B2228" s="368" t="s">
        <v>1929</v>
      </c>
      <c r="C2228" s="367" t="s">
        <v>1919</v>
      </c>
      <c r="D2228" s="366">
        <v>44378</v>
      </c>
      <c r="E2228" s="366">
        <v>44409</v>
      </c>
      <c r="F2228" s="366">
        <v>44409</v>
      </c>
      <c r="G2228" s="365">
        <v>9</v>
      </c>
    </row>
    <row r="2229" spans="1:7" x14ac:dyDescent="0.25">
      <c r="A2229" s="369">
        <v>4461044</v>
      </c>
      <c r="B2229" s="368" t="s">
        <v>1928</v>
      </c>
      <c r="C2229" s="367" t="s">
        <v>1933</v>
      </c>
      <c r="D2229" s="366">
        <v>44348</v>
      </c>
      <c r="E2229" s="366">
        <v>44348</v>
      </c>
      <c r="F2229" s="366">
        <v>44348</v>
      </c>
      <c r="G2229" s="365">
        <v>66</v>
      </c>
    </row>
    <row r="2230" spans="1:7" x14ac:dyDescent="0.25">
      <c r="A2230" s="369">
        <v>4463456</v>
      </c>
      <c r="B2230" s="368" t="s">
        <v>1918</v>
      </c>
      <c r="C2230" s="367" t="s">
        <v>1931</v>
      </c>
      <c r="D2230" s="366">
        <v>43891</v>
      </c>
      <c r="E2230" s="366">
        <v>43922</v>
      </c>
      <c r="F2230" s="366">
        <v>43922</v>
      </c>
      <c r="G2230" s="365">
        <v>8</v>
      </c>
    </row>
    <row r="2231" spans="1:7" x14ac:dyDescent="0.25">
      <c r="A2231" s="369">
        <v>4465368</v>
      </c>
      <c r="B2231" s="368" t="s">
        <v>1929</v>
      </c>
      <c r="C2231" s="367" t="s">
        <v>1923</v>
      </c>
      <c r="D2231" s="366">
        <v>43891</v>
      </c>
      <c r="E2231" s="366">
        <v>43922</v>
      </c>
      <c r="F2231" s="366">
        <v>43922</v>
      </c>
      <c r="G2231" s="365">
        <v>7</v>
      </c>
    </row>
    <row r="2232" spans="1:7" x14ac:dyDescent="0.25">
      <c r="A2232" s="369">
        <v>4466145</v>
      </c>
      <c r="B2232" s="368" t="s">
        <v>1926</v>
      </c>
      <c r="C2232" s="367" t="s">
        <v>1917</v>
      </c>
      <c r="D2232" s="366">
        <v>44287</v>
      </c>
      <c r="E2232" s="366">
        <v>44287</v>
      </c>
      <c r="F2232" s="366">
        <v>44287</v>
      </c>
      <c r="G2232" s="365">
        <v>34</v>
      </c>
    </row>
    <row r="2233" spans="1:7" x14ac:dyDescent="0.25">
      <c r="A2233" s="369">
        <v>4466757</v>
      </c>
      <c r="B2233" s="368" t="s">
        <v>1932</v>
      </c>
      <c r="C2233" s="367" t="s">
        <v>1925</v>
      </c>
      <c r="D2233" s="366">
        <v>43922</v>
      </c>
      <c r="E2233" s="366">
        <v>43922</v>
      </c>
      <c r="F2233" s="366">
        <v>43922</v>
      </c>
      <c r="G2233" s="365">
        <v>7</v>
      </c>
    </row>
    <row r="2234" spans="1:7" x14ac:dyDescent="0.25">
      <c r="A2234" s="369">
        <v>4466850</v>
      </c>
      <c r="B2234" s="368" t="s">
        <v>1918</v>
      </c>
      <c r="C2234" s="367" t="s">
        <v>1919</v>
      </c>
      <c r="D2234" s="366">
        <v>44256</v>
      </c>
      <c r="E2234" s="366">
        <v>44256</v>
      </c>
      <c r="F2234" s="366">
        <v>44256</v>
      </c>
      <c r="G2234" s="365">
        <v>52</v>
      </c>
    </row>
    <row r="2235" spans="1:7" x14ac:dyDescent="0.25">
      <c r="A2235" s="369">
        <v>4468604</v>
      </c>
      <c r="B2235" s="368" t="s">
        <v>1929</v>
      </c>
      <c r="C2235" s="367" t="s">
        <v>1921</v>
      </c>
      <c r="D2235" s="366">
        <v>44228</v>
      </c>
      <c r="E2235" s="366">
        <v>44256</v>
      </c>
      <c r="F2235" s="366">
        <v>44256</v>
      </c>
      <c r="G2235" s="365">
        <v>5</v>
      </c>
    </row>
    <row r="2236" spans="1:7" x14ac:dyDescent="0.25">
      <c r="A2236" s="369">
        <v>4468768</v>
      </c>
      <c r="B2236" s="368" t="s">
        <v>1932</v>
      </c>
      <c r="C2236" s="367" t="s">
        <v>1919</v>
      </c>
      <c r="D2236" s="366">
        <v>44317</v>
      </c>
      <c r="E2236" s="366">
        <v>44348</v>
      </c>
      <c r="F2236" s="366">
        <v>44348</v>
      </c>
      <c r="G2236" s="365">
        <v>18</v>
      </c>
    </row>
    <row r="2237" spans="1:7" x14ac:dyDescent="0.25">
      <c r="A2237" s="369">
        <v>4470174</v>
      </c>
      <c r="B2237" s="368" t="s">
        <v>1926</v>
      </c>
      <c r="C2237" s="367" t="s">
        <v>1925</v>
      </c>
      <c r="D2237" s="366">
        <v>44013</v>
      </c>
      <c r="E2237" s="366">
        <v>44044</v>
      </c>
      <c r="F2237" s="366">
        <v>44044</v>
      </c>
      <c r="G2237" s="365">
        <v>8</v>
      </c>
    </row>
    <row r="2238" spans="1:7" x14ac:dyDescent="0.25">
      <c r="A2238" s="369">
        <v>4471039</v>
      </c>
      <c r="B2238" s="368" t="s">
        <v>1926</v>
      </c>
      <c r="C2238" s="367" t="s">
        <v>1921</v>
      </c>
      <c r="D2238" s="366">
        <v>43983</v>
      </c>
      <c r="E2238" s="366">
        <v>43983</v>
      </c>
      <c r="F2238" s="366">
        <v>43983</v>
      </c>
      <c r="G2238" s="365">
        <v>81</v>
      </c>
    </row>
    <row r="2239" spans="1:7" x14ac:dyDescent="0.25">
      <c r="A2239" s="369">
        <v>4472504</v>
      </c>
      <c r="B2239" s="368" t="s">
        <v>1932</v>
      </c>
      <c r="C2239" s="367" t="s">
        <v>1925</v>
      </c>
      <c r="D2239" s="366">
        <v>44105</v>
      </c>
      <c r="E2239" s="366">
        <v>44136</v>
      </c>
      <c r="F2239" s="366">
        <v>44136</v>
      </c>
      <c r="G2239" s="365">
        <v>4</v>
      </c>
    </row>
    <row r="2240" spans="1:7" x14ac:dyDescent="0.25">
      <c r="A2240" s="369">
        <v>4474856</v>
      </c>
      <c r="B2240" s="368" t="s">
        <v>1932</v>
      </c>
      <c r="C2240" s="367" t="s">
        <v>1933</v>
      </c>
      <c r="D2240" s="366">
        <v>44470</v>
      </c>
      <c r="E2240" s="366">
        <v>44470</v>
      </c>
      <c r="F2240" s="366">
        <v>44470</v>
      </c>
      <c r="G2240" s="365">
        <v>87</v>
      </c>
    </row>
    <row r="2241" spans="1:7" x14ac:dyDescent="0.25">
      <c r="A2241" s="369">
        <v>4477109</v>
      </c>
      <c r="B2241" s="368" t="s">
        <v>1920</v>
      </c>
      <c r="C2241" s="367" t="s">
        <v>1917</v>
      </c>
      <c r="D2241" s="366">
        <v>44197</v>
      </c>
      <c r="E2241" s="366">
        <v>44197</v>
      </c>
      <c r="F2241" s="366">
        <v>44197</v>
      </c>
      <c r="G2241" s="365">
        <v>55</v>
      </c>
    </row>
    <row r="2242" spans="1:7" x14ac:dyDescent="0.25">
      <c r="A2242" s="369">
        <v>4480064</v>
      </c>
      <c r="B2242" s="368" t="s">
        <v>1918</v>
      </c>
      <c r="C2242" s="367" t="s">
        <v>1919</v>
      </c>
      <c r="D2242" s="366">
        <v>44317</v>
      </c>
      <c r="E2242" s="366">
        <v>44348</v>
      </c>
      <c r="F2242" s="366">
        <v>44348</v>
      </c>
      <c r="G2242" s="365">
        <v>11</v>
      </c>
    </row>
    <row r="2243" spans="1:7" x14ac:dyDescent="0.25">
      <c r="A2243" s="369">
        <v>4480113</v>
      </c>
      <c r="B2243" s="368" t="s">
        <v>1920</v>
      </c>
      <c r="C2243" s="367" t="s">
        <v>1917</v>
      </c>
      <c r="D2243" s="366">
        <v>44136</v>
      </c>
      <c r="E2243" s="366">
        <v>44166</v>
      </c>
      <c r="F2243" s="366">
        <v>44166</v>
      </c>
      <c r="G2243" s="365">
        <v>6</v>
      </c>
    </row>
    <row r="2244" spans="1:7" x14ac:dyDescent="0.25">
      <c r="A2244" s="369">
        <v>4483443</v>
      </c>
      <c r="B2244" s="368" t="s">
        <v>1926</v>
      </c>
      <c r="C2244" s="367" t="s">
        <v>1934</v>
      </c>
      <c r="D2244" s="366">
        <v>44197</v>
      </c>
      <c r="E2244" s="366">
        <v>44197</v>
      </c>
      <c r="F2244" s="366">
        <v>44228</v>
      </c>
      <c r="G2244" s="365">
        <v>47</v>
      </c>
    </row>
    <row r="2245" spans="1:7" x14ac:dyDescent="0.25">
      <c r="A2245" s="369">
        <v>4485907</v>
      </c>
      <c r="B2245" s="368" t="s">
        <v>1928</v>
      </c>
      <c r="C2245" s="367" t="s">
        <v>1925</v>
      </c>
      <c r="D2245" s="366">
        <v>44440</v>
      </c>
      <c r="E2245" s="366">
        <v>44440</v>
      </c>
      <c r="F2245" s="366">
        <v>44470</v>
      </c>
      <c r="G2245" s="365">
        <v>30</v>
      </c>
    </row>
    <row r="2246" spans="1:7" x14ac:dyDescent="0.25">
      <c r="A2246" s="369">
        <v>4487467</v>
      </c>
      <c r="B2246" s="368" t="s">
        <v>1920</v>
      </c>
      <c r="C2246" s="367" t="s">
        <v>1923</v>
      </c>
      <c r="D2246" s="366">
        <v>44166</v>
      </c>
      <c r="E2246" s="366">
        <v>44197</v>
      </c>
      <c r="F2246" s="366">
        <v>44197</v>
      </c>
      <c r="G2246" s="365">
        <v>6</v>
      </c>
    </row>
    <row r="2247" spans="1:7" x14ac:dyDescent="0.25">
      <c r="A2247" s="369">
        <v>4488786</v>
      </c>
      <c r="B2247" s="368" t="s">
        <v>1929</v>
      </c>
      <c r="C2247" s="367" t="s">
        <v>1921</v>
      </c>
      <c r="D2247" s="366">
        <v>43952</v>
      </c>
      <c r="E2247" s="366">
        <v>43952</v>
      </c>
      <c r="F2247" s="366">
        <v>43952</v>
      </c>
      <c r="G2247" s="365">
        <v>3</v>
      </c>
    </row>
    <row r="2248" spans="1:7" x14ac:dyDescent="0.25">
      <c r="A2248" s="369">
        <v>4489082</v>
      </c>
      <c r="B2248" s="368" t="s">
        <v>1932</v>
      </c>
      <c r="C2248" s="367" t="s">
        <v>1927</v>
      </c>
      <c r="D2248" s="366">
        <v>44378</v>
      </c>
      <c r="E2248" s="366">
        <v>44378</v>
      </c>
      <c r="F2248" s="366">
        <v>44409</v>
      </c>
      <c r="G2248" s="365">
        <v>53</v>
      </c>
    </row>
    <row r="2249" spans="1:7" x14ac:dyDescent="0.25">
      <c r="A2249" s="369">
        <v>4489974</v>
      </c>
      <c r="B2249" s="368" t="s">
        <v>1932</v>
      </c>
      <c r="C2249" s="367" t="s">
        <v>1927</v>
      </c>
      <c r="D2249" s="366">
        <v>44166</v>
      </c>
      <c r="E2249" s="366">
        <v>44166</v>
      </c>
      <c r="F2249" s="366">
        <v>44197</v>
      </c>
      <c r="G2249" s="365">
        <v>89</v>
      </c>
    </row>
    <row r="2250" spans="1:7" x14ac:dyDescent="0.25">
      <c r="A2250" s="369">
        <v>4491949</v>
      </c>
      <c r="B2250" s="368" t="s">
        <v>1924</v>
      </c>
      <c r="C2250" s="367" t="s">
        <v>1923</v>
      </c>
      <c r="D2250" s="366">
        <v>44287</v>
      </c>
      <c r="E2250" s="366">
        <v>44287</v>
      </c>
      <c r="F2250" s="366">
        <v>44287</v>
      </c>
      <c r="G2250" s="365">
        <v>46</v>
      </c>
    </row>
    <row r="2251" spans="1:7" x14ac:dyDescent="0.25">
      <c r="A2251" s="369">
        <v>4494355</v>
      </c>
      <c r="B2251" s="368" t="s">
        <v>1926</v>
      </c>
      <c r="C2251" s="367" t="s">
        <v>1917</v>
      </c>
      <c r="D2251" s="366">
        <v>44075</v>
      </c>
      <c r="E2251" s="366">
        <v>44075</v>
      </c>
      <c r="F2251" s="366">
        <v>44075</v>
      </c>
      <c r="G2251" s="365">
        <v>27</v>
      </c>
    </row>
    <row r="2252" spans="1:7" x14ac:dyDescent="0.25">
      <c r="A2252" s="369">
        <v>4496745</v>
      </c>
      <c r="B2252" s="368" t="s">
        <v>1918</v>
      </c>
      <c r="C2252" s="367" t="s">
        <v>1921</v>
      </c>
      <c r="D2252" s="366">
        <v>44256</v>
      </c>
      <c r="E2252" s="366">
        <v>44256</v>
      </c>
      <c r="F2252" s="366">
        <v>44287</v>
      </c>
      <c r="G2252" s="365">
        <v>17</v>
      </c>
    </row>
    <row r="2253" spans="1:7" x14ac:dyDescent="0.25">
      <c r="A2253" s="369">
        <v>4496894</v>
      </c>
      <c r="B2253" s="368" t="s">
        <v>1929</v>
      </c>
      <c r="C2253" s="367" t="s">
        <v>1934</v>
      </c>
      <c r="D2253" s="366">
        <v>44531</v>
      </c>
      <c r="E2253" s="366">
        <v>44531</v>
      </c>
      <c r="F2253" s="366">
        <v>44531</v>
      </c>
      <c r="G2253" s="365">
        <v>82</v>
      </c>
    </row>
    <row r="2254" spans="1:7" x14ac:dyDescent="0.25">
      <c r="A2254" s="369">
        <v>4497081</v>
      </c>
      <c r="B2254" s="368" t="s">
        <v>1928</v>
      </c>
      <c r="C2254" s="367" t="s">
        <v>1919</v>
      </c>
      <c r="D2254" s="366">
        <v>44256</v>
      </c>
      <c r="E2254" s="366">
        <v>44256</v>
      </c>
      <c r="F2254" s="366">
        <v>44256</v>
      </c>
      <c r="G2254" s="365">
        <v>31</v>
      </c>
    </row>
    <row r="2255" spans="1:7" x14ac:dyDescent="0.25">
      <c r="A2255" s="369">
        <v>4498306</v>
      </c>
      <c r="B2255" s="368" t="s">
        <v>1932</v>
      </c>
      <c r="C2255" s="367" t="s">
        <v>1923</v>
      </c>
      <c r="D2255" s="366">
        <v>44501</v>
      </c>
      <c r="E2255" s="366">
        <v>44501</v>
      </c>
      <c r="F2255" s="366">
        <v>44531</v>
      </c>
      <c r="G2255" s="365">
        <v>29</v>
      </c>
    </row>
    <row r="2256" spans="1:7" x14ac:dyDescent="0.25">
      <c r="A2256" s="369">
        <v>4500315</v>
      </c>
      <c r="B2256" s="368" t="s">
        <v>1918</v>
      </c>
      <c r="C2256" s="367" t="s">
        <v>1925</v>
      </c>
      <c r="D2256" s="366">
        <v>43831</v>
      </c>
      <c r="E2256" s="366">
        <v>43862</v>
      </c>
      <c r="F2256" s="366">
        <v>43862</v>
      </c>
      <c r="G2256" s="365">
        <v>2</v>
      </c>
    </row>
    <row r="2257" spans="1:7" x14ac:dyDescent="0.25">
      <c r="A2257" s="369">
        <v>4500452</v>
      </c>
      <c r="B2257" s="368" t="s">
        <v>1922</v>
      </c>
      <c r="C2257" s="367" t="s">
        <v>1933</v>
      </c>
      <c r="D2257" s="366">
        <v>44256</v>
      </c>
      <c r="E2257" s="366">
        <v>44256</v>
      </c>
      <c r="F2257" s="366">
        <v>44287</v>
      </c>
      <c r="G2257" s="365">
        <v>46</v>
      </c>
    </row>
    <row r="2258" spans="1:7" x14ac:dyDescent="0.25">
      <c r="A2258" s="369">
        <v>4502222</v>
      </c>
      <c r="B2258" s="368" t="s">
        <v>1928</v>
      </c>
      <c r="C2258" s="367" t="s">
        <v>1933</v>
      </c>
      <c r="D2258" s="366">
        <v>44197</v>
      </c>
      <c r="E2258" s="366">
        <v>44197</v>
      </c>
      <c r="F2258" s="366">
        <v>44197</v>
      </c>
      <c r="G2258" s="365">
        <v>12</v>
      </c>
    </row>
    <row r="2259" spans="1:7" x14ac:dyDescent="0.25">
      <c r="A2259" s="369">
        <v>4504892</v>
      </c>
      <c r="B2259" s="368" t="s">
        <v>1929</v>
      </c>
      <c r="C2259" s="367" t="s">
        <v>1925</v>
      </c>
      <c r="D2259" s="366">
        <v>44317</v>
      </c>
      <c r="E2259" s="366">
        <v>44317</v>
      </c>
      <c r="F2259" s="366">
        <v>44348</v>
      </c>
      <c r="G2259" s="365">
        <v>34</v>
      </c>
    </row>
    <row r="2260" spans="1:7" x14ac:dyDescent="0.25">
      <c r="A2260" s="369">
        <v>4507183</v>
      </c>
      <c r="B2260" s="368" t="s">
        <v>1929</v>
      </c>
      <c r="C2260" s="367" t="s">
        <v>1931</v>
      </c>
      <c r="D2260" s="366">
        <v>44470</v>
      </c>
      <c r="E2260" s="366">
        <v>44501</v>
      </c>
      <c r="F2260" s="366">
        <v>44501</v>
      </c>
      <c r="G2260" s="365">
        <v>12</v>
      </c>
    </row>
    <row r="2261" spans="1:7" x14ac:dyDescent="0.25">
      <c r="A2261" s="369">
        <v>4511064</v>
      </c>
      <c r="B2261" s="368" t="s">
        <v>1918</v>
      </c>
      <c r="C2261" s="367" t="s">
        <v>1927</v>
      </c>
      <c r="D2261" s="366">
        <v>44075</v>
      </c>
      <c r="E2261" s="366">
        <v>44075</v>
      </c>
      <c r="F2261" s="366">
        <v>44105</v>
      </c>
      <c r="G2261" s="365">
        <v>79</v>
      </c>
    </row>
    <row r="2262" spans="1:7" x14ac:dyDescent="0.25">
      <c r="A2262" s="369">
        <v>4512043</v>
      </c>
      <c r="B2262" s="368" t="s">
        <v>1928</v>
      </c>
      <c r="C2262" s="367" t="s">
        <v>1917</v>
      </c>
      <c r="D2262" s="366">
        <v>44287</v>
      </c>
      <c r="E2262" s="366">
        <v>44287</v>
      </c>
      <c r="F2262" s="366">
        <v>44317</v>
      </c>
      <c r="G2262" s="365">
        <v>61</v>
      </c>
    </row>
    <row r="2263" spans="1:7" x14ac:dyDescent="0.25">
      <c r="A2263" s="369">
        <v>4513411</v>
      </c>
      <c r="B2263" s="368" t="s">
        <v>1928</v>
      </c>
      <c r="C2263" s="367" t="s">
        <v>1923</v>
      </c>
      <c r="D2263" s="366">
        <v>44075</v>
      </c>
      <c r="E2263" s="366">
        <v>44075</v>
      </c>
      <c r="F2263" s="366">
        <v>44075</v>
      </c>
      <c r="G2263" s="365">
        <v>29</v>
      </c>
    </row>
    <row r="2264" spans="1:7" x14ac:dyDescent="0.25">
      <c r="A2264" s="369">
        <v>4513427</v>
      </c>
      <c r="B2264" s="368" t="s">
        <v>1932</v>
      </c>
      <c r="C2264" s="367" t="s">
        <v>1933</v>
      </c>
      <c r="D2264" s="366">
        <v>43983</v>
      </c>
      <c r="E2264" s="366">
        <v>43983</v>
      </c>
      <c r="F2264" s="366">
        <v>44013</v>
      </c>
      <c r="G2264" s="365">
        <v>56</v>
      </c>
    </row>
    <row r="2265" spans="1:7" x14ac:dyDescent="0.25">
      <c r="A2265" s="369">
        <v>4515755</v>
      </c>
      <c r="B2265" s="368" t="s">
        <v>1932</v>
      </c>
      <c r="C2265" s="367" t="s">
        <v>1933</v>
      </c>
      <c r="D2265" s="366">
        <v>44317</v>
      </c>
      <c r="E2265" s="366">
        <v>44317</v>
      </c>
      <c r="F2265" s="366">
        <v>44348</v>
      </c>
      <c r="G2265" s="365">
        <v>89</v>
      </c>
    </row>
    <row r="2266" spans="1:7" x14ac:dyDescent="0.25">
      <c r="A2266" s="369">
        <v>4517874</v>
      </c>
      <c r="B2266" s="368" t="s">
        <v>1926</v>
      </c>
      <c r="C2266" s="367" t="s">
        <v>1927</v>
      </c>
      <c r="D2266" s="366">
        <v>44256</v>
      </c>
      <c r="E2266" s="366">
        <v>44256</v>
      </c>
      <c r="F2266" s="366">
        <v>44287</v>
      </c>
      <c r="G2266" s="365">
        <v>45</v>
      </c>
    </row>
    <row r="2267" spans="1:7" x14ac:dyDescent="0.25">
      <c r="A2267" s="369">
        <v>4518613</v>
      </c>
      <c r="B2267" s="368" t="s">
        <v>1918</v>
      </c>
      <c r="C2267" s="367" t="s">
        <v>1934</v>
      </c>
      <c r="D2267" s="366">
        <v>44044</v>
      </c>
      <c r="E2267" s="366">
        <v>44044</v>
      </c>
      <c r="F2267" s="366">
        <v>44075</v>
      </c>
      <c r="G2267" s="365">
        <v>38</v>
      </c>
    </row>
    <row r="2268" spans="1:7" x14ac:dyDescent="0.25">
      <c r="A2268" s="369">
        <v>4519146</v>
      </c>
      <c r="B2268" s="368" t="s">
        <v>1928</v>
      </c>
      <c r="C2268" s="367" t="s">
        <v>1927</v>
      </c>
      <c r="D2268" s="366">
        <v>43952</v>
      </c>
      <c r="E2268" s="366">
        <v>43952</v>
      </c>
      <c r="F2268" s="366">
        <v>43952</v>
      </c>
      <c r="G2268" s="365">
        <v>66</v>
      </c>
    </row>
    <row r="2269" spans="1:7" x14ac:dyDescent="0.25">
      <c r="A2269" s="369">
        <v>4519280</v>
      </c>
      <c r="B2269" s="368" t="s">
        <v>1929</v>
      </c>
      <c r="C2269" s="367" t="s">
        <v>1919</v>
      </c>
      <c r="D2269" s="366">
        <v>44440</v>
      </c>
      <c r="E2269" s="366">
        <v>44440</v>
      </c>
      <c r="F2269" s="366">
        <v>44440</v>
      </c>
      <c r="G2269" s="365">
        <v>91</v>
      </c>
    </row>
    <row r="2270" spans="1:7" x14ac:dyDescent="0.25">
      <c r="A2270" s="369">
        <v>4520060</v>
      </c>
      <c r="B2270" s="368" t="s">
        <v>1929</v>
      </c>
      <c r="C2270" s="367" t="s">
        <v>1919</v>
      </c>
      <c r="D2270" s="366">
        <v>44197</v>
      </c>
      <c r="E2270" s="366">
        <v>44197</v>
      </c>
      <c r="F2270" s="366">
        <v>44228</v>
      </c>
      <c r="G2270" s="365">
        <v>19</v>
      </c>
    </row>
    <row r="2271" spans="1:7" x14ac:dyDescent="0.25">
      <c r="A2271" s="369">
        <v>4521048</v>
      </c>
      <c r="B2271" s="368" t="s">
        <v>1932</v>
      </c>
      <c r="C2271" s="367" t="s">
        <v>1919</v>
      </c>
      <c r="D2271" s="366">
        <v>43983</v>
      </c>
      <c r="E2271" s="366">
        <v>44013</v>
      </c>
      <c r="F2271" s="366">
        <v>44013</v>
      </c>
      <c r="G2271" s="365">
        <v>2</v>
      </c>
    </row>
    <row r="2272" spans="1:7" x14ac:dyDescent="0.25">
      <c r="A2272" s="369">
        <v>4522360</v>
      </c>
      <c r="B2272" s="368" t="s">
        <v>1918</v>
      </c>
      <c r="C2272" s="367" t="s">
        <v>1933</v>
      </c>
      <c r="D2272" s="366">
        <v>43862</v>
      </c>
      <c r="E2272" s="366">
        <v>43891</v>
      </c>
      <c r="F2272" s="366">
        <v>43891</v>
      </c>
      <c r="G2272" s="365">
        <v>7</v>
      </c>
    </row>
    <row r="2273" spans="1:7" x14ac:dyDescent="0.25">
      <c r="A2273" s="369">
        <v>4522931</v>
      </c>
      <c r="B2273" s="368" t="s">
        <v>1920</v>
      </c>
      <c r="C2273" s="367" t="s">
        <v>1921</v>
      </c>
      <c r="D2273" s="366">
        <v>44440</v>
      </c>
      <c r="E2273" s="366">
        <v>44440</v>
      </c>
      <c r="F2273" s="366">
        <v>44440</v>
      </c>
      <c r="G2273" s="365">
        <v>73</v>
      </c>
    </row>
    <row r="2274" spans="1:7" x14ac:dyDescent="0.25">
      <c r="A2274" s="369">
        <v>4523349</v>
      </c>
      <c r="B2274" s="368" t="s">
        <v>1932</v>
      </c>
      <c r="C2274" s="367" t="s">
        <v>1923</v>
      </c>
      <c r="D2274" s="366">
        <v>44013</v>
      </c>
      <c r="E2274" s="366">
        <v>44013</v>
      </c>
      <c r="F2274" s="366">
        <v>44013</v>
      </c>
      <c r="G2274" s="365">
        <v>78</v>
      </c>
    </row>
    <row r="2275" spans="1:7" x14ac:dyDescent="0.25">
      <c r="A2275" s="369">
        <v>4525963</v>
      </c>
      <c r="B2275" s="368" t="s">
        <v>1918</v>
      </c>
      <c r="C2275" s="367" t="s">
        <v>1923</v>
      </c>
      <c r="D2275" s="366">
        <v>43831</v>
      </c>
      <c r="E2275" s="366">
        <v>43831</v>
      </c>
      <c r="F2275" s="366">
        <v>43862</v>
      </c>
      <c r="G2275" s="365">
        <v>68</v>
      </c>
    </row>
    <row r="2276" spans="1:7" x14ac:dyDescent="0.25">
      <c r="A2276" s="369">
        <v>4529004</v>
      </c>
      <c r="B2276" s="368" t="s">
        <v>1918</v>
      </c>
      <c r="C2276" s="367" t="s">
        <v>1933</v>
      </c>
      <c r="D2276" s="366">
        <v>44197</v>
      </c>
      <c r="E2276" s="366">
        <v>44197</v>
      </c>
      <c r="F2276" s="366">
        <v>44197</v>
      </c>
      <c r="G2276" s="365">
        <v>37</v>
      </c>
    </row>
    <row r="2277" spans="1:7" x14ac:dyDescent="0.25">
      <c r="A2277" s="369">
        <v>4530196</v>
      </c>
      <c r="B2277" s="368" t="s">
        <v>1932</v>
      </c>
      <c r="C2277" s="367" t="s">
        <v>1934</v>
      </c>
      <c r="D2277" s="366">
        <v>44256</v>
      </c>
      <c r="E2277" s="366">
        <v>44256</v>
      </c>
      <c r="F2277" s="366">
        <v>44256</v>
      </c>
      <c r="G2277" s="365">
        <v>66</v>
      </c>
    </row>
    <row r="2278" spans="1:7" x14ac:dyDescent="0.25">
      <c r="A2278" s="369">
        <v>4530770</v>
      </c>
      <c r="B2278" s="368" t="s">
        <v>1920</v>
      </c>
      <c r="C2278" s="367" t="s">
        <v>1917</v>
      </c>
      <c r="D2278" s="366">
        <v>44409</v>
      </c>
      <c r="E2278" s="366">
        <v>44409</v>
      </c>
      <c r="F2278" s="366">
        <v>44409</v>
      </c>
      <c r="G2278" s="365">
        <v>92</v>
      </c>
    </row>
    <row r="2279" spans="1:7" x14ac:dyDescent="0.25">
      <c r="A2279" s="369">
        <v>4531396</v>
      </c>
      <c r="B2279" s="368" t="s">
        <v>1926</v>
      </c>
      <c r="C2279" s="367" t="s">
        <v>1923</v>
      </c>
      <c r="D2279" s="366">
        <v>44409</v>
      </c>
      <c r="E2279" s="366">
        <v>44409</v>
      </c>
      <c r="F2279" s="366">
        <v>44409</v>
      </c>
      <c r="G2279" s="365">
        <v>88</v>
      </c>
    </row>
    <row r="2280" spans="1:7" x14ac:dyDescent="0.25">
      <c r="A2280" s="369">
        <v>4531877</v>
      </c>
      <c r="B2280" s="368" t="s">
        <v>1932</v>
      </c>
      <c r="C2280" s="367" t="s">
        <v>1917</v>
      </c>
      <c r="D2280" s="366">
        <v>44348</v>
      </c>
      <c r="E2280" s="366">
        <v>44348</v>
      </c>
      <c r="F2280" s="366">
        <v>44348</v>
      </c>
      <c r="G2280" s="365">
        <v>88</v>
      </c>
    </row>
    <row r="2281" spans="1:7" x14ac:dyDescent="0.25">
      <c r="A2281" s="369">
        <v>4532590</v>
      </c>
      <c r="B2281" s="368" t="s">
        <v>1922</v>
      </c>
      <c r="C2281" s="367" t="s">
        <v>1919</v>
      </c>
      <c r="D2281" s="366">
        <v>44440</v>
      </c>
      <c r="E2281" s="366">
        <v>44440</v>
      </c>
      <c r="F2281" s="366">
        <v>44470</v>
      </c>
      <c r="G2281" s="365">
        <v>64</v>
      </c>
    </row>
    <row r="2282" spans="1:7" x14ac:dyDescent="0.25">
      <c r="A2282" s="369">
        <v>4534981</v>
      </c>
      <c r="B2282" s="368" t="s">
        <v>1926</v>
      </c>
      <c r="C2282" s="367" t="s">
        <v>1933</v>
      </c>
      <c r="D2282" s="366">
        <v>43891</v>
      </c>
      <c r="E2282" s="366">
        <v>43891</v>
      </c>
      <c r="F2282" s="366">
        <v>43922</v>
      </c>
      <c r="G2282" s="365">
        <v>100</v>
      </c>
    </row>
    <row r="2283" spans="1:7" x14ac:dyDescent="0.25">
      <c r="A2283" s="369">
        <v>4535061</v>
      </c>
      <c r="B2283" s="368" t="s">
        <v>1929</v>
      </c>
      <c r="C2283" s="367" t="s">
        <v>1931</v>
      </c>
      <c r="D2283" s="366">
        <v>44531</v>
      </c>
      <c r="E2283" s="366">
        <v>44531</v>
      </c>
      <c r="F2283" s="366">
        <v>44562</v>
      </c>
      <c r="G2283" s="365">
        <v>81</v>
      </c>
    </row>
    <row r="2284" spans="1:7" x14ac:dyDescent="0.25">
      <c r="A2284" s="369">
        <v>4535404</v>
      </c>
      <c r="B2284" s="368" t="s">
        <v>1924</v>
      </c>
      <c r="C2284" s="367" t="s">
        <v>1930</v>
      </c>
      <c r="D2284" s="366">
        <v>44378</v>
      </c>
      <c r="E2284" s="366">
        <v>44378</v>
      </c>
      <c r="F2284" s="366">
        <v>44378</v>
      </c>
      <c r="G2284" s="365">
        <v>60</v>
      </c>
    </row>
    <row r="2285" spans="1:7" x14ac:dyDescent="0.25">
      <c r="A2285" s="369">
        <v>4536109</v>
      </c>
      <c r="B2285" s="368" t="s">
        <v>1926</v>
      </c>
      <c r="C2285" s="367" t="s">
        <v>1923</v>
      </c>
      <c r="D2285" s="366">
        <v>43891</v>
      </c>
      <c r="E2285" s="366">
        <v>43922</v>
      </c>
      <c r="F2285" s="366">
        <v>43922</v>
      </c>
      <c r="G2285" s="365">
        <v>3</v>
      </c>
    </row>
    <row r="2286" spans="1:7" x14ac:dyDescent="0.25">
      <c r="A2286" s="369">
        <v>4537771</v>
      </c>
      <c r="B2286" s="368" t="s">
        <v>1932</v>
      </c>
      <c r="C2286" s="367" t="s">
        <v>1923</v>
      </c>
      <c r="D2286" s="366">
        <v>44378</v>
      </c>
      <c r="E2286" s="366">
        <v>44409</v>
      </c>
      <c r="F2286" s="366">
        <v>44409</v>
      </c>
      <c r="G2286" s="365">
        <v>14</v>
      </c>
    </row>
    <row r="2287" spans="1:7" x14ac:dyDescent="0.25">
      <c r="A2287" s="369">
        <v>4541795</v>
      </c>
      <c r="B2287" s="368" t="s">
        <v>1918</v>
      </c>
      <c r="C2287" s="367" t="s">
        <v>1931</v>
      </c>
      <c r="D2287" s="366">
        <v>44378</v>
      </c>
      <c r="E2287" s="366">
        <v>44378</v>
      </c>
      <c r="F2287" s="366">
        <v>44378</v>
      </c>
      <c r="G2287" s="365">
        <v>47</v>
      </c>
    </row>
    <row r="2288" spans="1:7" x14ac:dyDescent="0.25">
      <c r="A2288" s="369">
        <v>4543207</v>
      </c>
      <c r="B2288" s="368" t="s">
        <v>1918</v>
      </c>
      <c r="C2288" s="367" t="s">
        <v>1919</v>
      </c>
      <c r="D2288" s="366">
        <v>44287</v>
      </c>
      <c r="E2288" s="366">
        <v>44287</v>
      </c>
      <c r="F2288" s="366">
        <v>44317</v>
      </c>
      <c r="G2288" s="365">
        <v>90</v>
      </c>
    </row>
    <row r="2289" spans="1:7" x14ac:dyDescent="0.25">
      <c r="A2289" s="369">
        <v>4545644</v>
      </c>
      <c r="B2289" s="368" t="s">
        <v>1928</v>
      </c>
      <c r="C2289" s="367" t="s">
        <v>1930</v>
      </c>
      <c r="D2289" s="366">
        <v>44105</v>
      </c>
      <c r="E2289" s="366">
        <v>44136</v>
      </c>
      <c r="F2289" s="366">
        <v>44136</v>
      </c>
      <c r="G2289" s="365">
        <v>7</v>
      </c>
    </row>
    <row r="2290" spans="1:7" x14ac:dyDescent="0.25">
      <c r="A2290" s="369">
        <v>4546730</v>
      </c>
      <c r="B2290" s="368" t="s">
        <v>1928</v>
      </c>
      <c r="C2290" s="367" t="s">
        <v>1925</v>
      </c>
      <c r="D2290" s="366">
        <v>44013</v>
      </c>
      <c r="E2290" s="366">
        <v>44044</v>
      </c>
      <c r="F2290" s="366">
        <v>44044</v>
      </c>
      <c r="G2290" s="365">
        <v>4</v>
      </c>
    </row>
    <row r="2291" spans="1:7" x14ac:dyDescent="0.25">
      <c r="A2291" s="369">
        <v>4547479</v>
      </c>
      <c r="B2291" s="368" t="s">
        <v>1920</v>
      </c>
      <c r="C2291" s="367" t="s">
        <v>1931</v>
      </c>
      <c r="D2291" s="366">
        <v>44166</v>
      </c>
      <c r="E2291" s="366">
        <v>44197</v>
      </c>
      <c r="F2291" s="366">
        <v>44197</v>
      </c>
      <c r="G2291" s="365">
        <v>8</v>
      </c>
    </row>
    <row r="2292" spans="1:7" x14ac:dyDescent="0.25">
      <c r="A2292" s="369">
        <v>4550273</v>
      </c>
      <c r="B2292" s="368" t="s">
        <v>1924</v>
      </c>
      <c r="C2292" s="367" t="s">
        <v>1927</v>
      </c>
      <c r="D2292" s="366">
        <v>44256</v>
      </c>
      <c r="E2292" s="366">
        <v>44256</v>
      </c>
      <c r="F2292" s="366">
        <v>44256</v>
      </c>
      <c r="G2292" s="365">
        <v>67</v>
      </c>
    </row>
    <row r="2293" spans="1:7" x14ac:dyDescent="0.25">
      <c r="A2293" s="369">
        <v>4554482</v>
      </c>
      <c r="B2293" s="368" t="s">
        <v>1929</v>
      </c>
      <c r="C2293" s="367" t="s">
        <v>1917</v>
      </c>
      <c r="D2293" s="366">
        <v>44409</v>
      </c>
      <c r="E2293" s="366">
        <v>44409</v>
      </c>
      <c r="F2293" s="366">
        <v>44440</v>
      </c>
      <c r="G2293" s="365">
        <v>41</v>
      </c>
    </row>
    <row r="2294" spans="1:7" x14ac:dyDescent="0.25">
      <c r="A2294" s="369">
        <v>4557651</v>
      </c>
      <c r="B2294" s="368" t="s">
        <v>1924</v>
      </c>
      <c r="C2294" s="367" t="s">
        <v>1917</v>
      </c>
      <c r="D2294" s="366">
        <v>44348</v>
      </c>
      <c r="E2294" s="366">
        <v>44348</v>
      </c>
      <c r="F2294" s="366">
        <v>44348</v>
      </c>
      <c r="G2294" s="365">
        <v>46</v>
      </c>
    </row>
    <row r="2295" spans="1:7" x14ac:dyDescent="0.25">
      <c r="A2295" s="369">
        <v>4559378</v>
      </c>
      <c r="B2295" s="368" t="s">
        <v>1929</v>
      </c>
      <c r="C2295" s="367" t="s">
        <v>1931</v>
      </c>
      <c r="D2295" s="366">
        <v>44256</v>
      </c>
      <c r="E2295" s="366">
        <v>44287</v>
      </c>
      <c r="F2295" s="366">
        <v>44287</v>
      </c>
      <c r="G2295" s="365">
        <v>8</v>
      </c>
    </row>
    <row r="2296" spans="1:7" x14ac:dyDescent="0.25">
      <c r="A2296" s="369">
        <v>4560043</v>
      </c>
      <c r="B2296" s="368" t="s">
        <v>1926</v>
      </c>
      <c r="C2296" s="367" t="s">
        <v>1927</v>
      </c>
      <c r="D2296" s="366">
        <v>44105</v>
      </c>
      <c r="E2296" s="366">
        <v>44136</v>
      </c>
      <c r="F2296" s="366">
        <v>44136</v>
      </c>
      <c r="G2296" s="365">
        <v>2</v>
      </c>
    </row>
    <row r="2297" spans="1:7" x14ac:dyDescent="0.25">
      <c r="A2297" s="369">
        <v>4560451</v>
      </c>
      <c r="B2297" s="368" t="s">
        <v>1920</v>
      </c>
      <c r="C2297" s="367" t="s">
        <v>1925</v>
      </c>
      <c r="D2297" s="366">
        <v>43831</v>
      </c>
      <c r="E2297" s="366">
        <v>43862</v>
      </c>
      <c r="F2297" s="366">
        <v>43862</v>
      </c>
      <c r="G2297" s="365">
        <v>9</v>
      </c>
    </row>
    <row r="2298" spans="1:7" x14ac:dyDescent="0.25">
      <c r="A2298" s="369">
        <v>4562819</v>
      </c>
      <c r="B2298" s="368" t="s">
        <v>1918</v>
      </c>
      <c r="C2298" s="367" t="s">
        <v>1934</v>
      </c>
      <c r="D2298" s="366">
        <v>44501</v>
      </c>
      <c r="E2298" s="366">
        <v>44531</v>
      </c>
      <c r="F2298" s="366">
        <v>44531</v>
      </c>
      <c r="G2298" s="365">
        <v>5</v>
      </c>
    </row>
    <row r="2299" spans="1:7" x14ac:dyDescent="0.25">
      <c r="A2299" s="369">
        <v>4566098</v>
      </c>
      <c r="B2299" s="368" t="s">
        <v>1918</v>
      </c>
      <c r="C2299" s="367" t="s">
        <v>1931</v>
      </c>
      <c r="D2299" s="366">
        <v>44075</v>
      </c>
      <c r="E2299" s="366">
        <v>44075</v>
      </c>
      <c r="F2299" s="366">
        <v>44075</v>
      </c>
      <c r="G2299" s="365">
        <v>74</v>
      </c>
    </row>
    <row r="2300" spans="1:7" x14ac:dyDescent="0.25">
      <c r="A2300" s="369">
        <v>4570447</v>
      </c>
      <c r="B2300" s="368" t="s">
        <v>1918</v>
      </c>
      <c r="C2300" s="367" t="s">
        <v>1925</v>
      </c>
      <c r="D2300" s="366">
        <v>43862</v>
      </c>
      <c r="E2300" s="366">
        <v>43862</v>
      </c>
      <c r="F2300" s="366">
        <v>43862</v>
      </c>
      <c r="G2300" s="365">
        <v>7</v>
      </c>
    </row>
    <row r="2301" spans="1:7" x14ac:dyDescent="0.25">
      <c r="A2301" s="369">
        <v>4570642</v>
      </c>
      <c r="B2301" s="368" t="s">
        <v>1929</v>
      </c>
      <c r="C2301" s="367" t="s">
        <v>1925</v>
      </c>
      <c r="D2301" s="366">
        <v>44501</v>
      </c>
      <c r="E2301" s="366">
        <v>44501</v>
      </c>
      <c r="F2301" s="366">
        <v>44501</v>
      </c>
      <c r="G2301" s="365">
        <v>25</v>
      </c>
    </row>
    <row r="2302" spans="1:7" x14ac:dyDescent="0.25">
      <c r="A2302" s="369">
        <v>4571442</v>
      </c>
      <c r="B2302" s="368" t="s">
        <v>1928</v>
      </c>
      <c r="C2302" s="367" t="s">
        <v>1930</v>
      </c>
      <c r="D2302" s="366">
        <v>44287</v>
      </c>
      <c r="E2302" s="366">
        <v>44287</v>
      </c>
      <c r="F2302" s="366">
        <v>44317</v>
      </c>
      <c r="G2302" s="365">
        <v>24</v>
      </c>
    </row>
    <row r="2303" spans="1:7" x14ac:dyDescent="0.25">
      <c r="A2303" s="369">
        <v>4572528</v>
      </c>
      <c r="B2303" s="368" t="s">
        <v>1928</v>
      </c>
      <c r="C2303" s="367" t="s">
        <v>1934</v>
      </c>
      <c r="D2303" s="366">
        <v>44531</v>
      </c>
      <c r="E2303" s="366">
        <v>44562</v>
      </c>
      <c r="F2303" s="366">
        <v>44562</v>
      </c>
      <c r="G2303" s="365">
        <v>2</v>
      </c>
    </row>
    <row r="2304" spans="1:7" x14ac:dyDescent="0.25">
      <c r="A2304" s="369">
        <v>4573566</v>
      </c>
      <c r="B2304" s="368" t="s">
        <v>1932</v>
      </c>
      <c r="C2304" s="367" t="s">
        <v>1917</v>
      </c>
      <c r="D2304" s="366">
        <v>43862</v>
      </c>
      <c r="E2304" s="366">
        <v>43862</v>
      </c>
      <c r="F2304" s="366">
        <v>43862</v>
      </c>
      <c r="G2304" s="365">
        <v>7</v>
      </c>
    </row>
    <row r="2305" spans="1:7" x14ac:dyDescent="0.25">
      <c r="A2305" s="369">
        <v>4574035</v>
      </c>
      <c r="B2305" s="368" t="s">
        <v>1932</v>
      </c>
      <c r="C2305" s="367" t="s">
        <v>1925</v>
      </c>
      <c r="D2305" s="366">
        <v>44228</v>
      </c>
      <c r="E2305" s="366">
        <v>44256</v>
      </c>
      <c r="F2305" s="366">
        <v>44256</v>
      </c>
      <c r="G2305" s="365">
        <v>9</v>
      </c>
    </row>
    <row r="2306" spans="1:7" x14ac:dyDescent="0.25">
      <c r="A2306" s="369">
        <v>4576060</v>
      </c>
      <c r="B2306" s="368" t="s">
        <v>1918</v>
      </c>
      <c r="C2306" s="367" t="s">
        <v>1930</v>
      </c>
      <c r="D2306" s="366">
        <v>43831</v>
      </c>
      <c r="E2306" s="366">
        <v>43862</v>
      </c>
      <c r="F2306" s="366">
        <v>43862</v>
      </c>
      <c r="G2306" s="365">
        <v>5</v>
      </c>
    </row>
    <row r="2307" spans="1:7" x14ac:dyDescent="0.25">
      <c r="A2307" s="369">
        <v>4578585</v>
      </c>
      <c r="B2307" s="368" t="s">
        <v>1920</v>
      </c>
      <c r="C2307" s="367" t="s">
        <v>1923</v>
      </c>
      <c r="D2307" s="366">
        <v>44409</v>
      </c>
      <c r="E2307" s="366">
        <v>44409</v>
      </c>
      <c r="F2307" s="366">
        <v>44409</v>
      </c>
      <c r="G2307" s="365">
        <v>11</v>
      </c>
    </row>
    <row r="2308" spans="1:7" x14ac:dyDescent="0.25">
      <c r="A2308" s="369">
        <v>4579135</v>
      </c>
      <c r="B2308" s="368" t="s">
        <v>1918</v>
      </c>
      <c r="C2308" s="367" t="s">
        <v>1919</v>
      </c>
      <c r="D2308" s="366">
        <v>44501</v>
      </c>
      <c r="E2308" s="366">
        <v>44501</v>
      </c>
      <c r="F2308" s="366">
        <v>44501</v>
      </c>
      <c r="G2308" s="365">
        <v>63</v>
      </c>
    </row>
    <row r="2309" spans="1:7" x14ac:dyDescent="0.25">
      <c r="A2309" s="369">
        <v>4586622</v>
      </c>
      <c r="B2309" s="368" t="s">
        <v>1918</v>
      </c>
      <c r="C2309" s="367" t="s">
        <v>1933</v>
      </c>
      <c r="D2309" s="366">
        <v>43983</v>
      </c>
      <c r="E2309" s="366">
        <v>43983</v>
      </c>
      <c r="F2309" s="366">
        <v>43983</v>
      </c>
      <c r="G2309" s="365">
        <v>71</v>
      </c>
    </row>
    <row r="2310" spans="1:7" x14ac:dyDescent="0.25">
      <c r="A2310" s="369">
        <v>4586848</v>
      </c>
      <c r="B2310" s="368" t="s">
        <v>1932</v>
      </c>
      <c r="C2310" s="367" t="s">
        <v>1930</v>
      </c>
      <c r="D2310" s="366">
        <v>44136</v>
      </c>
      <c r="E2310" s="366">
        <v>44166</v>
      </c>
      <c r="F2310" s="366">
        <v>44166</v>
      </c>
      <c r="G2310" s="365">
        <v>5</v>
      </c>
    </row>
    <row r="2311" spans="1:7" x14ac:dyDescent="0.25">
      <c r="A2311" s="369">
        <v>4594440</v>
      </c>
      <c r="B2311" s="368" t="s">
        <v>1924</v>
      </c>
      <c r="C2311" s="367" t="s">
        <v>1917</v>
      </c>
      <c r="D2311" s="366">
        <v>44256</v>
      </c>
      <c r="E2311" s="366">
        <v>44287</v>
      </c>
      <c r="F2311" s="366">
        <v>44287</v>
      </c>
      <c r="G2311" s="365">
        <v>5</v>
      </c>
    </row>
    <row r="2312" spans="1:7" x14ac:dyDescent="0.25">
      <c r="A2312" s="369">
        <v>4596700</v>
      </c>
      <c r="B2312" s="368" t="s">
        <v>1926</v>
      </c>
      <c r="C2312" s="367" t="s">
        <v>1923</v>
      </c>
      <c r="D2312" s="366">
        <v>44470</v>
      </c>
      <c r="E2312" s="366">
        <v>44501</v>
      </c>
      <c r="F2312" s="366">
        <v>44501</v>
      </c>
      <c r="G2312" s="365">
        <v>7</v>
      </c>
    </row>
    <row r="2313" spans="1:7" x14ac:dyDescent="0.25">
      <c r="A2313" s="369">
        <v>4597044</v>
      </c>
      <c r="B2313" s="368" t="s">
        <v>1928</v>
      </c>
      <c r="C2313" s="367" t="s">
        <v>1931</v>
      </c>
      <c r="D2313" s="366">
        <v>44287</v>
      </c>
      <c r="E2313" s="366">
        <v>44287</v>
      </c>
      <c r="F2313" s="366">
        <v>44287</v>
      </c>
      <c r="G2313" s="365">
        <v>53</v>
      </c>
    </row>
    <row r="2314" spans="1:7" x14ac:dyDescent="0.25">
      <c r="A2314" s="369">
        <v>4597182</v>
      </c>
      <c r="B2314" s="368" t="s">
        <v>1920</v>
      </c>
      <c r="C2314" s="367" t="s">
        <v>1927</v>
      </c>
      <c r="D2314" s="366">
        <v>44197</v>
      </c>
      <c r="E2314" s="366">
        <v>44197</v>
      </c>
      <c r="F2314" s="366">
        <v>44228</v>
      </c>
      <c r="G2314" s="365">
        <v>63</v>
      </c>
    </row>
    <row r="2315" spans="1:7" x14ac:dyDescent="0.25">
      <c r="A2315" s="369">
        <v>4597241</v>
      </c>
      <c r="B2315" s="368" t="s">
        <v>1920</v>
      </c>
      <c r="C2315" s="367" t="s">
        <v>1930</v>
      </c>
      <c r="D2315" s="366">
        <v>43952</v>
      </c>
      <c r="E2315" s="366">
        <v>43952</v>
      </c>
      <c r="F2315" s="366">
        <v>43983</v>
      </c>
      <c r="G2315" s="365">
        <v>90</v>
      </c>
    </row>
    <row r="2316" spans="1:7" x14ac:dyDescent="0.25">
      <c r="A2316" s="369">
        <v>4597823</v>
      </c>
      <c r="B2316" s="368" t="s">
        <v>1922</v>
      </c>
      <c r="C2316" s="367" t="s">
        <v>1919</v>
      </c>
      <c r="D2316" s="366">
        <v>44531</v>
      </c>
      <c r="E2316" s="366">
        <v>44562</v>
      </c>
      <c r="F2316" s="366">
        <v>44562</v>
      </c>
      <c r="G2316" s="365">
        <v>15</v>
      </c>
    </row>
    <row r="2317" spans="1:7" x14ac:dyDescent="0.25">
      <c r="A2317" s="369">
        <v>4599876</v>
      </c>
      <c r="B2317" s="368" t="s">
        <v>1924</v>
      </c>
      <c r="C2317" s="367" t="s">
        <v>1917</v>
      </c>
      <c r="D2317" s="366">
        <v>44378</v>
      </c>
      <c r="E2317" s="366">
        <v>44378</v>
      </c>
      <c r="F2317" s="366">
        <v>44378</v>
      </c>
      <c r="G2317" s="365">
        <v>70</v>
      </c>
    </row>
    <row r="2318" spans="1:7" x14ac:dyDescent="0.25">
      <c r="A2318" s="369">
        <v>4600200</v>
      </c>
      <c r="B2318" s="368" t="s">
        <v>1924</v>
      </c>
      <c r="C2318" s="367" t="s">
        <v>1921</v>
      </c>
      <c r="D2318" s="366">
        <v>44197</v>
      </c>
      <c r="E2318" s="366">
        <v>44197</v>
      </c>
      <c r="F2318" s="366">
        <v>44228</v>
      </c>
      <c r="G2318" s="365">
        <v>87</v>
      </c>
    </row>
    <row r="2319" spans="1:7" x14ac:dyDescent="0.25">
      <c r="A2319" s="369">
        <v>4601451</v>
      </c>
      <c r="B2319" s="368" t="s">
        <v>1924</v>
      </c>
      <c r="C2319" s="367" t="s">
        <v>1927</v>
      </c>
      <c r="D2319" s="366">
        <v>43862</v>
      </c>
      <c r="E2319" s="366">
        <v>43891</v>
      </c>
      <c r="F2319" s="366">
        <v>43891</v>
      </c>
      <c r="G2319" s="365">
        <v>1</v>
      </c>
    </row>
    <row r="2320" spans="1:7" x14ac:dyDescent="0.25">
      <c r="A2320" s="369">
        <v>4601898</v>
      </c>
      <c r="B2320" s="368" t="s">
        <v>1932</v>
      </c>
      <c r="C2320" s="367" t="s">
        <v>1927</v>
      </c>
      <c r="D2320" s="366">
        <v>43831</v>
      </c>
      <c r="E2320" s="366">
        <v>43862</v>
      </c>
      <c r="F2320" s="366">
        <v>43862</v>
      </c>
      <c r="G2320" s="365">
        <v>4</v>
      </c>
    </row>
    <row r="2321" spans="1:7" x14ac:dyDescent="0.25">
      <c r="A2321" s="369">
        <v>4602015</v>
      </c>
      <c r="B2321" s="368" t="s">
        <v>1932</v>
      </c>
      <c r="C2321" s="367" t="s">
        <v>1919</v>
      </c>
      <c r="D2321" s="366">
        <v>43831</v>
      </c>
      <c r="E2321" s="366">
        <v>43831</v>
      </c>
      <c r="F2321" s="366">
        <v>43831</v>
      </c>
      <c r="G2321" s="365">
        <v>35</v>
      </c>
    </row>
    <row r="2322" spans="1:7" x14ac:dyDescent="0.25">
      <c r="A2322" s="369">
        <v>4603389</v>
      </c>
      <c r="B2322" s="368" t="s">
        <v>1932</v>
      </c>
      <c r="C2322" s="367" t="s">
        <v>1927</v>
      </c>
      <c r="D2322" s="366">
        <v>44287</v>
      </c>
      <c r="E2322" s="366">
        <v>44317</v>
      </c>
      <c r="F2322" s="366">
        <v>44317</v>
      </c>
      <c r="G2322" s="365">
        <v>22</v>
      </c>
    </row>
    <row r="2323" spans="1:7" x14ac:dyDescent="0.25">
      <c r="A2323" s="369">
        <v>4603687</v>
      </c>
      <c r="B2323" s="368" t="s">
        <v>1920</v>
      </c>
      <c r="C2323" s="367" t="s">
        <v>1919</v>
      </c>
      <c r="D2323" s="366">
        <v>44013</v>
      </c>
      <c r="E2323" s="366">
        <v>44013</v>
      </c>
      <c r="F2323" s="366">
        <v>44013</v>
      </c>
      <c r="G2323" s="365">
        <v>58</v>
      </c>
    </row>
    <row r="2324" spans="1:7" x14ac:dyDescent="0.25">
      <c r="A2324" s="369">
        <v>4605601</v>
      </c>
      <c r="B2324" s="368" t="s">
        <v>1920</v>
      </c>
      <c r="C2324" s="367" t="s">
        <v>1934</v>
      </c>
      <c r="D2324" s="366">
        <v>43922</v>
      </c>
      <c r="E2324" s="366">
        <v>43922</v>
      </c>
      <c r="F2324" s="366">
        <v>43922</v>
      </c>
      <c r="G2324" s="365">
        <v>8</v>
      </c>
    </row>
    <row r="2325" spans="1:7" x14ac:dyDescent="0.25">
      <c r="A2325" s="369">
        <v>4608025</v>
      </c>
      <c r="B2325" s="368" t="s">
        <v>1932</v>
      </c>
      <c r="C2325" s="367" t="s">
        <v>1931</v>
      </c>
      <c r="D2325" s="366">
        <v>44166</v>
      </c>
      <c r="E2325" s="366">
        <v>44197</v>
      </c>
      <c r="F2325" s="366">
        <v>44197</v>
      </c>
      <c r="G2325" s="365">
        <v>5</v>
      </c>
    </row>
    <row r="2326" spans="1:7" x14ac:dyDescent="0.25">
      <c r="A2326" s="369">
        <v>4613726</v>
      </c>
      <c r="B2326" s="368" t="s">
        <v>1920</v>
      </c>
      <c r="C2326" s="367" t="s">
        <v>1921</v>
      </c>
      <c r="D2326" s="366">
        <v>44348</v>
      </c>
      <c r="E2326" s="366">
        <v>44348</v>
      </c>
      <c r="F2326" s="366">
        <v>44348</v>
      </c>
      <c r="G2326" s="365">
        <v>88</v>
      </c>
    </row>
    <row r="2327" spans="1:7" x14ac:dyDescent="0.25">
      <c r="A2327" s="369">
        <v>4616348</v>
      </c>
      <c r="B2327" s="368" t="s">
        <v>1932</v>
      </c>
      <c r="C2327" s="367" t="s">
        <v>1930</v>
      </c>
      <c r="D2327" s="366">
        <v>43983</v>
      </c>
      <c r="E2327" s="366">
        <v>44013</v>
      </c>
      <c r="F2327" s="366">
        <v>44013</v>
      </c>
      <c r="G2327" s="365">
        <v>3</v>
      </c>
    </row>
    <row r="2328" spans="1:7" x14ac:dyDescent="0.25">
      <c r="A2328" s="369">
        <v>4618333</v>
      </c>
      <c r="B2328" s="368" t="s">
        <v>1929</v>
      </c>
      <c r="C2328" s="367" t="s">
        <v>1933</v>
      </c>
      <c r="D2328" s="366">
        <v>44013</v>
      </c>
      <c r="E2328" s="366">
        <v>44013</v>
      </c>
      <c r="F2328" s="366">
        <v>44044</v>
      </c>
      <c r="G2328" s="365">
        <v>1</v>
      </c>
    </row>
    <row r="2329" spans="1:7" x14ac:dyDescent="0.25">
      <c r="A2329" s="369">
        <v>4620151</v>
      </c>
      <c r="B2329" s="368" t="s">
        <v>1928</v>
      </c>
      <c r="C2329" s="367" t="s">
        <v>1919</v>
      </c>
      <c r="D2329" s="366">
        <v>44166</v>
      </c>
      <c r="E2329" s="366">
        <v>44166</v>
      </c>
      <c r="F2329" s="366">
        <v>44166</v>
      </c>
      <c r="G2329" s="365">
        <v>82</v>
      </c>
    </row>
    <row r="2330" spans="1:7" x14ac:dyDescent="0.25">
      <c r="A2330" s="369">
        <v>4622992</v>
      </c>
      <c r="B2330" s="368" t="s">
        <v>1922</v>
      </c>
      <c r="C2330" s="367" t="s">
        <v>1921</v>
      </c>
      <c r="D2330" s="366">
        <v>44197</v>
      </c>
      <c r="E2330" s="366">
        <v>44197</v>
      </c>
      <c r="F2330" s="366">
        <v>44228</v>
      </c>
      <c r="G2330" s="365">
        <v>46</v>
      </c>
    </row>
    <row r="2331" spans="1:7" x14ac:dyDescent="0.25">
      <c r="A2331" s="369">
        <v>4623202</v>
      </c>
      <c r="B2331" s="368" t="s">
        <v>1922</v>
      </c>
      <c r="C2331" s="367" t="s">
        <v>1923</v>
      </c>
      <c r="D2331" s="366">
        <v>43952</v>
      </c>
      <c r="E2331" s="366">
        <v>43952</v>
      </c>
      <c r="F2331" s="366">
        <v>43952</v>
      </c>
      <c r="G2331" s="365">
        <v>6</v>
      </c>
    </row>
    <row r="2332" spans="1:7" x14ac:dyDescent="0.25">
      <c r="A2332" s="369">
        <v>4623881</v>
      </c>
      <c r="B2332" s="368" t="s">
        <v>1924</v>
      </c>
      <c r="C2332" s="367" t="s">
        <v>1934</v>
      </c>
      <c r="D2332" s="366">
        <v>44075</v>
      </c>
      <c r="E2332" s="366">
        <v>44075</v>
      </c>
      <c r="F2332" s="366">
        <v>44105</v>
      </c>
      <c r="G2332" s="365">
        <v>11</v>
      </c>
    </row>
    <row r="2333" spans="1:7" x14ac:dyDescent="0.25">
      <c r="A2333" s="369">
        <v>4624152</v>
      </c>
      <c r="B2333" s="368" t="s">
        <v>1926</v>
      </c>
      <c r="C2333" s="367" t="s">
        <v>1923</v>
      </c>
      <c r="D2333" s="366">
        <v>44317</v>
      </c>
      <c r="E2333" s="366">
        <v>44317</v>
      </c>
      <c r="F2333" s="366">
        <v>44317</v>
      </c>
      <c r="G2333" s="365">
        <v>81</v>
      </c>
    </row>
    <row r="2334" spans="1:7" x14ac:dyDescent="0.25">
      <c r="A2334" s="369">
        <v>4626691</v>
      </c>
      <c r="B2334" s="368" t="s">
        <v>1924</v>
      </c>
      <c r="C2334" s="367" t="s">
        <v>1933</v>
      </c>
      <c r="D2334" s="366">
        <v>44105</v>
      </c>
      <c r="E2334" s="366">
        <v>44105</v>
      </c>
      <c r="F2334" s="366">
        <v>44136</v>
      </c>
      <c r="G2334" s="365">
        <v>11</v>
      </c>
    </row>
    <row r="2335" spans="1:7" x14ac:dyDescent="0.25">
      <c r="A2335" s="369">
        <v>4627156</v>
      </c>
      <c r="B2335" s="368" t="s">
        <v>1918</v>
      </c>
      <c r="C2335" s="367" t="s">
        <v>1930</v>
      </c>
      <c r="D2335" s="366">
        <v>44470</v>
      </c>
      <c r="E2335" s="366">
        <v>44501</v>
      </c>
      <c r="F2335" s="366">
        <v>44501</v>
      </c>
      <c r="G2335" s="365">
        <v>20</v>
      </c>
    </row>
    <row r="2336" spans="1:7" x14ac:dyDescent="0.25">
      <c r="A2336" s="369">
        <v>4628403</v>
      </c>
      <c r="B2336" s="368" t="s">
        <v>1918</v>
      </c>
      <c r="C2336" s="367" t="s">
        <v>1917</v>
      </c>
      <c r="D2336" s="366">
        <v>44256</v>
      </c>
      <c r="E2336" s="366">
        <v>44256</v>
      </c>
      <c r="F2336" s="366">
        <v>44256</v>
      </c>
      <c r="G2336" s="365">
        <v>46</v>
      </c>
    </row>
    <row r="2337" spans="1:7" x14ac:dyDescent="0.25">
      <c r="A2337" s="369">
        <v>4630076</v>
      </c>
      <c r="B2337" s="368" t="s">
        <v>1932</v>
      </c>
      <c r="C2337" s="367" t="s">
        <v>1933</v>
      </c>
      <c r="D2337" s="366">
        <v>44075</v>
      </c>
      <c r="E2337" s="366">
        <v>44075</v>
      </c>
      <c r="F2337" s="366">
        <v>44075</v>
      </c>
      <c r="G2337" s="365">
        <v>75</v>
      </c>
    </row>
    <row r="2338" spans="1:7" x14ac:dyDescent="0.25">
      <c r="A2338" s="369">
        <v>4631517</v>
      </c>
      <c r="B2338" s="368" t="s">
        <v>1926</v>
      </c>
      <c r="C2338" s="367" t="s">
        <v>1923</v>
      </c>
      <c r="D2338" s="366">
        <v>44228</v>
      </c>
      <c r="E2338" s="366">
        <v>44228</v>
      </c>
      <c r="F2338" s="366">
        <v>44256</v>
      </c>
      <c r="G2338" s="365">
        <v>11</v>
      </c>
    </row>
    <row r="2339" spans="1:7" x14ac:dyDescent="0.25">
      <c r="A2339" s="369">
        <v>4636296</v>
      </c>
      <c r="B2339" s="368" t="s">
        <v>1920</v>
      </c>
      <c r="C2339" s="367" t="s">
        <v>1927</v>
      </c>
      <c r="D2339" s="366">
        <v>44228</v>
      </c>
      <c r="E2339" s="366">
        <v>44228</v>
      </c>
      <c r="F2339" s="366">
        <v>44228</v>
      </c>
      <c r="G2339" s="365">
        <v>98</v>
      </c>
    </row>
    <row r="2340" spans="1:7" x14ac:dyDescent="0.25">
      <c r="A2340" s="369">
        <v>4637357</v>
      </c>
      <c r="B2340" s="368" t="s">
        <v>1922</v>
      </c>
      <c r="C2340" s="367" t="s">
        <v>1919</v>
      </c>
      <c r="D2340" s="366">
        <v>44256</v>
      </c>
      <c r="E2340" s="366">
        <v>44256</v>
      </c>
      <c r="F2340" s="366">
        <v>44256</v>
      </c>
      <c r="G2340" s="365">
        <v>64</v>
      </c>
    </row>
    <row r="2341" spans="1:7" x14ac:dyDescent="0.25">
      <c r="A2341" s="369">
        <v>4638458</v>
      </c>
      <c r="B2341" s="368" t="s">
        <v>1929</v>
      </c>
      <c r="C2341" s="367" t="s">
        <v>1927</v>
      </c>
      <c r="D2341" s="366">
        <v>44348</v>
      </c>
      <c r="E2341" s="366">
        <v>44348</v>
      </c>
      <c r="F2341" s="366">
        <v>44378</v>
      </c>
      <c r="G2341" s="365">
        <v>89</v>
      </c>
    </row>
    <row r="2342" spans="1:7" x14ac:dyDescent="0.25">
      <c r="A2342" s="369">
        <v>4642079</v>
      </c>
      <c r="B2342" s="368" t="s">
        <v>1918</v>
      </c>
      <c r="C2342" s="367" t="s">
        <v>1927</v>
      </c>
      <c r="D2342" s="366">
        <v>44256</v>
      </c>
      <c r="E2342" s="366">
        <v>44256</v>
      </c>
      <c r="F2342" s="366">
        <v>44287</v>
      </c>
      <c r="G2342" s="365">
        <v>95</v>
      </c>
    </row>
    <row r="2343" spans="1:7" x14ac:dyDescent="0.25">
      <c r="A2343" s="369">
        <v>4647455</v>
      </c>
      <c r="B2343" s="368" t="s">
        <v>1924</v>
      </c>
      <c r="C2343" s="367" t="s">
        <v>1921</v>
      </c>
      <c r="D2343" s="366">
        <v>43983</v>
      </c>
      <c r="E2343" s="366">
        <v>43983</v>
      </c>
      <c r="F2343" s="366">
        <v>43983</v>
      </c>
      <c r="G2343" s="365">
        <v>56</v>
      </c>
    </row>
    <row r="2344" spans="1:7" x14ac:dyDescent="0.25">
      <c r="A2344" s="369">
        <v>4647895</v>
      </c>
      <c r="B2344" s="368" t="s">
        <v>1922</v>
      </c>
      <c r="C2344" s="367" t="s">
        <v>1927</v>
      </c>
      <c r="D2344" s="366">
        <v>43922</v>
      </c>
      <c r="E2344" s="366">
        <v>43952</v>
      </c>
      <c r="F2344" s="366">
        <v>43952</v>
      </c>
      <c r="G2344" s="365">
        <v>5</v>
      </c>
    </row>
    <row r="2345" spans="1:7" x14ac:dyDescent="0.25">
      <c r="A2345" s="369">
        <v>4652407</v>
      </c>
      <c r="B2345" s="368" t="s">
        <v>1932</v>
      </c>
      <c r="C2345" s="367" t="s">
        <v>1933</v>
      </c>
      <c r="D2345" s="366">
        <v>44256</v>
      </c>
      <c r="E2345" s="366">
        <v>44256</v>
      </c>
      <c r="F2345" s="366">
        <v>44287</v>
      </c>
      <c r="G2345" s="365">
        <v>87</v>
      </c>
    </row>
    <row r="2346" spans="1:7" x14ac:dyDescent="0.25">
      <c r="A2346" s="369">
        <v>4652798</v>
      </c>
      <c r="B2346" s="368" t="s">
        <v>1928</v>
      </c>
      <c r="C2346" s="367" t="s">
        <v>1923</v>
      </c>
      <c r="D2346" s="366">
        <v>43862</v>
      </c>
      <c r="E2346" s="366">
        <v>43891</v>
      </c>
      <c r="F2346" s="366">
        <v>43891</v>
      </c>
      <c r="G2346" s="365">
        <v>3</v>
      </c>
    </row>
    <row r="2347" spans="1:7" x14ac:dyDescent="0.25">
      <c r="A2347" s="369">
        <v>4652895</v>
      </c>
      <c r="B2347" s="368" t="s">
        <v>1929</v>
      </c>
      <c r="C2347" s="367" t="s">
        <v>1923</v>
      </c>
      <c r="D2347" s="366">
        <v>44013</v>
      </c>
      <c r="E2347" s="366">
        <v>44044</v>
      </c>
      <c r="F2347" s="366">
        <v>44044</v>
      </c>
      <c r="G2347" s="365">
        <v>8</v>
      </c>
    </row>
    <row r="2348" spans="1:7" x14ac:dyDescent="0.25">
      <c r="A2348" s="369">
        <v>4656222</v>
      </c>
      <c r="B2348" s="368" t="s">
        <v>1918</v>
      </c>
      <c r="C2348" s="367" t="s">
        <v>1921</v>
      </c>
      <c r="D2348" s="366">
        <v>44197</v>
      </c>
      <c r="E2348" s="366">
        <v>44197</v>
      </c>
      <c r="F2348" s="366">
        <v>44228</v>
      </c>
      <c r="G2348" s="365">
        <v>52</v>
      </c>
    </row>
    <row r="2349" spans="1:7" x14ac:dyDescent="0.25">
      <c r="A2349" s="369">
        <v>4659428</v>
      </c>
      <c r="B2349" s="368" t="s">
        <v>1924</v>
      </c>
      <c r="C2349" s="367" t="s">
        <v>1923</v>
      </c>
      <c r="D2349" s="366">
        <v>44075</v>
      </c>
      <c r="E2349" s="366">
        <v>44075</v>
      </c>
      <c r="F2349" s="366">
        <v>44075</v>
      </c>
      <c r="G2349" s="365">
        <v>55</v>
      </c>
    </row>
    <row r="2350" spans="1:7" x14ac:dyDescent="0.25">
      <c r="A2350" s="369">
        <v>4659826</v>
      </c>
      <c r="B2350" s="368" t="s">
        <v>1929</v>
      </c>
      <c r="C2350" s="367" t="s">
        <v>1930</v>
      </c>
      <c r="D2350" s="366">
        <v>44378</v>
      </c>
      <c r="E2350" s="366">
        <v>44378</v>
      </c>
      <c r="F2350" s="366">
        <v>44378</v>
      </c>
      <c r="G2350" s="365">
        <v>91</v>
      </c>
    </row>
    <row r="2351" spans="1:7" x14ac:dyDescent="0.25">
      <c r="A2351" s="369">
        <v>4663869</v>
      </c>
      <c r="B2351" s="368" t="s">
        <v>1926</v>
      </c>
      <c r="C2351" s="367" t="s">
        <v>1927</v>
      </c>
      <c r="D2351" s="366">
        <v>43862</v>
      </c>
      <c r="E2351" s="366">
        <v>43862</v>
      </c>
      <c r="F2351" s="366">
        <v>43862</v>
      </c>
      <c r="G2351" s="365">
        <v>58</v>
      </c>
    </row>
    <row r="2352" spans="1:7" x14ac:dyDescent="0.25">
      <c r="A2352" s="369">
        <v>4667094</v>
      </c>
      <c r="B2352" s="368" t="s">
        <v>1924</v>
      </c>
      <c r="C2352" s="367" t="s">
        <v>1927</v>
      </c>
      <c r="D2352" s="366">
        <v>44044</v>
      </c>
      <c r="E2352" s="366">
        <v>44044</v>
      </c>
      <c r="F2352" s="366">
        <v>44044</v>
      </c>
      <c r="G2352" s="365">
        <v>54</v>
      </c>
    </row>
    <row r="2353" spans="1:7" x14ac:dyDescent="0.25">
      <c r="A2353" s="369">
        <v>4667741</v>
      </c>
      <c r="B2353" s="368" t="s">
        <v>1920</v>
      </c>
      <c r="C2353" s="367" t="s">
        <v>1933</v>
      </c>
      <c r="D2353" s="366">
        <v>43922</v>
      </c>
      <c r="E2353" s="366">
        <v>43922</v>
      </c>
      <c r="F2353" s="366">
        <v>43922</v>
      </c>
      <c r="G2353" s="365">
        <v>26</v>
      </c>
    </row>
    <row r="2354" spans="1:7" x14ac:dyDescent="0.25">
      <c r="A2354" s="369">
        <v>4668658</v>
      </c>
      <c r="B2354" s="368" t="s">
        <v>1924</v>
      </c>
      <c r="C2354" s="367" t="s">
        <v>1927</v>
      </c>
      <c r="D2354" s="366">
        <v>43831</v>
      </c>
      <c r="E2354" s="366">
        <v>43831</v>
      </c>
      <c r="F2354" s="366">
        <v>43862</v>
      </c>
      <c r="G2354" s="365">
        <v>68</v>
      </c>
    </row>
    <row r="2355" spans="1:7" x14ac:dyDescent="0.25">
      <c r="A2355" s="369">
        <v>4669756</v>
      </c>
      <c r="B2355" s="368" t="s">
        <v>1928</v>
      </c>
      <c r="C2355" s="367" t="s">
        <v>1927</v>
      </c>
      <c r="D2355" s="366">
        <v>44378</v>
      </c>
      <c r="E2355" s="366">
        <v>44378</v>
      </c>
      <c r="F2355" s="366">
        <v>44409</v>
      </c>
      <c r="G2355" s="365">
        <v>36</v>
      </c>
    </row>
    <row r="2356" spans="1:7" x14ac:dyDescent="0.25">
      <c r="A2356" s="369">
        <v>4671316</v>
      </c>
      <c r="B2356" s="368" t="s">
        <v>1932</v>
      </c>
      <c r="C2356" s="367" t="s">
        <v>1917</v>
      </c>
      <c r="D2356" s="366">
        <v>44044</v>
      </c>
      <c r="E2356" s="366">
        <v>44075</v>
      </c>
      <c r="F2356" s="366">
        <v>44075</v>
      </c>
      <c r="G2356" s="365">
        <v>6</v>
      </c>
    </row>
    <row r="2357" spans="1:7" x14ac:dyDescent="0.25">
      <c r="A2357" s="369">
        <v>4672133</v>
      </c>
      <c r="B2357" s="368" t="s">
        <v>1920</v>
      </c>
      <c r="C2357" s="367" t="s">
        <v>1923</v>
      </c>
      <c r="D2357" s="366">
        <v>44287</v>
      </c>
      <c r="E2357" s="366">
        <v>44287</v>
      </c>
      <c r="F2357" s="366">
        <v>44287</v>
      </c>
      <c r="G2357" s="365">
        <v>22</v>
      </c>
    </row>
    <row r="2358" spans="1:7" x14ac:dyDescent="0.25">
      <c r="A2358" s="369">
        <v>4674667</v>
      </c>
      <c r="B2358" s="368" t="s">
        <v>1920</v>
      </c>
      <c r="C2358" s="367" t="s">
        <v>1933</v>
      </c>
      <c r="D2358" s="366">
        <v>43983</v>
      </c>
      <c r="E2358" s="366">
        <v>44013</v>
      </c>
      <c r="F2358" s="366">
        <v>44013</v>
      </c>
      <c r="G2358" s="365">
        <v>6</v>
      </c>
    </row>
    <row r="2359" spans="1:7" x14ac:dyDescent="0.25">
      <c r="A2359" s="369">
        <v>4678799</v>
      </c>
      <c r="B2359" s="368" t="s">
        <v>1928</v>
      </c>
      <c r="C2359" s="367" t="s">
        <v>1927</v>
      </c>
      <c r="D2359" s="366">
        <v>44136</v>
      </c>
      <c r="E2359" s="366">
        <v>44136</v>
      </c>
      <c r="F2359" s="366">
        <v>44166</v>
      </c>
      <c r="G2359" s="365">
        <v>79</v>
      </c>
    </row>
    <row r="2360" spans="1:7" x14ac:dyDescent="0.25">
      <c r="A2360" s="369">
        <v>4681224</v>
      </c>
      <c r="B2360" s="368" t="s">
        <v>1932</v>
      </c>
      <c r="C2360" s="367" t="s">
        <v>1925</v>
      </c>
      <c r="D2360" s="366">
        <v>44197</v>
      </c>
      <c r="E2360" s="366">
        <v>44228</v>
      </c>
      <c r="F2360" s="366">
        <v>44228</v>
      </c>
      <c r="G2360" s="365">
        <v>15</v>
      </c>
    </row>
    <row r="2361" spans="1:7" x14ac:dyDescent="0.25">
      <c r="A2361" s="369">
        <v>4681879</v>
      </c>
      <c r="B2361" s="368" t="s">
        <v>1929</v>
      </c>
      <c r="C2361" s="367" t="s">
        <v>1923</v>
      </c>
      <c r="D2361" s="366">
        <v>44470</v>
      </c>
      <c r="E2361" s="366">
        <v>44501</v>
      </c>
      <c r="F2361" s="366">
        <v>44501</v>
      </c>
      <c r="G2361" s="365">
        <v>3</v>
      </c>
    </row>
    <row r="2362" spans="1:7" x14ac:dyDescent="0.25">
      <c r="A2362" s="369">
        <v>4683507</v>
      </c>
      <c r="B2362" s="368" t="s">
        <v>1929</v>
      </c>
      <c r="C2362" s="367" t="s">
        <v>1917</v>
      </c>
      <c r="D2362" s="366">
        <v>44013</v>
      </c>
      <c r="E2362" s="366">
        <v>44013</v>
      </c>
      <c r="F2362" s="366">
        <v>44044</v>
      </c>
      <c r="G2362" s="365">
        <v>73</v>
      </c>
    </row>
    <row r="2363" spans="1:7" x14ac:dyDescent="0.25">
      <c r="A2363" s="369">
        <v>4683763</v>
      </c>
      <c r="B2363" s="368" t="s">
        <v>1924</v>
      </c>
      <c r="C2363" s="367" t="s">
        <v>1933</v>
      </c>
      <c r="D2363" s="366">
        <v>44409</v>
      </c>
      <c r="E2363" s="366">
        <v>44440</v>
      </c>
      <c r="F2363" s="366">
        <v>44440</v>
      </c>
      <c r="G2363" s="365">
        <v>12</v>
      </c>
    </row>
    <row r="2364" spans="1:7" x14ac:dyDescent="0.25">
      <c r="A2364" s="369">
        <v>4686795</v>
      </c>
      <c r="B2364" s="368" t="s">
        <v>1922</v>
      </c>
      <c r="C2364" s="367" t="s">
        <v>1921</v>
      </c>
      <c r="D2364" s="366">
        <v>44166</v>
      </c>
      <c r="E2364" s="366">
        <v>44166</v>
      </c>
      <c r="F2364" s="366">
        <v>44197</v>
      </c>
      <c r="G2364" s="365">
        <v>85</v>
      </c>
    </row>
    <row r="2365" spans="1:7" x14ac:dyDescent="0.25">
      <c r="A2365" s="369">
        <v>4687590</v>
      </c>
      <c r="B2365" s="368" t="s">
        <v>1922</v>
      </c>
      <c r="C2365" s="367" t="s">
        <v>1917</v>
      </c>
      <c r="D2365" s="366">
        <v>44287</v>
      </c>
      <c r="E2365" s="366">
        <v>44287</v>
      </c>
      <c r="F2365" s="366">
        <v>44287</v>
      </c>
      <c r="G2365" s="365">
        <v>55</v>
      </c>
    </row>
    <row r="2366" spans="1:7" x14ac:dyDescent="0.25">
      <c r="A2366" s="369">
        <v>4688930</v>
      </c>
      <c r="B2366" s="368" t="s">
        <v>1926</v>
      </c>
      <c r="C2366" s="367" t="s">
        <v>1927</v>
      </c>
      <c r="D2366" s="366">
        <v>43891</v>
      </c>
      <c r="E2366" s="366">
        <v>43891</v>
      </c>
      <c r="F2366" s="366">
        <v>43891</v>
      </c>
      <c r="G2366" s="365">
        <v>24</v>
      </c>
    </row>
    <row r="2367" spans="1:7" x14ac:dyDescent="0.25">
      <c r="A2367" s="369">
        <v>4690439</v>
      </c>
      <c r="B2367" s="368" t="s">
        <v>1926</v>
      </c>
      <c r="C2367" s="367" t="s">
        <v>1919</v>
      </c>
      <c r="D2367" s="366">
        <v>44501</v>
      </c>
      <c r="E2367" s="366">
        <v>44531</v>
      </c>
      <c r="F2367" s="366">
        <v>44531</v>
      </c>
      <c r="G2367" s="365">
        <v>23</v>
      </c>
    </row>
    <row r="2368" spans="1:7" x14ac:dyDescent="0.25">
      <c r="A2368" s="369">
        <v>4692521</v>
      </c>
      <c r="B2368" s="368" t="s">
        <v>1929</v>
      </c>
      <c r="C2368" s="367" t="s">
        <v>1925</v>
      </c>
      <c r="D2368" s="366">
        <v>44256</v>
      </c>
      <c r="E2368" s="366">
        <v>44256</v>
      </c>
      <c r="F2368" s="366">
        <v>44287</v>
      </c>
      <c r="G2368" s="365">
        <v>44</v>
      </c>
    </row>
    <row r="2369" spans="1:7" x14ac:dyDescent="0.25">
      <c r="A2369" s="369">
        <v>4693132</v>
      </c>
      <c r="B2369" s="368" t="s">
        <v>1929</v>
      </c>
      <c r="C2369" s="367" t="s">
        <v>1934</v>
      </c>
      <c r="D2369" s="366">
        <v>44287</v>
      </c>
      <c r="E2369" s="366">
        <v>44287</v>
      </c>
      <c r="F2369" s="366">
        <v>44317</v>
      </c>
      <c r="G2369" s="365">
        <v>51</v>
      </c>
    </row>
    <row r="2370" spans="1:7" x14ac:dyDescent="0.25">
      <c r="A2370" s="369">
        <v>4693164</v>
      </c>
      <c r="B2370" s="368" t="s">
        <v>1922</v>
      </c>
      <c r="C2370" s="367" t="s">
        <v>1934</v>
      </c>
      <c r="D2370" s="366">
        <v>44440</v>
      </c>
      <c r="E2370" s="366">
        <v>44470</v>
      </c>
      <c r="F2370" s="366">
        <v>44470</v>
      </c>
      <c r="G2370" s="365">
        <v>5</v>
      </c>
    </row>
    <row r="2371" spans="1:7" x14ac:dyDescent="0.25">
      <c r="A2371" s="369">
        <v>4694252</v>
      </c>
      <c r="B2371" s="368" t="s">
        <v>1922</v>
      </c>
      <c r="C2371" s="367" t="s">
        <v>1923</v>
      </c>
      <c r="D2371" s="366">
        <v>43862</v>
      </c>
      <c r="E2371" s="366">
        <v>43862</v>
      </c>
      <c r="F2371" s="366">
        <v>43891</v>
      </c>
      <c r="G2371" s="365">
        <v>54</v>
      </c>
    </row>
    <row r="2372" spans="1:7" x14ac:dyDescent="0.25">
      <c r="A2372" s="369">
        <v>4694969</v>
      </c>
      <c r="B2372" s="368" t="s">
        <v>1920</v>
      </c>
      <c r="C2372" s="367" t="s">
        <v>1917</v>
      </c>
      <c r="D2372" s="366">
        <v>44228</v>
      </c>
      <c r="E2372" s="366">
        <v>44228</v>
      </c>
      <c r="F2372" s="366">
        <v>44228</v>
      </c>
      <c r="G2372" s="365">
        <v>81</v>
      </c>
    </row>
    <row r="2373" spans="1:7" x14ac:dyDescent="0.25">
      <c r="A2373" s="369">
        <v>4696383</v>
      </c>
      <c r="B2373" s="368" t="s">
        <v>1918</v>
      </c>
      <c r="C2373" s="367" t="s">
        <v>1934</v>
      </c>
      <c r="D2373" s="366">
        <v>44166</v>
      </c>
      <c r="E2373" s="366">
        <v>44166</v>
      </c>
      <c r="F2373" s="366">
        <v>44197</v>
      </c>
      <c r="G2373" s="365">
        <v>11</v>
      </c>
    </row>
    <row r="2374" spans="1:7" x14ac:dyDescent="0.25">
      <c r="A2374" s="369">
        <v>4696418</v>
      </c>
      <c r="B2374" s="368" t="s">
        <v>1926</v>
      </c>
      <c r="C2374" s="367" t="s">
        <v>1930</v>
      </c>
      <c r="D2374" s="366">
        <v>44075</v>
      </c>
      <c r="E2374" s="366">
        <v>44075</v>
      </c>
      <c r="F2374" s="366">
        <v>44105</v>
      </c>
      <c r="G2374" s="365">
        <v>27</v>
      </c>
    </row>
    <row r="2375" spans="1:7" x14ac:dyDescent="0.25">
      <c r="A2375" s="369">
        <v>4699047</v>
      </c>
      <c r="B2375" s="368" t="s">
        <v>1929</v>
      </c>
      <c r="C2375" s="367" t="s">
        <v>1923</v>
      </c>
      <c r="D2375" s="366">
        <v>43983</v>
      </c>
      <c r="E2375" s="366">
        <v>44013</v>
      </c>
      <c r="F2375" s="366">
        <v>44013</v>
      </c>
      <c r="G2375" s="365">
        <v>4</v>
      </c>
    </row>
    <row r="2376" spans="1:7" x14ac:dyDescent="0.25">
      <c r="A2376" s="369">
        <v>4700209</v>
      </c>
      <c r="B2376" s="368" t="s">
        <v>1928</v>
      </c>
      <c r="C2376" s="367" t="s">
        <v>1931</v>
      </c>
      <c r="D2376" s="366">
        <v>43922</v>
      </c>
      <c r="E2376" s="366">
        <v>43922</v>
      </c>
      <c r="F2376" s="366">
        <v>43952</v>
      </c>
      <c r="G2376" s="365">
        <v>19</v>
      </c>
    </row>
    <row r="2377" spans="1:7" x14ac:dyDescent="0.25">
      <c r="A2377" s="369">
        <v>4704231</v>
      </c>
      <c r="B2377" s="368" t="s">
        <v>1929</v>
      </c>
      <c r="C2377" s="367" t="s">
        <v>1931</v>
      </c>
      <c r="D2377" s="366">
        <v>43983</v>
      </c>
      <c r="E2377" s="366">
        <v>44013</v>
      </c>
      <c r="F2377" s="366">
        <v>44013</v>
      </c>
      <c r="G2377" s="365">
        <v>10</v>
      </c>
    </row>
    <row r="2378" spans="1:7" x14ac:dyDescent="0.25">
      <c r="A2378" s="369">
        <v>4704625</v>
      </c>
      <c r="B2378" s="368" t="s">
        <v>1929</v>
      </c>
      <c r="C2378" s="367" t="s">
        <v>1930</v>
      </c>
      <c r="D2378" s="366">
        <v>44317</v>
      </c>
      <c r="E2378" s="366">
        <v>44317</v>
      </c>
      <c r="F2378" s="366">
        <v>44317</v>
      </c>
      <c r="G2378" s="365">
        <v>42</v>
      </c>
    </row>
    <row r="2379" spans="1:7" x14ac:dyDescent="0.25">
      <c r="A2379" s="369">
        <v>4704649</v>
      </c>
      <c r="B2379" s="368" t="s">
        <v>1918</v>
      </c>
      <c r="C2379" s="367" t="s">
        <v>1931</v>
      </c>
      <c r="D2379" s="366">
        <v>44256</v>
      </c>
      <c r="E2379" s="366">
        <v>44287</v>
      </c>
      <c r="F2379" s="366">
        <v>44287</v>
      </c>
      <c r="G2379" s="365">
        <v>24</v>
      </c>
    </row>
    <row r="2380" spans="1:7" x14ac:dyDescent="0.25">
      <c r="A2380" s="369">
        <v>4705172</v>
      </c>
      <c r="B2380" s="368" t="s">
        <v>1924</v>
      </c>
      <c r="C2380" s="367" t="s">
        <v>1934</v>
      </c>
      <c r="D2380" s="366">
        <v>43952</v>
      </c>
      <c r="E2380" s="366">
        <v>43952</v>
      </c>
      <c r="F2380" s="366">
        <v>43952</v>
      </c>
      <c r="G2380" s="365">
        <v>55</v>
      </c>
    </row>
    <row r="2381" spans="1:7" x14ac:dyDescent="0.25">
      <c r="A2381" s="369">
        <v>4705740</v>
      </c>
      <c r="B2381" s="368" t="s">
        <v>1929</v>
      </c>
      <c r="C2381" s="367" t="s">
        <v>1927</v>
      </c>
      <c r="D2381" s="366">
        <v>44287</v>
      </c>
      <c r="E2381" s="366">
        <v>44287</v>
      </c>
      <c r="F2381" s="366">
        <v>44287</v>
      </c>
      <c r="G2381" s="365">
        <v>93</v>
      </c>
    </row>
    <row r="2382" spans="1:7" x14ac:dyDescent="0.25">
      <c r="A2382" s="369">
        <v>4708856</v>
      </c>
      <c r="B2382" s="368" t="s">
        <v>1928</v>
      </c>
      <c r="C2382" s="367" t="s">
        <v>1917</v>
      </c>
      <c r="D2382" s="366">
        <v>44409</v>
      </c>
      <c r="E2382" s="366">
        <v>44409</v>
      </c>
      <c r="F2382" s="366">
        <v>44440</v>
      </c>
      <c r="G2382" s="365">
        <v>33</v>
      </c>
    </row>
    <row r="2383" spans="1:7" x14ac:dyDescent="0.25">
      <c r="A2383" s="369">
        <v>4713445</v>
      </c>
      <c r="B2383" s="368" t="s">
        <v>1929</v>
      </c>
      <c r="C2383" s="367" t="s">
        <v>1925</v>
      </c>
      <c r="D2383" s="366">
        <v>43831</v>
      </c>
      <c r="E2383" s="366">
        <v>43831</v>
      </c>
      <c r="F2383" s="366">
        <v>43862</v>
      </c>
      <c r="G2383" s="365">
        <v>44</v>
      </c>
    </row>
    <row r="2384" spans="1:7" x14ac:dyDescent="0.25">
      <c r="A2384" s="369">
        <v>4714999</v>
      </c>
      <c r="B2384" s="368" t="s">
        <v>1929</v>
      </c>
      <c r="C2384" s="367" t="s">
        <v>1925</v>
      </c>
      <c r="D2384" s="366">
        <v>43922</v>
      </c>
      <c r="E2384" s="366">
        <v>43952</v>
      </c>
      <c r="F2384" s="366">
        <v>43952</v>
      </c>
      <c r="G2384" s="365">
        <v>1</v>
      </c>
    </row>
    <row r="2385" spans="1:7" x14ac:dyDescent="0.25">
      <c r="A2385" s="369">
        <v>4717301</v>
      </c>
      <c r="B2385" s="368" t="s">
        <v>1932</v>
      </c>
      <c r="C2385" s="367" t="s">
        <v>1930</v>
      </c>
      <c r="D2385" s="366">
        <v>44501</v>
      </c>
      <c r="E2385" s="366">
        <v>44531</v>
      </c>
      <c r="F2385" s="366">
        <v>44531</v>
      </c>
      <c r="G2385" s="365">
        <v>11</v>
      </c>
    </row>
    <row r="2386" spans="1:7" x14ac:dyDescent="0.25">
      <c r="A2386" s="369">
        <v>4717424</v>
      </c>
      <c r="B2386" s="368" t="s">
        <v>1922</v>
      </c>
      <c r="C2386" s="367" t="s">
        <v>1919</v>
      </c>
      <c r="D2386" s="366">
        <v>43952</v>
      </c>
      <c r="E2386" s="366">
        <v>43952</v>
      </c>
      <c r="F2386" s="366">
        <v>43983</v>
      </c>
      <c r="G2386" s="365">
        <v>75</v>
      </c>
    </row>
    <row r="2387" spans="1:7" x14ac:dyDescent="0.25">
      <c r="A2387" s="369">
        <v>4717625</v>
      </c>
      <c r="B2387" s="368" t="s">
        <v>1928</v>
      </c>
      <c r="C2387" s="367" t="s">
        <v>1919</v>
      </c>
      <c r="D2387" s="366">
        <v>43831</v>
      </c>
      <c r="E2387" s="366">
        <v>43831</v>
      </c>
      <c r="F2387" s="366">
        <v>43862</v>
      </c>
      <c r="G2387" s="365">
        <v>63</v>
      </c>
    </row>
    <row r="2388" spans="1:7" x14ac:dyDescent="0.25">
      <c r="A2388" s="369">
        <v>4724098</v>
      </c>
      <c r="B2388" s="368" t="s">
        <v>1929</v>
      </c>
      <c r="C2388" s="367" t="s">
        <v>1931</v>
      </c>
      <c r="D2388" s="366">
        <v>43922</v>
      </c>
      <c r="E2388" s="366">
        <v>43922</v>
      </c>
      <c r="F2388" s="366">
        <v>43922</v>
      </c>
      <c r="G2388" s="365">
        <v>82</v>
      </c>
    </row>
    <row r="2389" spans="1:7" x14ac:dyDescent="0.25">
      <c r="A2389" s="369">
        <v>4724396</v>
      </c>
      <c r="B2389" s="368" t="s">
        <v>1929</v>
      </c>
      <c r="C2389" s="367" t="s">
        <v>1934</v>
      </c>
      <c r="D2389" s="366">
        <v>44470</v>
      </c>
      <c r="E2389" s="366">
        <v>44501</v>
      </c>
      <c r="F2389" s="366">
        <v>44501</v>
      </c>
      <c r="G2389" s="365">
        <v>24</v>
      </c>
    </row>
    <row r="2390" spans="1:7" x14ac:dyDescent="0.25">
      <c r="A2390" s="369">
        <v>4726555</v>
      </c>
      <c r="B2390" s="368" t="s">
        <v>1918</v>
      </c>
      <c r="C2390" s="367" t="s">
        <v>1934</v>
      </c>
      <c r="D2390" s="366">
        <v>44136</v>
      </c>
      <c r="E2390" s="366">
        <v>44166</v>
      </c>
      <c r="F2390" s="366">
        <v>44166</v>
      </c>
      <c r="G2390" s="365">
        <v>4</v>
      </c>
    </row>
    <row r="2391" spans="1:7" x14ac:dyDescent="0.25">
      <c r="A2391" s="369">
        <v>4731687</v>
      </c>
      <c r="B2391" s="368" t="s">
        <v>1922</v>
      </c>
      <c r="C2391" s="367" t="s">
        <v>1934</v>
      </c>
      <c r="D2391" s="366">
        <v>44470</v>
      </c>
      <c r="E2391" s="366">
        <v>44501</v>
      </c>
      <c r="F2391" s="366">
        <v>44501</v>
      </c>
      <c r="G2391" s="365">
        <v>4</v>
      </c>
    </row>
    <row r="2392" spans="1:7" x14ac:dyDescent="0.25">
      <c r="A2392" s="369">
        <v>4732798</v>
      </c>
      <c r="B2392" s="368" t="s">
        <v>1924</v>
      </c>
      <c r="C2392" s="367" t="s">
        <v>1933</v>
      </c>
      <c r="D2392" s="366">
        <v>44287</v>
      </c>
      <c r="E2392" s="366">
        <v>44287</v>
      </c>
      <c r="F2392" s="366">
        <v>44287</v>
      </c>
      <c r="G2392" s="365">
        <v>57</v>
      </c>
    </row>
    <row r="2393" spans="1:7" x14ac:dyDescent="0.25">
      <c r="A2393" s="369">
        <v>4736151</v>
      </c>
      <c r="B2393" s="368" t="s">
        <v>1920</v>
      </c>
      <c r="C2393" s="367" t="s">
        <v>1921</v>
      </c>
      <c r="D2393" s="366">
        <v>44075</v>
      </c>
      <c r="E2393" s="366">
        <v>44075</v>
      </c>
      <c r="F2393" s="366">
        <v>44105</v>
      </c>
      <c r="G2393" s="365">
        <v>7</v>
      </c>
    </row>
    <row r="2394" spans="1:7" x14ac:dyDescent="0.25">
      <c r="A2394" s="369">
        <v>4736356</v>
      </c>
      <c r="B2394" s="368" t="s">
        <v>1918</v>
      </c>
      <c r="C2394" s="367" t="s">
        <v>1931</v>
      </c>
      <c r="D2394" s="366">
        <v>44044</v>
      </c>
      <c r="E2394" s="366">
        <v>44044</v>
      </c>
      <c r="F2394" s="366">
        <v>44075</v>
      </c>
      <c r="G2394" s="365">
        <v>7</v>
      </c>
    </row>
    <row r="2395" spans="1:7" x14ac:dyDescent="0.25">
      <c r="A2395" s="369">
        <v>4736587</v>
      </c>
      <c r="B2395" s="368" t="s">
        <v>1929</v>
      </c>
      <c r="C2395" s="367" t="s">
        <v>1930</v>
      </c>
      <c r="D2395" s="366">
        <v>43952</v>
      </c>
      <c r="E2395" s="366">
        <v>43952</v>
      </c>
      <c r="F2395" s="366">
        <v>43952</v>
      </c>
      <c r="G2395" s="365">
        <v>70</v>
      </c>
    </row>
    <row r="2396" spans="1:7" x14ac:dyDescent="0.25">
      <c r="A2396" s="369">
        <v>4738149</v>
      </c>
      <c r="B2396" s="368" t="s">
        <v>1922</v>
      </c>
      <c r="C2396" s="367" t="s">
        <v>1927</v>
      </c>
      <c r="D2396" s="366">
        <v>44075</v>
      </c>
      <c r="E2396" s="366">
        <v>44105</v>
      </c>
      <c r="F2396" s="366">
        <v>44105</v>
      </c>
      <c r="G2396" s="365">
        <v>6</v>
      </c>
    </row>
    <row r="2397" spans="1:7" x14ac:dyDescent="0.25">
      <c r="A2397" s="369">
        <v>4742751</v>
      </c>
      <c r="B2397" s="368" t="s">
        <v>1928</v>
      </c>
      <c r="C2397" s="367" t="s">
        <v>1930</v>
      </c>
      <c r="D2397" s="366">
        <v>44378</v>
      </c>
      <c r="E2397" s="366">
        <v>44378</v>
      </c>
      <c r="F2397" s="366">
        <v>44409</v>
      </c>
      <c r="G2397" s="365">
        <v>76</v>
      </c>
    </row>
    <row r="2398" spans="1:7" x14ac:dyDescent="0.25">
      <c r="A2398" s="369">
        <v>4745711</v>
      </c>
      <c r="B2398" s="368" t="s">
        <v>1922</v>
      </c>
      <c r="C2398" s="367" t="s">
        <v>1923</v>
      </c>
      <c r="D2398" s="366">
        <v>44348</v>
      </c>
      <c r="E2398" s="366">
        <v>44348</v>
      </c>
      <c r="F2398" s="366">
        <v>44378</v>
      </c>
      <c r="G2398" s="365">
        <v>52</v>
      </c>
    </row>
    <row r="2399" spans="1:7" x14ac:dyDescent="0.25">
      <c r="A2399" s="369">
        <v>4748227</v>
      </c>
      <c r="B2399" s="368" t="s">
        <v>1926</v>
      </c>
      <c r="C2399" s="367" t="s">
        <v>1921</v>
      </c>
      <c r="D2399" s="366">
        <v>43862</v>
      </c>
      <c r="E2399" s="366">
        <v>43862</v>
      </c>
      <c r="F2399" s="366">
        <v>43891</v>
      </c>
      <c r="G2399" s="365">
        <v>1</v>
      </c>
    </row>
    <row r="2400" spans="1:7" x14ac:dyDescent="0.25">
      <c r="A2400" s="369">
        <v>4748378</v>
      </c>
      <c r="B2400" s="368" t="s">
        <v>1929</v>
      </c>
      <c r="C2400" s="367" t="s">
        <v>1930</v>
      </c>
      <c r="D2400" s="366">
        <v>43831</v>
      </c>
      <c r="E2400" s="366">
        <v>43831</v>
      </c>
      <c r="F2400" s="366">
        <v>43831</v>
      </c>
      <c r="G2400" s="365">
        <v>42</v>
      </c>
    </row>
    <row r="2401" spans="1:7" x14ac:dyDescent="0.25">
      <c r="A2401" s="369">
        <v>4748769</v>
      </c>
      <c r="B2401" s="368" t="s">
        <v>1926</v>
      </c>
      <c r="C2401" s="367" t="s">
        <v>1933</v>
      </c>
      <c r="D2401" s="366">
        <v>44013</v>
      </c>
      <c r="E2401" s="366">
        <v>44013</v>
      </c>
      <c r="F2401" s="366">
        <v>44044</v>
      </c>
      <c r="G2401" s="365">
        <v>62</v>
      </c>
    </row>
    <row r="2402" spans="1:7" x14ac:dyDescent="0.25">
      <c r="A2402" s="369">
        <v>4749433</v>
      </c>
      <c r="B2402" s="368" t="s">
        <v>1924</v>
      </c>
      <c r="C2402" s="367" t="s">
        <v>1925</v>
      </c>
      <c r="D2402" s="366">
        <v>44348</v>
      </c>
      <c r="E2402" s="366">
        <v>44378</v>
      </c>
      <c r="F2402" s="366">
        <v>44378</v>
      </c>
      <c r="G2402" s="365">
        <v>4</v>
      </c>
    </row>
    <row r="2403" spans="1:7" x14ac:dyDescent="0.25">
      <c r="A2403" s="369">
        <v>4753084</v>
      </c>
      <c r="B2403" s="368" t="s">
        <v>1924</v>
      </c>
      <c r="C2403" s="367" t="s">
        <v>1931</v>
      </c>
      <c r="D2403" s="366">
        <v>44378</v>
      </c>
      <c r="E2403" s="366">
        <v>44378</v>
      </c>
      <c r="F2403" s="366">
        <v>44409</v>
      </c>
      <c r="G2403" s="365">
        <v>90</v>
      </c>
    </row>
    <row r="2404" spans="1:7" x14ac:dyDescent="0.25">
      <c r="A2404" s="369">
        <v>4754895</v>
      </c>
      <c r="B2404" s="368" t="s">
        <v>1932</v>
      </c>
      <c r="C2404" s="367" t="s">
        <v>1927</v>
      </c>
      <c r="D2404" s="366">
        <v>44136</v>
      </c>
      <c r="E2404" s="366">
        <v>44136</v>
      </c>
      <c r="F2404" s="366">
        <v>44166</v>
      </c>
      <c r="G2404" s="365">
        <v>80</v>
      </c>
    </row>
    <row r="2405" spans="1:7" x14ac:dyDescent="0.25">
      <c r="A2405" s="369">
        <v>4756128</v>
      </c>
      <c r="B2405" s="368" t="s">
        <v>1918</v>
      </c>
      <c r="C2405" s="367" t="s">
        <v>1934</v>
      </c>
      <c r="D2405" s="366">
        <v>44531</v>
      </c>
      <c r="E2405" s="366">
        <v>44531</v>
      </c>
      <c r="F2405" s="366">
        <v>44562</v>
      </c>
      <c r="G2405" s="365">
        <v>44</v>
      </c>
    </row>
    <row r="2406" spans="1:7" x14ac:dyDescent="0.25">
      <c r="A2406" s="369">
        <v>4758459</v>
      </c>
      <c r="B2406" s="368" t="s">
        <v>1929</v>
      </c>
      <c r="C2406" s="367" t="s">
        <v>1919</v>
      </c>
      <c r="D2406" s="366">
        <v>43891</v>
      </c>
      <c r="E2406" s="366">
        <v>43891</v>
      </c>
      <c r="F2406" s="366">
        <v>43922</v>
      </c>
      <c r="G2406" s="365">
        <v>65</v>
      </c>
    </row>
    <row r="2407" spans="1:7" x14ac:dyDescent="0.25">
      <c r="A2407" s="369">
        <v>4761501</v>
      </c>
      <c r="B2407" s="368" t="s">
        <v>1932</v>
      </c>
      <c r="C2407" s="367" t="s">
        <v>1917</v>
      </c>
      <c r="D2407" s="366">
        <v>44531</v>
      </c>
      <c r="E2407" s="366">
        <v>44562</v>
      </c>
      <c r="F2407" s="366">
        <v>44562</v>
      </c>
      <c r="G2407" s="365">
        <v>12</v>
      </c>
    </row>
    <row r="2408" spans="1:7" x14ac:dyDescent="0.25">
      <c r="A2408" s="369">
        <v>4765977</v>
      </c>
      <c r="B2408" s="368" t="s">
        <v>1924</v>
      </c>
      <c r="C2408" s="367" t="s">
        <v>1919</v>
      </c>
      <c r="D2408" s="366">
        <v>44470</v>
      </c>
      <c r="E2408" s="366">
        <v>44501</v>
      </c>
      <c r="F2408" s="366">
        <v>44501</v>
      </c>
      <c r="G2408" s="365">
        <v>14</v>
      </c>
    </row>
    <row r="2409" spans="1:7" x14ac:dyDescent="0.25">
      <c r="A2409" s="369">
        <v>4770845</v>
      </c>
      <c r="B2409" s="368" t="s">
        <v>1928</v>
      </c>
      <c r="C2409" s="367" t="s">
        <v>1930</v>
      </c>
      <c r="D2409" s="366">
        <v>44105</v>
      </c>
      <c r="E2409" s="366">
        <v>44105</v>
      </c>
      <c r="F2409" s="366">
        <v>44105</v>
      </c>
      <c r="G2409" s="365">
        <v>1</v>
      </c>
    </row>
    <row r="2410" spans="1:7" x14ac:dyDescent="0.25">
      <c r="A2410" s="369">
        <v>4770883</v>
      </c>
      <c r="B2410" s="368" t="s">
        <v>1918</v>
      </c>
      <c r="C2410" s="367" t="s">
        <v>1925</v>
      </c>
      <c r="D2410" s="366">
        <v>44166</v>
      </c>
      <c r="E2410" s="366">
        <v>44197</v>
      </c>
      <c r="F2410" s="366">
        <v>44197</v>
      </c>
      <c r="G2410" s="365">
        <v>3</v>
      </c>
    </row>
    <row r="2411" spans="1:7" x14ac:dyDescent="0.25">
      <c r="A2411" s="369">
        <v>4772814</v>
      </c>
      <c r="B2411" s="368" t="s">
        <v>1926</v>
      </c>
      <c r="C2411" s="367" t="s">
        <v>1917</v>
      </c>
      <c r="D2411" s="366">
        <v>44228</v>
      </c>
      <c r="E2411" s="366">
        <v>44228</v>
      </c>
      <c r="F2411" s="366">
        <v>44256</v>
      </c>
      <c r="G2411" s="365">
        <v>58</v>
      </c>
    </row>
    <row r="2412" spans="1:7" x14ac:dyDescent="0.25">
      <c r="A2412" s="369">
        <v>4773134</v>
      </c>
      <c r="B2412" s="368" t="s">
        <v>1918</v>
      </c>
      <c r="C2412" s="367" t="s">
        <v>1927</v>
      </c>
      <c r="D2412" s="366">
        <v>43983</v>
      </c>
      <c r="E2412" s="366">
        <v>43983</v>
      </c>
      <c r="F2412" s="366">
        <v>43983</v>
      </c>
      <c r="G2412" s="365">
        <v>8</v>
      </c>
    </row>
    <row r="2413" spans="1:7" x14ac:dyDescent="0.25">
      <c r="A2413" s="369">
        <v>4774554</v>
      </c>
      <c r="B2413" s="368" t="s">
        <v>1928</v>
      </c>
      <c r="C2413" s="367" t="s">
        <v>1923</v>
      </c>
      <c r="D2413" s="366">
        <v>43952</v>
      </c>
      <c r="E2413" s="366">
        <v>43952</v>
      </c>
      <c r="F2413" s="366">
        <v>43983</v>
      </c>
      <c r="G2413" s="365">
        <v>4</v>
      </c>
    </row>
    <row r="2414" spans="1:7" x14ac:dyDescent="0.25">
      <c r="A2414" s="369">
        <v>4776539</v>
      </c>
      <c r="B2414" s="368" t="s">
        <v>1920</v>
      </c>
      <c r="C2414" s="367" t="s">
        <v>1930</v>
      </c>
      <c r="D2414" s="366">
        <v>44013</v>
      </c>
      <c r="E2414" s="366">
        <v>44044</v>
      </c>
      <c r="F2414" s="366">
        <v>44044</v>
      </c>
      <c r="G2414" s="365">
        <v>1</v>
      </c>
    </row>
    <row r="2415" spans="1:7" x14ac:dyDescent="0.25">
      <c r="A2415" s="369">
        <v>4780601</v>
      </c>
      <c r="B2415" s="368" t="s">
        <v>1920</v>
      </c>
      <c r="C2415" s="367" t="s">
        <v>1925</v>
      </c>
      <c r="D2415" s="366">
        <v>44348</v>
      </c>
      <c r="E2415" s="366">
        <v>44348</v>
      </c>
      <c r="F2415" s="366">
        <v>44348</v>
      </c>
      <c r="G2415" s="365">
        <v>78</v>
      </c>
    </row>
    <row r="2416" spans="1:7" x14ac:dyDescent="0.25">
      <c r="A2416" s="369">
        <v>4787050</v>
      </c>
      <c r="B2416" s="368" t="s">
        <v>1918</v>
      </c>
      <c r="C2416" s="367" t="s">
        <v>1923</v>
      </c>
      <c r="D2416" s="366">
        <v>44440</v>
      </c>
      <c r="E2416" s="366">
        <v>44470</v>
      </c>
      <c r="F2416" s="366">
        <v>44470</v>
      </c>
      <c r="G2416" s="365">
        <v>17</v>
      </c>
    </row>
    <row r="2417" spans="1:7" x14ac:dyDescent="0.25">
      <c r="A2417" s="369">
        <v>4787058</v>
      </c>
      <c r="B2417" s="368" t="s">
        <v>1922</v>
      </c>
      <c r="C2417" s="367" t="s">
        <v>1919</v>
      </c>
      <c r="D2417" s="366">
        <v>43862</v>
      </c>
      <c r="E2417" s="366">
        <v>43891</v>
      </c>
      <c r="F2417" s="366">
        <v>43891</v>
      </c>
      <c r="G2417" s="365">
        <v>3</v>
      </c>
    </row>
    <row r="2418" spans="1:7" x14ac:dyDescent="0.25">
      <c r="A2418" s="369">
        <v>4787893</v>
      </c>
      <c r="B2418" s="368" t="s">
        <v>1920</v>
      </c>
      <c r="C2418" s="367" t="s">
        <v>1931</v>
      </c>
      <c r="D2418" s="366">
        <v>44105</v>
      </c>
      <c r="E2418" s="366">
        <v>44136</v>
      </c>
      <c r="F2418" s="366">
        <v>44136</v>
      </c>
      <c r="G2418" s="365">
        <v>5</v>
      </c>
    </row>
    <row r="2419" spans="1:7" x14ac:dyDescent="0.25">
      <c r="A2419" s="369">
        <v>4790070</v>
      </c>
      <c r="B2419" s="368" t="s">
        <v>1922</v>
      </c>
      <c r="C2419" s="367" t="s">
        <v>1923</v>
      </c>
      <c r="D2419" s="366">
        <v>44044</v>
      </c>
      <c r="E2419" s="366">
        <v>44075</v>
      </c>
      <c r="F2419" s="366">
        <v>44075</v>
      </c>
      <c r="G2419" s="365">
        <v>7</v>
      </c>
    </row>
    <row r="2420" spans="1:7" x14ac:dyDescent="0.25">
      <c r="A2420" s="369">
        <v>4790202</v>
      </c>
      <c r="B2420" s="368" t="s">
        <v>1924</v>
      </c>
      <c r="C2420" s="367" t="s">
        <v>1930</v>
      </c>
      <c r="D2420" s="366">
        <v>44317</v>
      </c>
      <c r="E2420" s="366">
        <v>44348</v>
      </c>
      <c r="F2420" s="366">
        <v>44348</v>
      </c>
      <c r="G2420" s="365">
        <v>25</v>
      </c>
    </row>
    <row r="2421" spans="1:7" x14ac:dyDescent="0.25">
      <c r="A2421" s="369">
        <v>4791177</v>
      </c>
      <c r="B2421" s="368" t="s">
        <v>1922</v>
      </c>
      <c r="C2421" s="367" t="s">
        <v>1931</v>
      </c>
      <c r="D2421" s="366">
        <v>44317</v>
      </c>
      <c r="E2421" s="366">
        <v>44317</v>
      </c>
      <c r="F2421" s="366">
        <v>44317</v>
      </c>
      <c r="G2421" s="365">
        <v>95</v>
      </c>
    </row>
    <row r="2422" spans="1:7" x14ac:dyDescent="0.25">
      <c r="A2422" s="369">
        <v>4791388</v>
      </c>
      <c r="B2422" s="368" t="s">
        <v>1918</v>
      </c>
      <c r="C2422" s="367" t="s">
        <v>1919</v>
      </c>
      <c r="D2422" s="366">
        <v>44440</v>
      </c>
      <c r="E2422" s="366">
        <v>44440</v>
      </c>
      <c r="F2422" s="366">
        <v>44470</v>
      </c>
      <c r="G2422" s="365">
        <v>15</v>
      </c>
    </row>
    <row r="2423" spans="1:7" x14ac:dyDescent="0.25">
      <c r="A2423" s="369">
        <v>4791487</v>
      </c>
      <c r="B2423" s="368" t="s">
        <v>1918</v>
      </c>
      <c r="C2423" s="367" t="s">
        <v>1933</v>
      </c>
      <c r="D2423" s="366">
        <v>44166</v>
      </c>
      <c r="E2423" s="366">
        <v>44197</v>
      </c>
      <c r="F2423" s="366">
        <v>44197</v>
      </c>
      <c r="G2423" s="365">
        <v>3</v>
      </c>
    </row>
    <row r="2424" spans="1:7" x14ac:dyDescent="0.25">
      <c r="A2424" s="369">
        <v>4792884</v>
      </c>
      <c r="B2424" s="368" t="s">
        <v>1928</v>
      </c>
      <c r="C2424" s="367" t="s">
        <v>1917</v>
      </c>
      <c r="D2424" s="366">
        <v>44287</v>
      </c>
      <c r="E2424" s="366">
        <v>44287</v>
      </c>
      <c r="F2424" s="366">
        <v>44287</v>
      </c>
      <c r="G2424" s="365">
        <v>45</v>
      </c>
    </row>
    <row r="2425" spans="1:7" x14ac:dyDescent="0.25">
      <c r="A2425" s="369">
        <v>4795333</v>
      </c>
      <c r="B2425" s="368" t="s">
        <v>1920</v>
      </c>
      <c r="C2425" s="367" t="s">
        <v>1927</v>
      </c>
      <c r="D2425" s="366">
        <v>44317</v>
      </c>
      <c r="E2425" s="366">
        <v>44317</v>
      </c>
      <c r="F2425" s="366">
        <v>44348</v>
      </c>
      <c r="G2425" s="365">
        <v>76</v>
      </c>
    </row>
    <row r="2426" spans="1:7" x14ac:dyDescent="0.25">
      <c r="A2426" s="369">
        <v>4797709</v>
      </c>
      <c r="B2426" s="368" t="s">
        <v>1920</v>
      </c>
      <c r="C2426" s="367" t="s">
        <v>1917</v>
      </c>
      <c r="D2426" s="366">
        <v>43983</v>
      </c>
      <c r="E2426" s="366">
        <v>44013</v>
      </c>
      <c r="F2426" s="366">
        <v>44013</v>
      </c>
      <c r="G2426" s="365">
        <v>1</v>
      </c>
    </row>
    <row r="2427" spans="1:7" x14ac:dyDescent="0.25">
      <c r="A2427" s="369">
        <v>4799814</v>
      </c>
      <c r="B2427" s="368" t="s">
        <v>1929</v>
      </c>
      <c r="C2427" s="367" t="s">
        <v>1925</v>
      </c>
      <c r="D2427" s="366">
        <v>44105</v>
      </c>
      <c r="E2427" s="366">
        <v>44105</v>
      </c>
      <c r="F2427" s="366">
        <v>44136</v>
      </c>
      <c r="G2427" s="365">
        <v>39</v>
      </c>
    </row>
    <row r="2428" spans="1:7" x14ac:dyDescent="0.25">
      <c r="A2428" s="369">
        <v>4801031</v>
      </c>
      <c r="B2428" s="368" t="s">
        <v>1928</v>
      </c>
      <c r="C2428" s="367" t="s">
        <v>1930</v>
      </c>
      <c r="D2428" s="366">
        <v>43983</v>
      </c>
      <c r="E2428" s="366">
        <v>43983</v>
      </c>
      <c r="F2428" s="366">
        <v>43983</v>
      </c>
      <c r="G2428" s="365">
        <v>2</v>
      </c>
    </row>
    <row r="2429" spans="1:7" x14ac:dyDescent="0.25">
      <c r="A2429" s="369">
        <v>4802797</v>
      </c>
      <c r="B2429" s="368" t="s">
        <v>1932</v>
      </c>
      <c r="C2429" s="367" t="s">
        <v>1927</v>
      </c>
      <c r="D2429" s="366">
        <v>43922</v>
      </c>
      <c r="E2429" s="366">
        <v>43922</v>
      </c>
      <c r="F2429" s="366">
        <v>43952</v>
      </c>
      <c r="G2429" s="365">
        <v>34</v>
      </c>
    </row>
    <row r="2430" spans="1:7" x14ac:dyDescent="0.25">
      <c r="A2430" s="369">
        <v>4802963</v>
      </c>
      <c r="B2430" s="368" t="s">
        <v>1920</v>
      </c>
      <c r="C2430" s="367" t="s">
        <v>1925</v>
      </c>
      <c r="D2430" s="366">
        <v>44013</v>
      </c>
      <c r="E2430" s="366">
        <v>44044</v>
      </c>
      <c r="F2430" s="366">
        <v>44044</v>
      </c>
      <c r="G2430" s="365">
        <v>2</v>
      </c>
    </row>
    <row r="2431" spans="1:7" x14ac:dyDescent="0.25">
      <c r="A2431" s="369">
        <v>4804282</v>
      </c>
      <c r="B2431" s="368" t="s">
        <v>1929</v>
      </c>
      <c r="C2431" s="367" t="s">
        <v>1917</v>
      </c>
      <c r="D2431" s="366">
        <v>43862</v>
      </c>
      <c r="E2431" s="366">
        <v>43891</v>
      </c>
      <c r="F2431" s="366">
        <v>43891</v>
      </c>
      <c r="G2431" s="365">
        <v>2</v>
      </c>
    </row>
    <row r="2432" spans="1:7" x14ac:dyDescent="0.25">
      <c r="A2432" s="369">
        <v>4804969</v>
      </c>
      <c r="B2432" s="368" t="s">
        <v>1924</v>
      </c>
      <c r="C2432" s="367" t="s">
        <v>1933</v>
      </c>
      <c r="D2432" s="366">
        <v>44440</v>
      </c>
      <c r="E2432" s="366">
        <v>44440</v>
      </c>
      <c r="F2432" s="366">
        <v>44470</v>
      </c>
      <c r="G2432" s="365">
        <v>35</v>
      </c>
    </row>
    <row r="2433" spans="1:7" x14ac:dyDescent="0.25">
      <c r="A2433" s="369">
        <v>4805205</v>
      </c>
      <c r="B2433" s="368" t="s">
        <v>1929</v>
      </c>
      <c r="C2433" s="367" t="s">
        <v>1919</v>
      </c>
      <c r="D2433" s="366">
        <v>44197</v>
      </c>
      <c r="E2433" s="366">
        <v>44228</v>
      </c>
      <c r="F2433" s="366">
        <v>44228</v>
      </c>
      <c r="G2433" s="365">
        <v>16</v>
      </c>
    </row>
    <row r="2434" spans="1:7" x14ac:dyDescent="0.25">
      <c r="A2434" s="369">
        <v>4806472</v>
      </c>
      <c r="B2434" s="368" t="s">
        <v>1926</v>
      </c>
      <c r="C2434" s="367" t="s">
        <v>1930</v>
      </c>
      <c r="D2434" s="366">
        <v>44531</v>
      </c>
      <c r="E2434" s="366">
        <v>44562</v>
      </c>
      <c r="F2434" s="366">
        <v>44562</v>
      </c>
      <c r="G2434" s="365">
        <v>16</v>
      </c>
    </row>
    <row r="2435" spans="1:7" x14ac:dyDescent="0.25">
      <c r="A2435" s="369">
        <v>4808906</v>
      </c>
      <c r="B2435" s="368" t="s">
        <v>1924</v>
      </c>
      <c r="C2435" s="367" t="s">
        <v>1925</v>
      </c>
      <c r="D2435" s="366">
        <v>44105</v>
      </c>
      <c r="E2435" s="366">
        <v>44105</v>
      </c>
      <c r="F2435" s="366">
        <v>44105</v>
      </c>
      <c r="G2435" s="365">
        <v>21</v>
      </c>
    </row>
    <row r="2436" spans="1:7" x14ac:dyDescent="0.25">
      <c r="A2436" s="369">
        <v>4811071</v>
      </c>
      <c r="B2436" s="368" t="s">
        <v>1929</v>
      </c>
      <c r="C2436" s="367" t="s">
        <v>1931</v>
      </c>
      <c r="D2436" s="366">
        <v>44166</v>
      </c>
      <c r="E2436" s="366">
        <v>44197</v>
      </c>
      <c r="F2436" s="366">
        <v>44197</v>
      </c>
      <c r="G2436" s="365">
        <v>7</v>
      </c>
    </row>
    <row r="2437" spans="1:7" x14ac:dyDescent="0.25">
      <c r="A2437" s="369">
        <v>4814931</v>
      </c>
      <c r="B2437" s="368" t="s">
        <v>1924</v>
      </c>
      <c r="C2437" s="367" t="s">
        <v>1931</v>
      </c>
      <c r="D2437" s="366">
        <v>44531</v>
      </c>
      <c r="E2437" s="366">
        <v>44531</v>
      </c>
      <c r="F2437" s="366">
        <v>44531</v>
      </c>
      <c r="G2437" s="365">
        <v>71</v>
      </c>
    </row>
    <row r="2438" spans="1:7" x14ac:dyDescent="0.25">
      <c r="A2438" s="369">
        <v>4815371</v>
      </c>
      <c r="B2438" s="368" t="s">
        <v>1924</v>
      </c>
      <c r="C2438" s="367" t="s">
        <v>1925</v>
      </c>
      <c r="D2438" s="366">
        <v>43952</v>
      </c>
      <c r="E2438" s="366">
        <v>43952</v>
      </c>
      <c r="F2438" s="366">
        <v>43952</v>
      </c>
      <c r="G2438" s="365">
        <v>18</v>
      </c>
    </row>
    <row r="2439" spans="1:7" x14ac:dyDescent="0.25">
      <c r="A2439" s="369">
        <v>4818089</v>
      </c>
      <c r="B2439" s="368" t="s">
        <v>1926</v>
      </c>
      <c r="C2439" s="367" t="s">
        <v>1923</v>
      </c>
      <c r="D2439" s="366">
        <v>44013</v>
      </c>
      <c r="E2439" s="366">
        <v>44013</v>
      </c>
      <c r="F2439" s="366">
        <v>44044</v>
      </c>
      <c r="G2439" s="365">
        <v>48</v>
      </c>
    </row>
    <row r="2440" spans="1:7" x14ac:dyDescent="0.25">
      <c r="A2440" s="369">
        <v>4819222</v>
      </c>
      <c r="B2440" s="368" t="s">
        <v>1929</v>
      </c>
      <c r="C2440" s="367" t="s">
        <v>1923</v>
      </c>
      <c r="D2440" s="366">
        <v>44105</v>
      </c>
      <c r="E2440" s="366">
        <v>44105</v>
      </c>
      <c r="F2440" s="366">
        <v>44105</v>
      </c>
      <c r="G2440" s="365">
        <v>99</v>
      </c>
    </row>
    <row r="2441" spans="1:7" x14ac:dyDescent="0.25">
      <c r="A2441" s="369">
        <v>4819460</v>
      </c>
      <c r="B2441" s="368" t="s">
        <v>1932</v>
      </c>
      <c r="C2441" s="367" t="s">
        <v>1933</v>
      </c>
      <c r="D2441" s="366">
        <v>44317</v>
      </c>
      <c r="E2441" s="366">
        <v>44317</v>
      </c>
      <c r="F2441" s="366">
        <v>44317</v>
      </c>
      <c r="G2441" s="365">
        <v>43</v>
      </c>
    </row>
    <row r="2442" spans="1:7" x14ac:dyDescent="0.25">
      <c r="A2442" s="369">
        <v>4819749</v>
      </c>
      <c r="B2442" s="368" t="s">
        <v>1932</v>
      </c>
      <c r="C2442" s="367" t="s">
        <v>1921</v>
      </c>
      <c r="D2442" s="366">
        <v>44501</v>
      </c>
      <c r="E2442" s="366">
        <v>44531</v>
      </c>
      <c r="F2442" s="366">
        <v>44531</v>
      </c>
      <c r="G2442" s="365">
        <v>5</v>
      </c>
    </row>
    <row r="2443" spans="1:7" x14ac:dyDescent="0.25">
      <c r="A2443" s="369">
        <v>4820761</v>
      </c>
      <c r="B2443" s="368" t="s">
        <v>1920</v>
      </c>
      <c r="C2443" s="367" t="s">
        <v>1919</v>
      </c>
      <c r="D2443" s="366">
        <v>43922</v>
      </c>
      <c r="E2443" s="366">
        <v>43922</v>
      </c>
      <c r="F2443" s="366">
        <v>43922</v>
      </c>
      <c r="G2443" s="365">
        <v>99</v>
      </c>
    </row>
    <row r="2444" spans="1:7" x14ac:dyDescent="0.25">
      <c r="A2444" s="369">
        <v>4821464</v>
      </c>
      <c r="B2444" s="368" t="s">
        <v>1926</v>
      </c>
      <c r="C2444" s="367" t="s">
        <v>1925</v>
      </c>
      <c r="D2444" s="366">
        <v>44470</v>
      </c>
      <c r="E2444" s="366">
        <v>44470</v>
      </c>
      <c r="F2444" s="366">
        <v>44501</v>
      </c>
      <c r="G2444" s="365">
        <v>38</v>
      </c>
    </row>
    <row r="2445" spans="1:7" x14ac:dyDescent="0.25">
      <c r="A2445" s="369">
        <v>4828259</v>
      </c>
      <c r="B2445" s="368" t="s">
        <v>1928</v>
      </c>
      <c r="C2445" s="367" t="s">
        <v>1919</v>
      </c>
      <c r="D2445" s="366">
        <v>44470</v>
      </c>
      <c r="E2445" s="366">
        <v>44501</v>
      </c>
      <c r="F2445" s="366">
        <v>44501</v>
      </c>
      <c r="G2445" s="365">
        <v>18</v>
      </c>
    </row>
    <row r="2446" spans="1:7" x14ac:dyDescent="0.25">
      <c r="A2446" s="369">
        <v>4829114</v>
      </c>
      <c r="B2446" s="368" t="s">
        <v>1928</v>
      </c>
      <c r="C2446" s="367" t="s">
        <v>1919</v>
      </c>
      <c r="D2446" s="366">
        <v>44075</v>
      </c>
      <c r="E2446" s="366">
        <v>44075</v>
      </c>
      <c r="F2446" s="366">
        <v>44075</v>
      </c>
      <c r="G2446" s="365">
        <v>73</v>
      </c>
    </row>
    <row r="2447" spans="1:7" x14ac:dyDescent="0.25">
      <c r="A2447" s="369">
        <v>4830172</v>
      </c>
      <c r="B2447" s="368" t="s">
        <v>1928</v>
      </c>
      <c r="C2447" s="367" t="s">
        <v>1930</v>
      </c>
      <c r="D2447" s="366">
        <v>44044</v>
      </c>
      <c r="E2447" s="366">
        <v>44044</v>
      </c>
      <c r="F2447" s="366">
        <v>44044</v>
      </c>
      <c r="G2447" s="365">
        <v>56</v>
      </c>
    </row>
    <row r="2448" spans="1:7" x14ac:dyDescent="0.25">
      <c r="A2448" s="369">
        <v>4831748</v>
      </c>
      <c r="B2448" s="368" t="s">
        <v>1918</v>
      </c>
      <c r="C2448" s="367" t="s">
        <v>1927</v>
      </c>
      <c r="D2448" s="366">
        <v>44378</v>
      </c>
      <c r="E2448" s="366">
        <v>44378</v>
      </c>
      <c r="F2448" s="366">
        <v>44409</v>
      </c>
      <c r="G2448" s="365">
        <v>93</v>
      </c>
    </row>
    <row r="2449" spans="1:7" x14ac:dyDescent="0.25">
      <c r="A2449" s="369">
        <v>4832206</v>
      </c>
      <c r="B2449" s="368" t="s">
        <v>1922</v>
      </c>
      <c r="C2449" s="367" t="s">
        <v>1921</v>
      </c>
      <c r="D2449" s="366">
        <v>44105</v>
      </c>
      <c r="E2449" s="366">
        <v>44136</v>
      </c>
      <c r="F2449" s="366">
        <v>44136</v>
      </c>
      <c r="G2449" s="365">
        <v>7</v>
      </c>
    </row>
    <row r="2450" spans="1:7" x14ac:dyDescent="0.25">
      <c r="A2450" s="369">
        <v>4833334</v>
      </c>
      <c r="B2450" s="368" t="s">
        <v>1932</v>
      </c>
      <c r="C2450" s="367" t="s">
        <v>1930</v>
      </c>
      <c r="D2450" s="366">
        <v>44378</v>
      </c>
      <c r="E2450" s="366">
        <v>44378</v>
      </c>
      <c r="F2450" s="366">
        <v>44409</v>
      </c>
      <c r="G2450" s="365">
        <v>78</v>
      </c>
    </row>
    <row r="2451" spans="1:7" x14ac:dyDescent="0.25">
      <c r="A2451" s="369">
        <v>4834385</v>
      </c>
      <c r="B2451" s="368" t="s">
        <v>1926</v>
      </c>
      <c r="C2451" s="367" t="s">
        <v>1919</v>
      </c>
      <c r="D2451" s="366">
        <v>44531</v>
      </c>
      <c r="E2451" s="366">
        <v>44531</v>
      </c>
      <c r="F2451" s="366">
        <v>44562</v>
      </c>
      <c r="G2451" s="365">
        <v>89</v>
      </c>
    </row>
    <row r="2452" spans="1:7" x14ac:dyDescent="0.25">
      <c r="A2452" s="369">
        <v>4834631</v>
      </c>
      <c r="B2452" s="368" t="s">
        <v>1929</v>
      </c>
      <c r="C2452" s="367" t="s">
        <v>1930</v>
      </c>
      <c r="D2452" s="366">
        <v>44136</v>
      </c>
      <c r="E2452" s="366">
        <v>44166</v>
      </c>
      <c r="F2452" s="366">
        <v>44166</v>
      </c>
      <c r="G2452" s="365">
        <v>7</v>
      </c>
    </row>
    <row r="2453" spans="1:7" x14ac:dyDescent="0.25">
      <c r="A2453" s="369">
        <v>4837630</v>
      </c>
      <c r="B2453" s="368" t="s">
        <v>1920</v>
      </c>
      <c r="C2453" s="367" t="s">
        <v>1931</v>
      </c>
      <c r="D2453" s="366">
        <v>44409</v>
      </c>
      <c r="E2453" s="366">
        <v>44409</v>
      </c>
      <c r="F2453" s="366">
        <v>44409</v>
      </c>
      <c r="G2453" s="365">
        <v>48</v>
      </c>
    </row>
    <row r="2454" spans="1:7" x14ac:dyDescent="0.25">
      <c r="A2454" s="369">
        <v>4839738</v>
      </c>
      <c r="B2454" s="368" t="s">
        <v>1922</v>
      </c>
      <c r="C2454" s="367" t="s">
        <v>1917</v>
      </c>
      <c r="D2454" s="366">
        <v>44470</v>
      </c>
      <c r="E2454" s="366">
        <v>44470</v>
      </c>
      <c r="F2454" s="366">
        <v>44470</v>
      </c>
      <c r="G2454" s="365">
        <v>11</v>
      </c>
    </row>
    <row r="2455" spans="1:7" x14ac:dyDescent="0.25">
      <c r="A2455" s="369">
        <v>4840867</v>
      </c>
      <c r="B2455" s="368" t="s">
        <v>1922</v>
      </c>
      <c r="C2455" s="367" t="s">
        <v>1933</v>
      </c>
      <c r="D2455" s="366">
        <v>44440</v>
      </c>
      <c r="E2455" s="366">
        <v>44440</v>
      </c>
      <c r="F2455" s="366">
        <v>44440</v>
      </c>
      <c r="G2455" s="365">
        <v>47</v>
      </c>
    </row>
    <row r="2456" spans="1:7" x14ac:dyDescent="0.25">
      <c r="A2456" s="369">
        <v>4841047</v>
      </c>
      <c r="B2456" s="368" t="s">
        <v>1928</v>
      </c>
      <c r="C2456" s="367" t="s">
        <v>1930</v>
      </c>
      <c r="D2456" s="366">
        <v>44501</v>
      </c>
      <c r="E2456" s="366">
        <v>44501</v>
      </c>
      <c r="F2456" s="366">
        <v>44501</v>
      </c>
      <c r="G2456" s="365">
        <v>27</v>
      </c>
    </row>
    <row r="2457" spans="1:7" x14ac:dyDescent="0.25">
      <c r="A2457" s="369">
        <v>4843218</v>
      </c>
      <c r="B2457" s="368" t="s">
        <v>1922</v>
      </c>
      <c r="C2457" s="367" t="s">
        <v>1934</v>
      </c>
      <c r="D2457" s="366">
        <v>44409</v>
      </c>
      <c r="E2457" s="366">
        <v>44409</v>
      </c>
      <c r="F2457" s="366">
        <v>44409</v>
      </c>
      <c r="G2457" s="365">
        <v>38</v>
      </c>
    </row>
    <row r="2458" spans="1:7" x14ac:dyDescent="0.25">
      <c r="A2458" s="369">
        <v>4844011</v>
      </c>
      <c r="B2458" s="368" t="s">
        <v>1932</v>
      </c>
      <c r="C2458" s="367" t="s">
        <v>1925</v>
      </c>
      <c r="D2458" s="366">
        <v>44013</v>
      </c>
      <c r="E2458" s="366">
        <v>44044</v>
      </c>
      <c r="F2458" s="366">
        <v>44044</v>
      </c>
      <c r="G2458" s="365">
        <v>9</v>
      </c>
    </row>
    <row r="2459" spans="1:7" x14ac:dyDescent="0.25">
      <c r="A2459" s="369">
        <v>4844307</v>
      </c>
      <c r="B2459" s="368" t="s">
        <v>1928</v>
      </c>
      <c r="C2459" s="367" t="s">
        <v>1923</v>
      </c>
      <c r="D2459" s="366">
        <v>43831</v>
      </c>
      <c r="E2459" s="366">
        <v>43831</v>
      </c>
      <c r="F2459" s="366">
        <v>43831</v>
      </c>
      <c r="G2459" s="365">
        <v>14</v>
      </c>
    </row>
    <row r="2460" spans="1:7" x14ac:dyDescent="0.25">
      <c r="A2460" s="369">
        <v>4844429</v>
      </c>
      <c r="B2460" s="368" t="s">
        <v>1918</v>
      </c>
      <c r="C2460" s="367" t="s">
        <v>1930</v>
      </c>
      <c r="D2460" s="366">
        <v>44348</v>
      </c>
      <c r="E2460" s="366">
        <v>44348</v>
      </c>
      <c r="F2460" s="366">
        <v>44348</v>
      </c>
      <c r="G2460" s="365">
        <v>28</v>
      </c>
    </row>
    <row r="2461" spans="1:7" x14ac:dyDescent="0.25">
      <c r="A2461" s="369">
        <v>4845568</v>
      </c>
      <c r="B2461" s="368" t="s">
        <v>1922</v>
      </c>
      <c r="C2461" s="367" t="s">
        <v>1921</v>
      </c>
      <c r="D2461" s="366">
        <v>44317</v>
      </c>
      <c r="E2461" s="366">
        <v>44317</v>
      </c>
      <c r="F2461" s="366">
        <v>44348</v>
      </c>
      <c r="G2461" s="365">
        <v>39</v>
      </c>
    </row>
    <row r="2462" spans="1:7" x14ac:dyDescent="0.25">
      <c r="A2462" s="369">
        <v>4847004</v>
      </c>
      <c r="B2462" s="368" t="s">
        <v>1926</v>
      </c>
      <c r="C2462" s="367" t="s">
        <v>1927</v>
      </c>
      <c r="D2462" s="366">
        <v>44105</v>
      </c>
      <c r="E2462" s="366">
        <v>44105</v>
      </c>
      <c r="F2462" s="366">
        <v>44105</v>
      </c>
      <c r="G2462" s="365">
        <v>50</v>
      </c>
    </row>
    <row r="2463" spans="1:7" x14ac:dyDescent="0.25">
      <c r="A2463" s="369">
        <v>4848765</v>
      </c>
      <c r="B2463" s="368" t="s">
        <v>1928</v>
      </c>
      <c r="C2463" s="367" t="s">
        <v>1925</v>
      </c>
      <c r="D2463" s="366">
        <v>43831</v>
      </c>
      <c r="E2463" s="366">
        <v>43862</v>
      </c>
      <c r="F2463" s="366">
        <v>43862</v>
      </c>
      <c r="G2463" s="365">
        <v>2</v>
      </c>
    </row>
    <row r="2464" spans="1:7" x14ac:dyDescent="0.25">
      <c r="A2464" s="369">
        <v>4850645</v>
      </c>
      <c r="B2464" s="368" t="s">
        <v>1918</v>
      </c>
      <c r="C2464" s="367" t="s">
        <v>1923</v>
      </c>
      <c r="D2464" s="366">
        <v>44317</v>
      </c>
      <c r="E2464" s="366">
        <v>44317</v>
      </c>
      <c r="F2464" s="366">
        <v>44317</v>
      </c>
      <c r="G2464" s="365">
        <v>35</v>
      </c>
    </row>
    <row r="2465" spans="1:7" x14ac:dyDescent="0.25">
      <c r="A2465" s="369">
        <v>4851027</v>
      </c>
      <c r="B2465" s="368" t="s">
        <v>1918</v>
      </c>
      <c r="C2465" s="367" t="s">
        <v>1930</v>
      </c>
      <c r="D2465" s="366">
        <v>43952</v>
      </c>
      <c r="E2465" s="366">
        <v>43983</v>
      </c>
      <c r="F2465" s="366">
        <v>43983</v>
      </c>
      <c r="G2465" s="365">
        <v>3</v>
      </c>
    </row>
    <row r="2466" spans="1:7" x14ac:dyDescent="0.25">
      <c r="A2466" s="369">
        <v>4851771</v>
      </c>
      <c r="B2466" s="368" t="s">
        <v>1922</v>
      </c>
      <c r="C2466" s="367" t="s">
        <v>1923</v>
      </c>
      <c r="D2466" s="366">
        <v>43922</v>
      </c>
      <c r="E2466" s="366">
        <v>43922</v>
      </c>
      <c r="F2466" s="366">
        <v>43922</v>
      </c>
      <c r="G2466" s="365">
        <v>22</v>
      </c>
    </row>
    <row r="2467" spans="1:7" x14ac:dyDescent="0.25">
      <c r="A2467" s="369">
        <v>4856124</v>
      </c>
      <c r="B2467" s="368" t="s">
        <v>1924</v>
      </c>
      <c r="C2467" s="367" t="s">
        <v>1923</v>
      </c>
      <c r="D2467" s="366">
        <v>43983</v>
      </c>
      <c r="E2467" s="366">
        <v>44013</v>
      </c>
      <c r="F2467" s="366">
        <v>44013</v>
      </c>
      <c r="G2467" s="365">
        <v>6</v>
      </c>
    </row>
    <row r="2468" spans="1:7" x14ac:dyDescent="0.25">
      <c r="A2468" s="369">
        <v>4856451</v>
      </c>
      <c r="B2468" s="368" t="s">
        <v>1920</v>
      </c>
      <c r="C2468" s="367" t="s">
        <v>1925</v>
      </c>
      <c r="D2468" s="366">
        <v>43922</v>
      </c>
      <c r="E2468" s="366">
        <v>43952</v>
      </c>
      <c r="F2468" s="366">
        <v>43952</v>
      </c>
      <c r="G2468" s="365">
        <v>4</v>
      </c>
    </row>
    <row r="2469" spans="1:7" x14ac:dyDescent="0.25">
      <c r="A2469" s="369">
        <v>4858043</v>
      </c>
      <c r="B2469" s="368" t="s">
        <v>1918</v>
      </c>
      <c r="C2469" s="367" t="s">
        <v>1923</v>
      </c>
      <c r="D2469" s="366">
        <v>44166</v>
      </c>
      <c r="E2469" s="366">
        <v>44166</v>
      </c>
      <c r="F2469" s="366">
        <v>44166</v>
      </c>
      <c r="G2469" s="365">
        <v>27</v>
      </c>
    </row>
    <row r="2470" spans="1:7" x14ac:dyDescent="0.25">
      <c r="A2470" s="369">
        <v>4858127</v>
      </c>
      <c r="B2470" s="368" t="s">
        <v>1928</v>
      </c>
      <c r="C2470" s="367" t="s">
        <v>1921</v>
      </c>
      <c r="D2470" s="366">
        <v>43891</v>
      </c>
      <c r="E2470" s="366">
        <v>43922</v>
      </c>
      <c r="F2470" s="366">
        <v>43922</v>
      </c>
      <c r="G2470" s="365">
        <v>3</v>
      </c>
    </row>
    <row r="2471" spans="1:7" x14ac:dyDescent="0.25">
      <c r="A2471" s="369">
        <v>4859182</v>
      </c>
      <c r="B2471" s="368" t="s">
        <v>1932</v>
      </c>
      <c r="C2471" s="367" t="s">
        <v>1919</v>
      </c>
      <c r="D2471" s="366">
        <v>44378</v>
      </c>
      <c r="E2471" s="366">
        <v>44378</v>
      </c>
      <c r="F2471" s="366">
        <v>44409</v>
      </c>
      <c r="G2471" s="365">
        <v>96</v>
      </c>
    </row>
    <row r="2472" spans="1:7" x14ac:dyDescent="0.25">
      <c r="A2472" s="369">
        <v>4860956</v>
      </c>
      <c r="B2472" s="368" t="s">
        <v>1922</v>
      </c>
      <c r="C2472" s="367" t="s">
        <v>1917</v>
      </c>
      <c r="D2472" s="366">
        <v>43983</v>
      </c>
      <c r="E2472" s="366">
        <v>44013</v>
      </c>
      <c r="F2472" s="366">
        <v>44013</v>
      </c>
      <c r="G2472" s="365">
        <v>9</v>
      </c>
    </row>
    <row r="2473" spans="1:7" x14ac:dyDescent="0.25">
      <c r="A2473" s="369">
        <v>4862633</v>
      </c>
      <c r="B2473" s="368" t="s">
        <v>1928</v>
      </c>
      <c r="C2473" s="367" t="s">
        <v>1927</v>
      </c>
      <c r="D2473" s="366">
        <v>43891</v>
      </c>
      <c r="E2473" s="366">
        <v>43891</v>
      </c>
      <c r="F2473" s="366">
        <v>43922</v>
      </c>
      <c r="G2473" s="365">
        <v>81</v>
      </c>
    </row>
    <row r="2474" spans="1:7" x14ac:dyDescent="0.25">
      <c r="A2474" s="369">
        <v>4863779</v>
      </c>
      <c r="B2474" s="368" t="s">
        <v>1920</v>
      </c>
      <c r="C2474" s="367" t="s">
        <v>1919</v>
      </c>
      <c r="D2474" s="366">
        <v>44348</v>
      </c>
      <c r="E2474" s="366">
        <v>44348</v>
      </c>
      <c r="F2474" s="366">
        <v>44378</v>
      </c>
      <c r="G2474" s="365">
        <v>100</v>
      </c>
    </row>
    <row r="2475" spans="1:7" x14ac:dyDescent="0.25">
      <c r="A2475" s="369">
        <v>4865272</v>
      </c>
      <c r="B2475" s="368" t="s">
        <v>1926</v>
      </c>
      <c r="C2475" s="367" t="s">
        <v>1927</v>
      </c>
      <c r="D2475" s="366">
        <v>44105</v>
      </c>
      <c r="E2475" s="366">
        <v>44105</v>
      </c>
      <c r="F2475" s="366">
        <v>44136</v>
      </c>
      <c r="G2475" s="365">
        <v>65</v>
      </c>
    </row>
    <row r="2476" spans="1:7" x14ac:dyDescent="0.25">
      <c r="A2476" s="369">
        <v>4865628</v>
      </c>
      <c r="B2476" s="368" t="s">
        <v>1924</v>
      </c>
      <c r="C2476" s="367" t="s">
        <v>1931</v>
      </c>
      <c r="D2476" s="366">
        <v>44409</v>
      </c>
      <c r="E2476" s="366">
        <v>44409</v>
      </c>
      <c r="F2476" s="366">
        <v>44409</v>
      </c>
      <c r="G2476" s="365">
        <v>94</v>
      </c>
    </row>
    <row r="2477" spans="1:7" x14ac:dyDescent="0.25">
      <c r="A2477" s="369">
        <v>4866624</v>
      </c>
      <c r="B2477" s="368" t="s">
        <v>1922</v>
      </c>
      <c r="C2477" s="367" t="s">
        <v>1919</v>
      </c>
      <c r="D2477" s="366">
        <v>44197</v>
      </c>
      <c r="E2477" s="366">
        <v>44197</v>
      </c>
      <c r="F2477" s="366">
        <v>44197</v>
      </c>
      <c r="G2477" s="365">
        <v>50</v>
      </c>
    </row>
    <row r="2478" spans="1:7" x14ac:dyDescent="0.25">
      <c r="A2478" s="369">
        <v>4868683</v>
      </c>
      <c r="B2478" s="368" t="s">
        <v>1932</v>
      </c>
      <c r="C2478" s="367" t="s">
        <v>1933</v>
      </c>
      <c r="D2478" s="366">
        <v>43983</v>
      </c>
      <c r="E2478" s="366">
        <v>44013</v>
      </c>
      <c r="F2478" s="366">
        <v>44013</v>
      </c>
      <c r="G2478" s="365">
        <v>5</v>
      </c>
    </row>
    <row r="2479" spans="1:7" x14ac:dyDescent="0.25">
      <c r="A2479" s="369">
        <v>4871090</v>
      </c>
      <c r="B2479" s="368" t="s">
        <v>1932</v>
      </c>
      <c r="C2479" s="367" t="s">
        <v>1923</v>
      </c>
      <c r="D2479" s="366">
        <v>43922</v>
      </c>
      <c r="E2479" s="366">
        <v>43952</v>
      </c>
      <c r="F2479" s="366">
        <v>43952</v>
      </c>
      <c r="G2479" s="365">
        <v>5</v>
      </c>
    </row>
    <row r="2480" spans="1:7" x14ac:dyDescent="0.25">
      <c r="A2480" s="369">
        <v>4872320</v>
      </c>
      <c r="B2480" s="368" t="s">
        <v>1918</v>
      </c>
      <c r="C2480" s="367" t="s">
        <v>1923</v>
      </c>
      <c r="D2480" s="366">
        <v>44256</v>
      </c>
      <c r="E2480" s="366">
        <v>44256</v>
      </c>
      <c r="F2480" s="366">
        <v>44256</v>
      </c>
      <c r="G2480" s="365">
        <v>15</v>
      </c>
    </row>
    <row r="2481" spans="1:7" x14ac:dyDescent="0.25">
      <c r="A2481" s="369">
        <v>4872384</v>
      </c>
      <c r="B2481" s="368" t="s">
        <v>1929</v>
      </c>
      <c r="C2481" s="367" t="s">
        <v>1917</v>
      </c>
      <c r="D2481" s="366">
        <v>44531</v>
      </c>
      <c r="E2481" s="366">
        <v>44531</v>
      </c>
      <c r="F2481" s="366">
        <v>44531</v>
      </c>
      <c r="G2481" s="365">
        <v>91</v>
      </c>
    </row>
    <row r="2482" spans="1:7" x14ac:dyDescent="0.25">
      <c r="A2482" s="369">
        <v>4876607</v>
      </c>
      <c r="B2482" s="368" t="s">
        <v>1929</v>
      </c>
      <c r="C2482" s="367" t="s">
        <v>1921</v>
      </c>
      <c r="D2482" s="366">
        <v>44136</v>
      </c>
      <c r="E2482" s="366">
        <v>44136</v>
      </c>
      <c r="F2482" s="366">
        <v>44136</v>
      </c>
      <c r="G2482" s="365">
        <v>82</v>
      </c>
    </row>
    <row r="2483" spans="1:7" x14ac:dyDescent="0.25">
      <c r="A2483" s="369">
        <v>4877105</v>
      </c>
      <c r="B2483" s="368" t="s">
        <v>1922</v>
      </c>
      <c r="C2483" s="367" t="s">
        <v>1919</v>
      </c>
      <c r="D2483" s="366">
        <v>44378</v>
      </c>
      <c r="E2483" s="366">
        <v>44378</v>
      </c>
      <c r="F2483" s="366">
        <v>44378</v>
      </c>
      <c r="G2483" s="365">
        <v>87</v>
      </c>
    </row>
    <row r="2484" spans="1:7" x14ac:dyDescent="0.25">
      <c r="A2484" s="369">
        <v>4878762</v>
      </c>
      <c r="B2484" s="368" t="s">
        <v>1920</v>
      </c>
      <c r="C2484" s="367" t="s">
        <v>1933</v>
      </c>
      <c r="D2484" s="366">
        <v>43922</v>
      </c>
      <c r="E2484" s="366">
        <v>43952</v>
      </c>
      <c r="F2484" s="366">
        <v>43952</v>
      </c>
      <c r="G2484" s="365">
        <v>4</v>
      </c>
    </row>
    <row r="2485" spans="1:7" x14ac:dyDescent="0.25">
      <c r="A2485" s="369">
        <v>4879549</v>
      </c>
      <c r="B2485" s="368" t="s">
        <v>1928</v>
      </c>
      <c r="C2485" s="367" t="s">
        <v>1934</v>
      </c>
      <c r="D2485" s="366">
        <v>44440</v>
      </c>
      <c r="E2485" s="366">
        <v>44470</v>
      </c>
      <c r="F2485" s="366">
        <v>44470</v>
      </c>
      <c r="G2485" s="365">
        <v>22</v>
      </c>
    </row>
    <row r="2486" spans="1:7" x14ac:dyDescent="0.25">
      <c r="A2486" s="369">
        <v>4880065</v>
      </c>
      <c r="B2486" s="368" t="s">
        <v>1924</v>
      </c>
      <c r="C2486" s="367" t="s">
        <v>1923</v>
      </c>
      <c r="D2486" s="366">
        <v>43952</v>
      </c>
      <c r="E2486" s="366">
        <v>43952</v>
      </c>
      <c r="F2486" s="366">
        <v>43983</v>
      </c>
      <c r="G2486" s="365">
        <v>80</v>
      </c>
    </row>
    <row r="2487" spans="1:7" x14ac:dyDescent="0.25">
      <c r="A2487" s="369">
        <v>4881216</v>
      </c>
      <c r="B2487" s="368" t="s">
        <v>1926</v>
      </c>
      <c r="C2487" s="367" t="s">
        <v>1927</v>
      </c>
      <c r="D2487" s="366">
        <v>44531</v>
      </c>
      <c r="E2487" s="366">
        <v>44531</v>
      </c>
      <c r="F2487" s="366">
        <v>44531</v>
      </c>
      <c r="G2487" s="365">
        <v>28</v>
      </c>
    </row>
    <row r="2488" spans="1:7" x14ac:dyDescent="0.25">
      <c r="A2488" s="369">
        <v>4882562</v>
      </c>
      <c r="B2488" s="368" t="s">
        <v>1922</v>
      </c>
      <c r="C2488" s="367" t="s">
        <v>1923</v>
      </c>
      <c r="D2488" s="366">
        <v>43952</v>
      </c>
      <c r="E2488" s="366">
        <v>43983</v>
      </c>
      <c r="F2488" s="366">
        <v>43983</v>
      </c>
      <c r="G2488" s="365">
        <v>10</v>
      </c>
    </row>
    <row r="2489" spans="1:7" x14ac:dyDescent="0.25">
      <c r="A2489" s="369">
        <v>4883595</v>
      </c>
      <c r="B2489" s="368" t="s">
        <v>1926</v>
      </c>
      <c r="C2489" s="367" t="s">
        <v>1921</v>
      </c>
      <c r="D2489" s="366">
        <v>44440</v>
      </c>
      <c r="E2489" s="366">
        <v>44440</v>
      </c>
      <c r="F2489" s="366">
        <v>44470</v>
      </c>
      <c r="G2489" s="365">
        <v>15</v>
      </c>
    </row>
    <row r="2490" spans="1:7" x14ac:dyDescent="0.25">
      <c r="A2490" s="369">
        <v>4884252</v>
      </c>
      <c r="B2490" s="368" t="s">
        <v>1928</v>
      </c>
      <c r="C2490" s="367" t="s">
        <v>1934</v>
      </c>
      <c r="D2490" s="366">
        <v>44136</v>
      </c>
      <c r="E2490" s="366">
        <v>44136</v>
      </c>
      <c r="F2490" s="366">
        <v>44136</v>
      </c>
      <c r="G2490" s="365">
        <v>86</v>
      </c>
    </row>
    <row r="2491" spans="1:7" x14ac:dyDescent="0.25">
      <c r="A2491" s="369">
        <v>4886369</v>
      </c>
      <c r="B2491" s="368" t="s">
        <v>1929</v>
      </c>
      <c r="C2491" s="367" t="s">
        <v>1927</v>
      </c>
      <c r="D2491" s="366">
        <v>43862</v>
      </c>
      <c r="E2491" s="366">
        <v>43891</v>
      </c>
      <c r="F2491" s="366">
        <v>43891</v>
      </c>
      <c r="G2491" s="365">
        <v>8</v>
      </c>
    </row>
    <row r="2492" spans="1:7" x14ac:dyDescent="0.25">
      <c r="A2492" s="369">
        <v>4886405</v>
      </c>
      <c r="B2492" s="368" t="s">
        <v>1926</v>
      </c>
      <c r="C2492" s="367" t="s">
        <v>1919</v>
      </c>
      <c r="D2492" s="366">
        <v>44256</v>
      </c>
      <c r="E2492" s="366">
        <v>44256</v>
      </c>
      <c r="F2492" s="366">
        <v>44256</v>
      </c>
      <c r="G2492" s="365">
        <v>21</v>
      </c>
    </row>
    <row r="2493" spans="1:7" x14ac:dyDescent="0.25">
      <c r="A2493" s="369">
        <v>4887994</v>
      </c>
      <c r="B2493" s="368" t="s">
        <v>1918</v>
      </c>
      <c r="C2493" s="367" t="s">
        <v>1923</v>
      </c>
      <c r="D2493" s="366">
        <v>44470</v>
      </c>
      <c r="E2493" s="366">
        <v>44501</v>
      </c>
      <c r="F2493" s="366">
        <v>44501</v>
      </c>
      <c r="G2493" s="365">
        <v>4</v>
      </c>
    </row>
    <row r="2494" spans="1:7" x14ac:dyDescent="0.25">
      <c r="A2494" s="369">
        <v>4890558</v>
      </c>
      <c r="B2494" s="368" t="s">
        <v>1922</v>
      </c>
      <c r="C2494" s="367" t="s">
        <v>1917</v>
      </c>
      <c r="D2494" s="366">
        <v>44501</v>
      </c>
      <c r="E2494" s="366">
        <v>44501</v>
      </c>
      <c r="F2494" s="366">
        <v>44501</v>
      </c>
      <c r="G2494" s="365">
        <v>19</v>
      </c>
    </row>
    <row r="2495" spans="1:7" x14ac:dyDescent="0.25">
      <c r="A2495" s="369">
        <v>4890706</v>
      </c>
      <c r="B2495" s="368" t="s">
        <v>1920</v>
      </c>
      <c r="C2495" s="367" t="s">
        <v>1923</v>
      </c>
      <c r="D2495" s="366">
        <v>44287</v>
      </c>
      <c r="E2495" s="366">
        <v>44317</v>
      </c>
      <c r="F2495" s="366">
        <v>44317</v>
      </c>
      <c r="G2495" s="365">
        <v>3</v>
      </c>
    </row>
    <row r="2496" spans="1:7" x14ac:dyDescent="0.25">
      <c r="A2496" s="369">
        <v>4890808</v>
      </c>
      <c r="B2496" s="368" t="s">
        <v>1922</v>
      </c>
      <c r="C2496" s="367" t="s">
        <v>1934</v>
      </c>
      <c r="D2496" s="366">
        <v>43891</v>
      </c>
      <c r="E2496" s="366">
        <v>43891</v>
      </c>
      <c r="F2496" s="366">
        <v>43922</v>
      </c>
      <c r="G2496" s="365">
        <v>71</v>
      </c>
    </row>
    <row r="2497" spans="1:7" x14ac:dyDescent="0.25">
      <c r="A2497" s="369">
        <v>4891319</v>
      </c>
      <c r="B2497" s="368" t="s">
        <v>1922</v>
      </c>
      <c r="C2497" s="367" t="s">
        <v>1923</v>
      </c>
      <c r="D2497" s="366">
        <v>44075</v>
      </c>
      <c r="E2497" s="366">
        <v>44105</v>
      </c>
      <c r="F2497" s="366">
        <v>44105</v>
      </c>
      <c r="G2497" s="365">
        <v>3</v>
      </c>
    </row>
    <row r="2498" spans="1:7" x14ac:dyDescent="0.25">
      <c r="A2498" s="369">
        <v>4892243</v>
      </c>
      <c r="B2498" s="368" t="s">
        <v>1932</v>
      </c>
      <c r="C2498" s="367" t="s">
        <v>1931</v>
      </c>
      <c r="D2498" s="366">
        <v>44197</v>
      </c>
      <c r="E2498" s="366">
        <v>44197</v>
      </c>
      <c r="F2498" s="366">
        <v>44228</v>
      </c>
      <c r="G2498" s="365">
        <v>98</v>
      </c>
    </row>
    <row r="2499" spans="1:7" x14ac:dyDescent="0.25">
      <c r="A2499" s="369">
        <v>4893568</v>
      </c>
      <c r="B2499" s="368" t="s">
        <v>1924</v>
      </c>
      <c r="C2499" s="367" t="s">
        <v>1930</v>
      </c>
      <c r="D2499" s="366">
        <v>43862</v>
      </c>
      <c r="E2499" s="366">
        <v>43862</v>
      </c>
      <c r="F2499" s="366">
        <v>43891</v>
      </c>
      <c r="G2499" s="365">
        <v>3</v>
      </c>
    </row>
    <row r="2500" spans="1:7" x14ac:dyDescent="0.25">
      <c r="A2500" s="369">
        <v>4894885</v>
      </c>
      <c r="B2500" s="368" t="s">
        <v>1924</v>
      </c>
      <c r="C2500" s="367" t="s">
        <v>1930</v>
      </c>
      <c r="D2500" s="366">
        <v>44531</v>
      </c>
      <c r="E2500" s="366">
        <v>44531</v>
      </c>
      <c r="F2500" s="366">
        <v>44531</v>
      </c>
      <c r="G2500" s="365">
        <v>37</v>
      </c>
    </row>
    <row r="2501" spans="1:7" x14ac:dyDescent="0.25">
      <c r="A2501" s="369">
        <v>4895152</v>
      </c>
      <c r="B2501" s="368" t="s">
        <v>1929</v>
      </c>
      <c r="C2501" s="367" t="s">
        <v>1925</v>
      </c>
      <c r="D2501" s="366">
        <v>44166</v>
      </c>
      <c r="E2501" s="366">
        <v>44197</v>
      </c>
      <c r="F2501" s="366">
        <v>44197</v>
      </c>
      <c r="G2501" s="365">
        <v>7</v>
      </c>
    </row>
    <row r="2502" spans="1:7" x14ac:dyDescent="0.25">
      <c r="A2502" s="369">
        <v>4896259</v>
      </c>
      <c r="B2502" s="368" t="s">
        <v>1926</v>
      </c>
      <c r="C2502" s="367" t="s">
        <v>1919</v>
      </c>
      <c r="D2502" s="366">
        <v>44440</v>
      </c>
      <c r="E2502" s="366">
        <v>44440</v>
      </c>
      <c r="F2502" s="366">
        <v>44470</v>
      </c>
      <c r="G2502" s="365">
        <v>60</v>
      </c>
    </row>
    <row r="2503" spans="1:7" x14ac:dyDescent="0.25">
      <c r="A2503" s="369">
        <v>4897090</v>
      </c>
      <c r="B2503" s="368" t="s">
        <v>1920</v>
      </c>
      <c r="C2503" s="367" t="s">
        <v>1921</v>
      </c>
      <c r="D2503" s="366">
        <v>43952</v>
      </c>
      <c r="E2503" s="366">
        <v>43952</v>
      </c>
      <c r="F2503" s="366">
        <v>43952</v>
      </c>
      <c r="G2503" s="365">
        <v>98</v>
      </c>
    </row>
    <row r="2504" spans="1:7" x14ac:dyDescent="0.25">
      <c r="A2504" s="369">
        <v>4897764</v>
      </c>
      <c r="B2504" s="368" t="s">
        <v>1926</v>
      </c>
      <c r="C2504" s="367" t="s">
        <v>1921</v>
      </c>
      <c r="D2504" s="366">
        <v>44105</v>
      </c>
      <c r="E2504" s="366">
        <v>44105</v>
      </c>
      <c r="F2504" s="366">
        <v>44105</v>
      </c>
      <c r="G2504" s="365">
        <v>15</v>
      </c>
    </row>
    <row r="2505" spans="1:7" x14ac:dyDescent="0.25">
      <c r="A2505" s="369">
        <v>4898617</v>
      </c>
      <c r="B2505" s="368" t="s">
        <v>1924</v>
      </c>
      <c r="C2505" s="367" t="s">
        <v>1919</v>
      </c>
      <c r="D2505" s="366">
        <v>44348</v>
      </c>
      <c r="E2505" s="366">
        <v>44348</v>
      </c>
      <c r="F2505" s="366">
        <v>44348</v>
      </c>
      <c r="G2505" s="365">
        <v>50</v>
      </c>
    </row>
    <row r="2506" spans="1:7" x14ac:dyDescent="0.25">
      <c r="A2506" s="369">
        <v>4899562</v>
      </c>
      <c r="B2506" s="368" t="s">
        <v>1928</v>
      </c>
      <c r="C2506" s="367" t="s">
        <v>1930</v>
      </c>
      <c r="D2506" s="366">
        <v>44228</v>
      </c>
      <c r="E2506" s="366">
        <v>44228</v>
      </c>
      <c r="F2506" s="366">
        <v>44256</v>
      </c>
      <c r="G2506" s="365">
        <v>89</v>
      </c>
    </row>
    <row r="2507" spans="1:7" x14ac:dyDescent="0.25">
      <c r="A2507" s="369">
        <v>4901672</v>
      </c>
      <c r="B2507" s="368" t="s">
        <v>1920</v>
      </c>
      <c r="C2507" s="367" t="s">
        <v>1921</v>
      </c>
      <c r="D2507" s="366">
        <v>44378</v>
      </c>
      <c r="E2507" s="366">
        <v>44378</v>
      </c>
      <c r="F2507" s="366">
        <v>44409</v>
      </c>
      <c r="G2507" s="365">
        <v>83</v>
      </c>
    </row>
    <row r="2508" spans="1:7" x14ac:dyDescent="0.25">
      <c r="A2508" s="369">
        <v>4902540</v>
      </c>
      <c r="B2508" s="368" t="s">
        <v>1922</v>
      </c>
      <c r="C2508" s="367" t="s">
        <v>1925</v>
      </c>
      <c r="D2508" s="366">
        <v>44378</v>
      </c>
      <c r="E2508" s="366">
        <v>44378</v>
      </c>
      <c r="F2508" s="366">
        <v>44409</v>
      </c>
      <c r="G2508" s="365">
        <v>39</v>
      </c>
    </row>
    <row r="2509" spans="1:7" x14ac:dyDescent="0.25">
      <c r="A2509" s="369">
        <v>4902688</v>
      </c>
      <c r="B2509" s="368" t="s">
        <v>1924</v>
      </c>
      <c r="C2509" s="367" t="s">
        <v>1927</v>
      </c>
      <c r="D2509" s="366">
        <v>44013</v>
      </c>
      <c r="E2509" s="366">
        <v>44044</v>
      </c>
      <c r="F2509" s="366">
        <v>44044</v>
      </c>
      <c r="G2509" s="365">
        <v>5</v>
      </c>
    </row>
    <row r="2510" spans="1:7" x14ac:dyDescent="0.25">
      <c r="A2510" s="369">
        <v>4907718</v>
      </c>
      <c r="B2510" s="368" t="s">
        <v>1932</v>
      </c>
      <c r="C2510" s="367" t="s">
        <v>1933</v>
      </c>
      <c r="D2510" s="366">
        <v>44105</v>
      </c>
      <c r="E2510" s="366">
        <v>44105</v>
      </c>
      <c r="F2510" s="366">
        <v>44105</v>
      </c>
      <c r="G2510" s="365">
        <v>79</v>
      </c>
    </row>
    <row r="2511" spans="1:7" x14ac:dyDescent="0.25">
      <c r="A2511" s="369">
        <v>4908047</v>
      </c>
      <c r="B2511" s="368" t="s">
        <v>1928</v>
      </c>
      <c r="C2511" s="367" t="s">
        <v>1917</v>
      </c>
      <c r="D2511" s="366">
        <v>43952</v>
      </c>
      <c r="E2511" s="366">
        <v>43983</v>
      </c>
      <c r="F2511" s="366">
        <v>43983</v>
      </c>
      <c r="G2511" s="365">
        <v>6</v>
      </c>
    </row>
    <row r="2512" spans="1:7" x14ac:dyDescent="0.25">
      <c r="A2512" s="369">
        <v>4909122</v>
      </c>
      <c r="B2512" s="368" t="s">
        <v>1918</v>
      </c>
      <c r="C2512" s="367" t="s">
        <v>1921</v>
      </c>
      <c r="D2512" s="366">
        <v>44378</v>
      </c>
      <c r="E2512" s="366">
        <v>44378</v>
      </c>
      <c r="F2512" s="366">
        <v>44378</v>
      </c>
      <c r="G2512" s="365">
        <v>32</v>
      </c>
    </row>
    <row r="2513" spans="1:7" x14ac:dyDescent="0.25">
      <c r="A2513" s="369">
        <v>4910600</v>
      </c>
      <c r="B2513" s="368" t="s">
        <v>1924</v>
      </c>
      <c r="C2513" s="367" t="s">
        <v>1931</v>
      </c>
      <c r="D2513" s="366">
        <v>44501</v>
      </c>
      <c r="E2513" s="366">
        <v>44531</v>
      </c>
      <c r="F2513" s="366">
        <v>44531</v>
      </c>
      <c r="G2513" s="365">
        <v>9</v>
      </c>
    </row>
    <row r="2514" spans="1:7" x14ac:dyDescent="0.25">
      <c r="A2514" s="369">
        <v>4911218</v>
      </c>
      <c r="B2514" s="368" t="s">
        <v>1922</v>
      </c>
      <c r="C2514" s="367" t="s">
        <v>1923</v>
      </c>
      <c r="D2514" s="366">
        <v>44501</v>
      </c>
      <c r="E2514" s="366">
        <v>44531</v>
      </c>
      <c r="F2514" s="366">
        <v>44531</v>
      </c>
      <c r="G2514" s="365">
        <v>21</v>
      </c>
    </row>
    <row r="2515" spans="1:7" x14ac:dyDescent="0.25">
      <c r="A2515" s="369">
        <v>4912968</v>
      </c>
      <c r="B2515" s="368" t="s">
        <v>1924</v>
      </c>
      <c r="C2515" s="367" t="s">
        <v>1921</v>
      </c>
      <c r="D2515" s="366">
        <v>43891</v>
      </c>
      <c r="E2515" s="366">
        <v>43922</v>
      </c>
      <c r="F2515" s="366">
        <v>43922</v>
      </c>
      <c r="G2515" s="365">
        <v>4</v>
      </c>
    </row>
    <row r="2516" spans="1:7" x14ac:dyDescent="0.25">
      <c r="A2516" s="369">
        <v>4913755</v>
      </c>
      <c r="B2516" s="368" t="s">
        <v>1932</v>
      </c>
      <c r="C2516" s="367" t="s">
        <v>1933</v>
      </c>
      <c r="D2516" s="366">
        <v>44075</v>
      </c>
      <c r="E2516" s="366">
        <v>44105</v>
      </c>
      <c r="F2516" s="366">
        <v>44105</v>
      </c>
      <c r="G2516" s="365">
        <v>4</v>
      </c>
    </row>
    <row r="2517" spans="1:7" x14ac:dyDescent="0.25">
      <c r="A2517" s="369">
        <v>4914094</v>
      </c>
      <c r="B2517" s="368" t="s">
        <v>1928</v>
      </c>
      <c r="C2517" s="367" t="s">
        <v>1917</v>
      </c>
      <c r="D2517" s="366">
        <v>44136</v>
      </c>
      <c r="E2517" s="366">
        <v>44136</v>
      </c>
      <c r="F2517" s="366">
        <v>44166</v>
      </c>
      <c r="G2517" s="365">
        <v>66</v>
      </c>
    </row>
    <row r="2518" spans="1:7" x14ac:dyDescent="0.25">
      <c r="A2518" s="369">
        <v>4915976</v>
      </c>
      <c r="B2518" s="368" t="s">
        <v>1926</v>
      </c>
      <c r="C2518" s="367" t="s">
        <v>1927</v>
      </c>
      <c r="D2518" s="366">
        <v>44044</v>
      </c>
      <c r="E2518" s="366">
        <v>44044</v>
      </c>
      <c r="F2518" s="366">
        <v>44044</v>
      </c>
      <c r="G2518" s="365">
        <v>100</v>
      </c>
    </row>
    <row r="2519" spans="1:7" x14ac:dyDescent="0.25">
      <c r="A2519" s="369">
        <v>4917038</v>
      </c>
      <c r="B2519" s="368" t="s">
        <v>1918</v>
      </c>
      <c r="C2519" s="367" t="s">
        <v>1919</v>
      </c>
      <c r="D2519" s="366">
        <v>44531</v>
      </c>
      <c r="E2519" s="366">
        <v>44562</v>
      </c>
      <c r="F2519" s="366">
        <v>44562</v>
      </c>
      <c r="G2519" s="365">
        <v>2</v>
      </c>
    </row>
    <row r="2520" spans="1:7" x14ac:dyDescent="0.25">
      <c r="A2520" s="369">
        <v>4917110</v>
      </c>
      <c r="B2520" s="368" t="s">
        <v>1932</v>
      </c>
      <c r="C2520" s="367" t="s">
        <v>1934</v>
      </c>
      <c r="D2520" s="366">
        <v>44317</v>
      </c>
      <c r="E2520" s="366">
        <v>44348</v>
      </c>
      <c r="F2520" s="366">
        <v>44348</v>
      </c>
      <c r="G2520" s="365">
        <v>12</v>
      </c>
    </row>
    <row r="2521" spans="1:7" x14ac:dyDescent="0.25">
      <c r="A2521" s="369">
        <v>4917955</v>
      </c>
      <c r="B2521" s="368" t="s">
        <v>1924</v>
      </c>
      <c r="C2521" s="367" t="s">
        <v>1923</v>
      </c>
      <c r="D2521" s="366">
        <v>44317</v>
      </c>
      <c r="E2521" s="366">
        <v>44317</v>
      </c>
      <c r="F2521" s="366">
        <v>44348</v>
      </c>
      <c r="G2521" s="365">
        <v>23</v>
      </c>
    </row>
    <row r="2522" spans="1:7" x14ac:dyDescent="0.25">
      <c r="A2522" s="369">
        <v>4919740</v>
      </c>
      <c r="B2522" s="368" t="s">
        <v>1920</v>
      </c>
      <c r="C2522" s="367" t="s">
        <v>1923</v>
      </c>
      <c r="D2522" s="366">
        <v>44531</v>
      </c>
      <c r="E2522" s="366">
        <v>44531</v>
      </c>
      <c r="F2522" s="366">
        <v>44531</v>
      </c>
      <c r="G2522" s="365">
        <v>43</v>
      </c>
    </row>
    <row r="2523" spans="1:7" x14ac:dyDescent="0.25">
      <c r="A2523" s="369">
        <v>4923583</v>
      </c>
      <c r="B2523" s="368" t="s">
        <v>1918</v>
      </c>
      <c r="C2523" s="367" t="s">
        <v>1933</v>
      </c>
      <c r="D2523" s="366">
        <v>44228</v>
      </c>
      <c r="E2523" s="366">
        <v>44228</v>
      </c>
      <c r="F2523" s="366">
        <v>44228</v>
      </c>
      <c r="G2523" s="365">
        <v>76</v>
      </c>
    </row>
    <row r="2524" spans="1:7" x14ac:dyDescent="0.25">
      <c r="A2524" s="369">
        <v>4924188</v>
      </c>
      <c r="B2524" s="368" t="s">
        <v>1932</v>
      </c>
      <c r="C2524" s="367" t="s">
        <v>1927</v>
      </c>
      <c r="D2524" s="366">
        <v>44075</v>
      </c>
      <c r="E2524" s="366">
        <v>44075</v>
      </c>
      <c r="F2524" s="366">
        <v>44075</v>
      </c>
      <c r="G2524" s="365">
        <v>64</v>
      </c>
    </row>
    <row r="2525" spans="1:7" x14ac:dyDescent="0.25">
      <c r="A2525" s="369">
        <v>4924851</v>
      </c>
      <c r="B2525" s="368" t="s">
        <v>1920</v>
      </c>
      <c r="C2525" s="367" t="s">
        <v>1919</v>
      </c>
      <c r="D2525" s="366">
        <v>44317</v>
      </c>
      <c r="E2525" s="366">
        <v>44317</v>
      </c>
      <c r="F2525" s="366">
        <v>44348</v>
      </c>
      <c r="G2525" s="365">
        <v>44</v>
      </c>
    </row>
    <row r="2526" spans="1:7" x14ac:dyDescent="0.25">
      <c r="A2526" s="369">
        <v>4926288</v>
      </c>
      <c r="B2526" s="368" t="s">
        <v>1920</v>
      </c>
      <c r="C2526" s="367" t="s">
        <v>1921</v>
      </c>
      <c r="D2526" s="366">
        <v>44317</v>
      </c>
      <c r="E2526" s="366">
        <v>44317</v>
      </c>
      <c r="F2526" s="366">
        <v>44348</v>
      </c>
      <c r="G2526" s="365">
        <v>28</v>
      </c>
    </row>
    <row r="2527" spans="1:7" x14ac:dyDescent="0.25">
      <c r="A2527" s="369">
        <v>4928941</v>
      </c>
      <c r="B2527" s="368" t="s">
        <v>1932</v>
      </c>
      <c r="C2527" s="367" t="s">
        <v>1917</v>
      </c>
      <c r="D2527" s="366">
        <v>43952</v>
      </c>
      <c r="E2527" s="366">
        <v>43952</v>
      </c>
      <c r="F2527" s="366">
        <v>43983</v>
      </c>
      <c r="G2527" s="365">
        <v>75</v>
      </c>
    </row>
    <row r="2528" spans="1:7" x14ac:dyDescent="0.25">
      <c r="A2528" s="369">
        <v>4930438</v>
      </c>
      <c r="B2528" s="368" t="s">
        <v>1928</v>
      </c>
      <c r="C2528" s="367" t="s">
        <v>1923</v>
      </c>
      <c r="D2528" s="366">
        <v>43891</v>
      </c>
      <c r="E2528" s="366">
        <v>43922</v>
      </c>
      <c r="F2528" s="366">
        <v>43922</v>
      </c>
      <c r="G2528" s="365">
        <v>10</v>
      </c>
    </row>
    <row r="2529" spans="1:7" x14ac:dyDescent="0.25">
      <c r="A2529" s="369">
        <v>4931558</v>
      </c>
      <c r="B2529" s="368" t="s">
        <v>1918</v>
      </c>
      <c r="C2529" s="367" t="s">
        <v>1917</v>
      </c>
      <c r="D2529" s="366">
        <v>44075</v>
      </c>
      <c r="E2529" s="366">
        <v>44075</v>
      </c>
      <c r="F2529" s="366">
        <v>44105</v>
      </c>
      <c r="G2529" s="365">
        <v>51</v>
      </c>
    </row>
    <row r="2530" spans="1:7" x14ac:dyDescent="0.25">
      <c r="A2530" s="369">
        <v>4932008</v>
      </c>
      <c r="B2530" s="368" t="s">
        <v>1920</v>
      </c>
      <c r="C2530" s="367" t="s">
        <v>1930</v>
      </c>
      <c r="D2530" s="366">
        <v>44470</v>
      </c>
      <c r="E2530" s="366">
        <v>44501</v>
      </c>
      <c r="F2530" s="366">
        <v>44501</v>
      </c>
      <c r="G2530" s="365">
        <v>19</v>
      </c>
    </row>
    <row r="2531" spans="1:7" x14ac:dyDescent="0.25">
      <c r="A2531" s="369">
        <v>4932777</v>
      </c>
      <c r="B2531" s="368" t="s">
        <v>1918</v>
      </c>
      <c r="C2531" s="367" t="s">
        <v>1930</v>
      </c>
      <c r="D2531" s="366">
        <v>44075</v>
      </c>
      <c r="E2531" s="366">
        <v>44105</v>
      </c>
      <c r="F2531" s="366">
        <v>44105</v>
      </c>
      <c r="G2531" s="365">
        <v>10</v>
      </c>
    </row>
    <row r="2532" spans="1:7" x14ac:dyDescent="0.25">
      <c r="A2532" s="369">
        <v>4934682</v>
      </c>
      <c r="B2532" s="368" t="s">
        <v>1928</v>
      </c>
      <c r="C2532" s="367" t="s">
        <v>1933</v>
      </c>
      <c r="D2532" s="366">
        <v>44317</v>
      </c>
      <c r="E2532" s="366">
        <v>44317</v>
      </c>
      <c r="F2532" s="366">
        <v>44348</v>
      </c>
      <c r="G2532" s="365">
        <v>67</v>
      </c>
    </row>
    <row r="2533" spans="1:7" x14ac:dyDescent="0.25">
      <c r="A2533" s="369">
        <v>4936243</v>
      </c>
      <c r="B2533" s="368" t="s">
        <v>1929</v>
      </c>
      <c r="C2533" s="367" t="s">
        <v>1921</v>
      </c>
      <c r="D2533" s="366">
        <v>43922</v>
      </c>
      <c r="E2533" s="366">
        <v>43922</v>
      </c>
      <c r="F2533" s="366">
        <v>43952</v>
      </c>
      <c r="G2533" s="365">
        <v>33</v>
      </c>
    </row>
    <row r="2534" spans="1:7" x14ac:dyDescent="0.25">
      <c r="A2534" s="369">
        <v>4936737</v>
      </c>
      <c r="B2534" s="368" t="s">
        <v>1929</v>
      </c>
      <c r="C2534" s="367" t="s">
        <v>1925</v>
      </c>
      <c r="D2534" s="366">
        <v>44317</v>
      </c>
      <c r="E2534" s="366">
        <v>44317</v>
      </c>
      <c r="F2534" s="366">
        <v>44317</v>
      </c>
      <c r="G2534" s="365">
        <v>60</v>
      </c>
    </row>
    <row r="2535" spans="1:7" x14ac:dyDescent="0.25">
      <c r="A2535" s="369">
        <v>4937066</v>
      </c>
      <c r="B2535" s="368" t="s">
        <v>1932</v>
      </c>
      <c r="C2535" s="367" t="s">
        <v>1921</v>
      </c>
      <c r="D2535" s="366">
        <v>43862</v>
      </c>
      <c r="E2535" s="366">
        <v>43891</v>
      </c>
      <c r="F2535" s="366">
        <v>43891</v>
      </c>
      <c r="G2535" s="365">
        <v>4</v>
      </c>
    </row>
    <row r="2536" spans="1:7" x14ac:dyDescent="0.25">
      <c r="A2536" s="369">
        <v>4938062</v>
      </c>
      <c r="B2536" s="368" t="s">
        <v>1922</v>
      </c>
      <c r="C2536" s="367" t="s">
        <v>1919</v>
      </c>
      <c r="D2536" s="366">
        <v>44136</v>
      </c>
      <c r="E2536" s="366">
        <v>44166</v>
      </c>
      <c r="F2536" s="366">
        <v>44166</v>
      </c>
      <c r="G2536" s="365">
        <v>8</v>
      </c>
    </row>
    <row r="2537" spans="1:7" x14ac:dyDescent="0.25">
      <c r="A2537" s="369">
        <v>4938389</v>
      </c>
      <c r="B2537" s="368" t="s">
        <v>1928</v>
      </c>
      <c r="C2537" s="367" t="s">
        <v>1931</v>
      </c>
      <c r="D2537" s="366">
        <v>44075</v>
      </c>
      <c r="E2537" s="366">
        <v>44105</v>
      </c>
      <c r="F2537" s="366">
        <v>44105</v>
      </c>
      <c r="G2537" s="365">
        <v>2</v>
      </c>
    </row>
    <row r="2538" spans="1:7" x14ac:dyDescent="0.25">
      <c r="A2538" s="369">
        <v>4939373</v>
      </c>
      <c r="B2538" s="368" t="s">
        <v>1929</v>
      </c>
      <c r="C2538" s="367" t="s">
        <v>1934</v>
      </c>
      <c r="D2538" s="366">
        <v>44166</v>
      </c>
      <c r="E2538" s="366">
        <v>44166</v>
      </c>
      <c r="F2538" s="366">
        <v>44166</v>
      </c>
      <c r="G2538" s="365">
        <v>68</v>
      </c>
    </row>
    <row r="2539" spans="1:7" x14ac:dyDescent="0.25">
      <c r="A2539" s="369">
        <v>4942042</v>
      </c>
      <c r="B2539" s="368" t="s">
        <v>1929</v>
      </c>
      <c r="C2539" s="367" t="s">
        <v>1921</v>
      </c>
      <c r="D2539" s="366">
        <v>44287</v>
      </c>
      <c r="E2539" s="366">
        <v>44287</v>
      </c>
      <c r="F2539" s="366">
        <v>44287</v>
      </c>
      <c r="G2539" s="365">
        <v>11</v>
      </c>
    </row>
    <row r="2540" spans="1:7" x14ac:dyDescent="0.25">
      <c r="A2540" s="369">
        <v>4942768</v>
      </c>
      <c r="B2540" s="368" t="s">
        <v>1932</v>
      </c>
      <c r="C2540" s="367" t="s">
        <v>1925</v>
      </c>
      <c r="D2540" s="366">
        <v>44440</v>
      </c>
      <c r="E2540" s="366">
        <v>44440</v>
      </c>
      <c r="F2540" s="366">
        <v>44470</v>
      </c>
      <c r="G2540" s="365">
        <v>97</v>
      </c>
    </row>
    <row r="2541" spans="1:7" x14ac:dyDescent="0.25">
      <c r="A2541" s="369">
        <v>4943636</v>
      </c>
      <c r="B2541" s="368" t="s">
        <v>1926</v>
      </c>
      <c r="C2541" s="367" t="s">
        <v>1931</v>
      </c>
      <c r="D2541" s="366">
        <v>43983</v>
      </c>
      <c r="E2541" s="366">
        <v>43983</v>
      </c>
      <c r="F2541" s="366">
        <v>44013</v>
      </c>
      <c r="G2541" s="365">
        <v>27</v>
      </c>
    </row>
    <row r="2542" spans="1:7" x14ac:dyDescent="0.25">
      <c r="A2542" s="369">
        <v>4948483</v>
      </c>
      <c r="B2542" s="368" t="s">
        <v>1920</v>
      </c>
      <c r="C2542" s="367" t="s">
        <v>1921</v>
      </c>
      <c r="D2542" s="366">
        <v>44044</v>
      </c>
      <c r="E2542" s="366">
        <v>44075</v>
      </c>
      <c r="F2542" s="366">
        <v>44075</v>
      </c>
      <c r="G2542" s="365">
        <v>4</v>
      </c>
    </row>
    <row r="2543" spans="1:7" x14ac:dyDescent="0.25">
      <c r="A2543" s="369">
        <v>4950360</v>
      </c>
      <c r="B2543" s="368" t="s">
        <v>1918</v>
      </c>
      <c r="C2543" s="367" t="s">
        <v>1934</v>
      </c>
      <c r="D2543" s="366">
        <v>44287</v>
      </c>
      <c r="E2543" s="366">
        <v>44287</v>
      </c>
      <c r="F2543" s="366">
        <v>44317</v>
      </c>
      <c r="G2543" s="365">
        <v>26</v>
      </c>
    </row>
    <row r="2544" spans="1:7" x14ac:dyDescent="0.25">
      <c r="A2544" s="369">
        <v>4951858</v>
      </c>
      <c r="B2544" s="368" t="s">
        <v>1920</v>
      </c>
      <c r="C2544" s="367" t="s">
        <v>1923</v>
      </c>
      <c r="D2544" s="366">
        <v>44531</v>
      </c>
      <c r="E2544" s="366">
        <v>44562</v>
      </c>
      <c r="F2544" s="366">
        <v>44562</v>
      </c>
      <c r="G2544" s="365">
        <v>17</v>
      </c>
    </row>
    <row r="2545" spans="1:7" x14ac:dyDescent="0.25">
      <c r="A2545" s="369">
        <v>4953174</v>
      </c>
      <c r="B2545" s="368" t="s">
        <v>1918</v>
      </c>
      <c r="C2545" s="367" t="s">
        <v>1931</v>
      </c>
      <c r="D2545" s="366">
        <v>44378</v>
      </c>
      <c r="E2545" s="366">
        <v>44409</v>
      </c>
      <c r="F2545" s="366">
        <v>44409</v>
      </c>
      <c r="G2545" s="365">
        <v>20</v>
      </c>
    </row>
    <row r="2546" spans="1:7" x14ac:dyDescent="0.25">
      <c r="A2546" s="369">
        <v>4953278</v>
      </c>
      <c r="B2546" s="368" t="s">
        <v>1932</v>
      </c>
      <c r="C2546" s="367" t="s">
        <v>1919</v>
      </c>
      <c r="D2546" s="366">
        <v>44075</v>
      </c>
      <c r="E2546" s="366">
        <v>44075</v>
      </c>
      <c r="F2546" s="366">
        <v>44105</v>
      </c>
      <c r="G2546" s="365">
        <v>48</v>
      </c>
    </row>
    <row r="2547" spans="1:7" x14ac:dyDescent="0.25">
      <c r="A2547" s="369">
        <v>4954010</v>
      </c>
      <c r="B2547" s="368" t="s">
        <v>1928</v>
      </c>
      <c r="C2547" s="367" t="s">
        <v>1927</v>
      </c>
      <c r="D2547" s="366">
        <v>44166</v>
      </c>
      <c r="E2547" s="366">
        <v>44166</v>
      </c>
      <c r="F2547" s="366">
        <v>44197</v>
      </c>
      <c r="G2547" s="365">
        <v>54</v>
      </c>
    </row>
    <row r="2548" spans="1:7" x14ac:dyDescent="0.25">
      <c r="A2548" s="369">
        <v>4955669</v>
      </c>
      <c r="B2548" s="368" t="s">
        <v>1929</v>
      </c>
      <c r="C2548" s="367" t="s">
        <v>1933</v>
      </c>
      <c r="D2548" s="366">
        <v>44348</v>
      </c>
      <c r="E2548" s="366">
        <v>44348</v>
      </c>
      <c r="F2548" s="366">
        <v>44378</v>
      </c>
      <c r="G2548" s="365">
        <v>25</v>
      </c>
    </row>
    <row r="2549" spans="1:7" x14ac:dyDescent="0.25">
      <c r="A2549" s="369">
        <v>4964302</v>
      </c>
      <c r="B2549" s="368" t="s">
        <v>1920</v>
      </c>
      <c r="C2549" s="367" t="s">
        <v>1921</v>
      </c>
      <c r="D2549" s="366">
        <v>43983</v>
      </c>
      <c r="E2549" s="366">
        <v>43983</v>
      </c>
      <c r="F2549" s="366">
        <v>43983</v>
      </c>
      <c r="G2549" s="365">
        <v>33</v>
      </c>
    </row>
    <row r="2550" spans="1:7" x14ac:dyDescent="0.25">
      <c r="A2550" s="369">
        <v>4965061</v>
      </c>
      <c r="B2550" s="368" t="s">
        <v>1920</v>
      </c>
      <c r="C2550" s="367" t="s">
        <v>1919</v>
      </c>
      <c r="D2550" s="366">
        <v>44287</v>
      </c>
      <c r="E2550" s="366">
        <v>44317</v>
      </c>
      <c r="F2550" s="366">
        <v>44317</v>
      </c>
      <c r="G2550" s="365">
        <v>19</v>
      </c>
    </row>
    <row r="2551" spans="1:7" x14ac:dyDescent="0.25">
      <c r="A2551" s="369">
        <v>4965397</v>
      </c>
      <c r="B2551" s="368" t="s">
        <v>1929</v>
      </c>
      <c r="C2551" s="367" t="s">
        <v>1917</v>
      </c>
      <c r="D2551" s="366">
        <v>44256</v>
      </c>
      <c r="E2551" s="366">
        <v>44256</v>
      </c>
      <c r="F2551" s="366">
        <v>44287</v>
      </c>
      <c r="G2551" s="365">
        <v>92</v>
      </c>
    </row>
    <row r="2552" spans="1:7" x14ac:dyDescent="0.25">
      <c r="A2552" s="369">
        <v>4965917</v>
      </c>
      <c r="B2552" s="368" t="s">
        <v>1926</v>
      </c>
      <c r="C2552" s="367" t="s">
        <v>1923</v>
      </c>
      <c r="D2552" s="366">
        <v>44044</v>
      </c>
      <c r="E2552" s="366">
        <v>44044</v>
      </c>
      <c r="F2552" s="366">
        <v>44075</v>
      </c>
      <c r="G2552" s="365">
        <v>14</v>
      </c>
    </row>
    <row r="2553" spans="1:7" x14ac:dyDescent="0.25">
      <c r="A2553" s="369">
        <v>4967942</v>
      </c>
      <c r="B2553" s="368" t="s">
        <v>1918</v>
      </c>
      <c r="C2553" s="367" t="s">
        <v>1927</v>
      </c>
      <c r="D2553" s="366">
        <v>44075</v>
      </c>
      <c r="E2553" s="366">
        <v>44105</v>
      </c>
      <c r="F2553" s="366">
        <v>44105</v>
      </c>
      <c r="G2553" s="365">
        <v>8</v>
      </c>
    </row>
    <row r="2554" spans="1:7" x14ac:dyDescent="0.25">
      <c r="A2554" s="369">
        <v>4970868</v>
      </c>
      <c r="B2554" s="368" t="s">
        <v>1920</v>
      </c>
      <c r="C2554" s="367" t="s">
        <v>1921</v>
      </c>
      <c r="D2554" s="366">
        <v>44317</v>
      </c>
      <c r="E2554" s="366">
        <v>44317</v>
      </c>
      <c r="F2554" s="366">
        <v>44317</v>
      </c>
      <c r="G2554" s="365">
        <v>32</v>
      </c>
    </row>
    <row r="2555" spans="1:7" x14ac:dyDescent="0.25">
      <c r="A2555" s="369">
        <v>4971334</v>
      </c>
      <c r="B2555" s="368" t="s">
        <v>1920</v>
      </c>
      <c r="C2555" s="367" t="s">
        <v>1933</v>
      </c>
      <c r="D2555" s="366">
        <v>44501</v>
      </c>
      <c r="E2555" s="366">
        <v>44501</v>
      </c>
      <c r="F2555" s="366">
        <v>44531</v>
      </c>
      <c r="G2555" s="365">
        <v>100</v>
      </c>
    </row>
    <row r="2556" spans="1:7" x14ac:dyDescent="0.25">
      <c r="A2556" s="369">
        <v>4971459</v>
      </c>
      <c r="B2556" s="368" t="s">
        <v>1922</v>
      </c>
      <c r="C2556" s="367" t="s">
        <v>1925</v>
      </c>
      <c r="D2556" s="366">
        <v>44531</v>
      </c>
      <c r="E2556" s="366">
        <v>44531</v>
      </c>
      <c r="F2556" s="366">
        <v>44562</v>
      </c>
      <c r="G2556" s="365">
        <v>33</v>
      </c>
    </row>
    <row r="2557" spans="1:7" x14ac:dyDescent="0.25">
      <c r="A2557" s="369">
        <v>4972186</v>
      </c>
      <c r="B2557" s="368" t="s">
        <v>1922</v>
      </c>
      <c r="C2557" s="367" t="s">
        <v>1931</v>
      </c>
      <c r="D2557" s="366">
        <v>44013</v>
      </c>
      <c r="E2557" s="366">
        <v>44013</v>
      </c>
      <c r="F2557" s="366">
        <v>44013</v>
      </c>
      <c r="G2557" s="365">
        <v>82</v>
      </c>
    </row>
    <row r="2558" spans="1:7" x14ac:dyDescent="0.25">
      <c r="A2558" s="369">
        <v>4972353</v>
      </c>
      <c r="B2558" s="368" t="s">
        <v>1932</v>
      </c>
      <c r="C2558" s="367" t="s">
        <v>1933</v>
      </c>
      <c r="D2558" s="366">
        <v>44166</v>
      </c>
      <c r="E2558" s="366">
        <v>44166</v>
      </c>
      <c r="F2558" s="366">
        <v>44166</v>
      </c>
      <c r="G2558" s="365">
        <v>50</v>
      </c>
    </row>
    <row r="2559" spans="1:7" x14ac:dyDescent="0.25">
      <c r="A2559" s="369">
        <v>4972441</v>
      </c>
      <c r="B2559" s="368" t="s">
        <v>1924</v>
      </c>
      <c r="C2559" s="367" t="s">
        <v>1923</v>
      </c>
      <c r="D2559" s="366">
        <v>43891</v>
      </c>
      <c r="E2559" s="366">
        <v>43891</v>
      </c>
      <c r="F2559" s="366">
        <v>43922</v>
      </c>
      <c r="G2559" s="365">
        <v>23</v>
      </c>
    </row>
    <row r="2560" spans="1:7" x14ac:dyDescent="0.25">
      <c r="A2560" s="369">
        <v>4972572</v>
      </c>
      <c r="B2560" s="368" t="s">
        <v>1932</v>
      </c>
      <c r="C2560" s="367" t="s">
        <v>1923</v>
      </c>
      <c r="D2560" s="366">
        <v>44531</v>
      </c>
      <c r="E2560" s="366">
        <v>44531</v>
      </c>
      <c r="F2560" s="366">
        <v>44562</v>
      </c>
      <c r="G2560" s="365">
        <v>94</v>
      </c>
    </row>
    <row r="2561" spans="1:7" x14ac:dyDescent="0.25">
      <c r="A2561" s="369">
        <v>4976771</v>
      </c>
      <c r="B2561" s="368" t="s">
        <v>1926</v>
      </c>
      <c r="C2561" s="367" t="s">
        <v>1933</v>
      </c>
      <c r="D2561" s="366">
        <v>44075</v>
      </c>
      <c r="E2561" s="366">
        <v>44105</v>
      </c>
      <c r="F2561" s="366">
        <v>44105</v>
      </c>
      <c r="G2561" s="365">
        <v>3</v>
      </c>
    </row>
    <row r="2562" spans="1:7" x14ac:dyDescent="0.25">
      <c r="A2562" s="369">
        <v>4978093</v>
      </c>
      <c r="B2562" s="368" t="s">
        <v>1932</v>
      </c>
      <c r="C2562" s="367" t="s">
        <v>1930</v>
      </c>
      <c r="D2562" s="366">
        <v>44197</v>
      </c>
      <c r="E2562" s="366">
        <v>44228</v>
      </c>
      <c r="F2562" s="366">
        <v>44228</v>
      </c>
      <c r="G2562" s="365">
        <v>1</v>
      </c>
    </row>
    <row r="2563" spans="1:7" x14ac:dyDescent="0.25">
      <c r="A2563" s="369">
        <v>4980123</v>
      </c>
      <c r="B2563" s="368" t="s">
        <v>1929</v>
      </c>
      <c r="C2563" s="367" t="s">
        <v>1927</v>
      </c>
      <c r="D2563" s="366">
        <v>43891</v>
      </c>
      <c r="E2563" s="366">
        <v>43922</v>
      </c>
      <c r="F2563" s="366">
        <v>43922</v>
      </c>
      <c r="G2563" s="365">
        <v>5</v>
      </c>
    </row>
    <row r="2564" spans="1:7" x14ac:dyDescent="0.25">
      <c r="A2564" s="369">
        <v>4982246</v>
      </c>
      <c r="B2564" s="368" t="s">
        <v>1920</v>
      </c>
      <c r="C2564" s="367" t="s">
        <v>1934</v>
      </c>
      <c r="D2564" s="366">
        <v>44317</v>
      </c>
      <c r="E2564" s="366">
        <v>44317</v>
      </c>
      <c r="F2564" s="366">
        <v>44348</v>
      </c>
      <c r="G2564" s="365">
        <v>97</v>
      </c>
    </row>
    <row r="2565" spans="1:7" x14ac:dyDescent="0.25">
      <c r="A2565" s="369">
        <v>4982704</v>
      </c>
      <c r="B2565" s="368" t="s">
        <v>1929</v>
      </c>
      <c r="C2565" s="367" t="s">
        <v>1933</v>
      </c>
      <c r="D2565" s="366">
        <v>44013</v>
      </c>
      <c r="E2565" s="366">
        <v>44044</v>
      </c>
      <c r="F2565" s="366">
        <v>44044</v>
      </c>
      <c r="G2565" s="365">
        <v>6</v>
      </c>
    </row>
    <row r="2566" spans="1:7" x14ac:dyDescent="0.25">
      <c r="A2566" s="369">
        <v>4984055</v>
      </c>
      <c r="B2566" s="368" t="s">
        <v>1922</v>
      </c>
      <c r="C2566" s="367" t="s">
        <v>1919</v>
      </c>
      <c r="D2566" s="366">
        <v>43983</v>
      </c>
      <c r="E2566" s="366">
        <v>44013</v>
      </c>
      <c r="F2566" s="366">
        <v>44013</v>
      </c>
      <c r="G2566" s="365">
        <v>4</v>
      </c>
    </row>
    <row r="2567" spans="1:7" x14ac:dyDescent="0.25">
      <c r="A2567" s="369">
        <v>4984554</v>
      </c>
      <c r="B2567" s="368" t="s">
        <v>1932</v>
      </c>
      <c r="C2567" s="367" t="s">
        <v>1930</v>
      </c>
      <c r="D2567" s="366">
        <v>44256</v>
      </c>
      <c r="E2567" s="366">
        <v>44256</v>
      </c>
      <c r="F2567" s="366">
        <v>44287</v>
      </c>
      <c r="G2567" s="365">
        <v>87</v>
      </c>
    </row>
    <row r="2568" spans="1:7" x14ac:dyDescent="0.25">
      <c r="A2568" s="369">
        <v>4989352</v>
      </c>
      <c r="B2568" s="368" t="s">
        <v>1924</v>
      </c>
      <c r="C2568" s="367" t="s">
        <v>1921</v>
      </c>
      <c r="D2568" s="366">
        <v>44228</v>
      </c>
      <c r="E2568" s="366">
        <v>44228</v>
      </c>
      <c r="F2568" s="366">
        <v>44256</v>
      </c>
      <c r="G2568" s="365">
        <v>30</v>
      </c>
    </row>
    <row r="2569" spans="1:7" x14ac:dyDescent="0.25">
      <c r="A2569" s="369">
        <v>4989401</v>
      </c>
      <c r="B2569" s="368" t="s">
        <v>1932</v>
      </c>
      <c r="C2569" s="367" t="s">
        <v>1931</v>
      </c>
      <c r="D2569" s="366">
        <v>44256</v>
      </c>
      <c r="E2569" s="366">
        <v>44256</v>
      </c>
      <c r="F2569" s="366">
        <v>44287</v>
      </c>
      <c r="G2569" s="365">
        <v>73</v>
      </c>
    </row>
    <row r="2570" spans="1:7" x14ac:dyDescent="0.25">
      <c r="A2570" s="369">
        <v>4989553</v>
      </c>
      <c r="B2570" s="368" t="s">
        <v>1924</v>
      </c>
      <c r="C2570" s="367" t="s">
        <v>1930</v>
      </c>
      <c r="D2570" s="366">
        <v>43831</v>
      </c>
      <c r="E2570" s="366">
        <v>43862</v>
      </c>
      <c r="F2570" s="366">
        <v>43862</v>
      </c>
      <c r="G2570" s="365">
        <v>1</v>
      </c>
    </row>
    <row r="2571" spans="1:7" x14ac:dyDescent="0.25">
      <c r="A2571" s="369">
        <v>4989935</v>
      </c>
      <c r="B2571" s="368" t="s">
        <v>1929</v>
      </c>
      <c r="C2571" s="367" t="s">
        <v>1925</v>
      </c>
      <c r="D2571" s="366">
        <v>44044</v>
      </c>
      <c r="E2571" s="366">
        <v>44075</v>
      </c>
      <c r="F2571" s="366">
        <v>44075</v>
      </c>
      <c r="G2571" s="365">
        <v>8</v>
      </c>
    </row>
    <row r="2572" spans="1:7" x14ac:dyDescent="0.25">
      <c r="A2572" s="369">
        <v>4990893</v>
      </c>
      <c r="B2572" s="368" t="s">
        <v>1918</v>
      </c>
      <c r="C2572" s="367" t="s">
        <v>1917</v>
      </c>
      <c r="D2572" s="366">
        <v>44044</v>
      </c>
      <c r="E2572" s="366">
        <v>44075</v>
      </c>
      <c r="F2572" s="366">
        <v>44075</v>
      </c>
      <c r="G2572" s="365">
        <v>5</v>
      </c>
    </row>
    <row r="2573" spans="1:7" x14ac:dyDescent="0.25">
      <c r="A2573" s="369">
        <v>4991623</v>
      </c>
      <c r="B2573" s="368" t="s">
        <v>1920</v>
      </c>
      <c r="C2573" s="367" t="s">
        <v>1927</v>
      </c>
      <c r="D2573" s="366">
        <v>44105</v>
      </c>
      <c r="E2573" s="366">
        <v>44136</v>
      </c>
      <c r="F2573" s="366">
        <v>44136</v>
      </c>
      <c r="G2573" s="365">
        <v>7</v>
      </c>
    </row>
    <row r="2574" spans="1:7" x14ac:dyDescent="0.25">
      <c r="A2574" s="369">
        <v>4992250</v>
      </c>
      <c r="B2574" s="368" t="s">
        <v>1928</v>
      </c>
      <c r="C2574" s="367" t="s">
        <v>1930</v>
      </c>
      <c r="D2574" s="366">
        <v>44197</v>
      </c>
      <c r="E2574" s="366">
        <v>44197</v>
      </c>
      <c r="F2574" s="366">
        <v>44228</v>
      </c>
      <c r="G2574" s="365">
        <v>18</v>
      </c>
    </row>
    <row r="2575" spans="1:7" x14ac:dyDescent="0.25">
      <c r="A2575" s="369">
        <v>4997653</v>
      </c>
      <c r="B2575" s="368" t="s">
        <v>1926</v>
      </c>
      <c r="C2575" s="367" t="s">
        <v>1933</v>
      </c>
      <c r="D2575" s="366">
        <v>44166</v>
      </c>
      <c r="E2575" s="366">
        <v>44166</v>
      </c>
      <c r="F2575" s="366">
        <v>44166</v>
      </c>
      <c r="G2575" s="365">
        <v>29</v>
      </c>
    </row>
    <row r="2576" spans="1:7" x14ac:dyDescent="0.25">
      <c r="A2576" s="369">
        <v>4997995</v>
      </c>
      <c r="B2576" s="368" t="s">
        <v>1918</v>
      </c>
      <c r="C2576" s="367" t="s">
        <v>1933</v>
      </c>
      <c r="D2576" s="366">
        <v>44013</v>
      </c>
      <c r="E2576" s="366">
        <v>44013</v>
      </c>
      <c r="F2576" s="366">
        <v>44044</v>
      </c>
      <c r="G2576" s="365">
        <v>21</v>
      </c>
    </row>
    <row r="2577" spans="1:7" x14ac:dyDescent="0.25">
      <c r="A2577" s="369">
        <v>5001229</v>
      </c>
      <c r="B2577" s="368" t="s">
        <v>1920</v>
      </c>
      <c r="C2577" s="367" t="s">
        <v>1921</v>
      </c>
      <c r="D2577" s="366">
        <v>44197</v>
      </c>
      <c r="E2577" s="366">
        <v>44228</v>
      </c>
      <c r="F2577" s="366">
        <v>44228</v>
      </c>
      <c r="G2577" s="365">
        <v>2</v>
      </c>
    </row>
    <row r="2578" spans="1:7" x14ac:dyDescent="0.25">
      <c r="A2578" s="369">
        <v>5001306</v>
      </c>
      <c r="B2578" s="368" t="s">
        <v>1932</v>
      </c>
      <c r="C2578" s="367" t="s">
        <v>1919</v>
      </c>
      <c r="D2578" s="366">
        <v>44378</v>
      </c>
      <c r="E2578" s="366">
        <v>44378</v>
      </c>
      <c r="F2578" s="366">
        <v>44378</v>
      </c>
      <c r="G2578" s="365">
        <v>60</v>
      </c>
    </row>
    <row r="2579" spans="1:7" x14ac:dyDescent="0.25">
      <c r="A2579" s="369">
        <v>5002662</v>
      </c>
      <c r="B2579" s="368" t="s">
        <v>1929</v>
      </c>
      <c r="C2579" s="367" t="s">
        <v>1930</v>
      </c>
      <c r="D2579" s="366">
        <v>44105</v>
      </c>
      <c r="E2579" s="366">
        <v>44105</v>
      </c>
      <c r="F2579" s="366">
        <v>44136</v>
      </c>
      <c r="G2579" s="365">
        <v>99</v>
      </c>
    </row>
    <row r="2580" spans="1:7" x14ac:dyDescent="0.25">
      <c r="A2580" s="369">
        <v>5005197</v>
      </c>
      <c r="B2580" s="368" t="s">
        <v>1932</v>
      </c>
      <c r="C2580" s="367" t="s">
        <v>1919</v>
      </c>
      <c r="D2580" s="366">
        <v>44348</v>
      </c>
      <c r="E2580" s="366">
        <v>44348</v>
      </c>
      <c r="F2580" s="366">
        <v>44378</v>
      </c>
      <c r="G2580" s="365">
        <v>55</v>
      </c>
    </row>
    <row r="2581" spans="1:7" x14ac:dyDescent="0.25">
      <c r="A2581" s="369">
        <v>5005703</v>
      </c>
      <c r="B2581" s="368" t="s">
        <v>1924</v>
      </c>
      <c r="C2581" s="367" t="s">
        <v>1923</v>
      </c>
      <c r="D2581" s="366">
        <v>44044</v>
      </c>
      <c r="E2581" s="366">
        <v>44044</v>
      </c>
      <c r="F2581" s="366">
        <v>44044</v>
      </c>
      <c r="G2581" s="365">
        <v>42</v>
      </c>
    </row>
    <row r="2582" spans="1:7" x14ac:dyDescent="0.25">
      <c r="A2582" s="369">
        <v>5007047</v>
      </c>
      <c r="B2582" s="368" t="s">
        <v>1918</v>
      </c>
      <c r="C2582" s="367" t="s">
        <v>1921</v>
      </c>
      <c r="D2582" s="366">
        <v>44105</v>
      </c>
      <c r="E2582" s="366">
        <v>44105</v>
      </c>
      <c r="F2582" s="366">
        <v>44136</v>
      </c>
      <c r="G2582" s="365">
        <v>31</v>
      </c>
    </row>
    <row r="2583" spans="1:7" x14ac:dyDescent="0.25">
      <c r="A2583" s="369">
        <v>5007152</v>
      </c>
      <c r="B2583" s="368" t="s">
        <v>1932</v>
      </c>
      <c r="C2583" s="367" t="s">
        <v>1931</v>
      </c>
      <c r="D2583" s="366">
        <v>44531</v>
      </c>
      <c r="E2583" s="366">
        <v>44531</v>
      </c>
      <c r="F2583" s="366">
        <v>44562</v>
      </c>
      <c r="G2583" s="365">
        <v>17</v>
      </c>
    </row>
    <row r="2584" spans="1:7" x14ac:dyDescent="0.25">
      <c r="A2584" s="369">
        <v>5009564</v>
      </c>
      <c r="B2584" s="368" t="s">
        <v>1918</v>
      </c>
      <c r="C2584" s="367" t="s">
        <v>1933</v>
      </c>
      <c r="D2584" s="366">
        <v>44531</v>
      </c>
      <c r="E2584" s="366">
        <v>44562</v>
      </c>
      <c r="F2584" s="366">
        <v>44562</v>
      </c>
      <c r="G2584" s="365">
        <v>24</v>
      </c>
    </row>
    <row r="2585" spans="1:7" x14ac:dyDescent="0.25">
      <c r="A2585" s="369">
        <v>5012500</v>
      </c>
      <c r="B2585" s="368" t="s">
        <v>1926</v>
      </c>
      <c r="C2585" s="367" t="s">
        <v>1921</v>
      </c>
      <c r="D2585" s="366">
        <v>44348</v>
      </c>
      <c r="E2585" s="366">
        <v>44348</v>
      </c>
      <c r="F2585" s="366">
        <v>44348</v>
      </c>
      <c r="G2585" s="365">
        <v>31</v>
      </c>
    </row>
    <row r="2586" spans="1:7" x14ac:dyDescent="0.25">
      <c r="A2586" s="369">
        <v>5014140</v>
      </c>
      <c r="B2586" s="368" t="s">
        <v>1920</v>
      </c>
      <c r="C2586" s="367" t="s">
        <v>1921</v>
      </c>
      <c r="D2586" s="366">
        <v>44256</v>
      </c>
      <c r="E2586" s="366">
        <v>44287</v>
      </c>
      <c r="F2586" s="366">
        <v>44287</v>
      </c>
      <c r="G2586" s="365">
        <v>22</v>
      </c>
    </row>
    <row r="2587" spans="1:7" x14ac:dyDescent="0.25">
      <c r="A2587" s="369">
        <v>5017690</v>
      </c>
      <c r="B2587" s="368" t="s">
        <v>1918</v>
      </c>
      <c r="C2587" s="367" t="s">
        <v>1934</v>
      </c>
      <c r="D2587" s="366">
        <v>44287</v>
      </c>
      <c r="E2587" s="366">
        <v>44287</v>
      </c>
      <c r="F2587" s="366">
        <v>44287</v>
      </c>
      <c r="G2587" s="365">
        <v>72</v>
      </c>
    </row>
    <row r="2588" spans="1:7" x14ac:dyDescent="0.25">
      <c r="A2588" s="369">
        <v>5017855</v>
      </c>
      <c r="B2588" s="368" t="s">
        <v>1922</v>
      </c>
      <c r="C2588" s="367" t="s">
        <v>1925</v>
      </c>
      <c r="D2588" s="366">
        <v>44228</v>
      </c>
      <c r="E2588" s="366">
        <v>44256</v>
      </c>
      <c r="F2588" s="366">
        <v>44256</v>
      </c>
      <c r="G2588" s="365">
        <v>21</v>
      </c>
    </row>
    <row r="2589" spans="1:7" x14ac:dyDescent="0.25">
      <c r="A2589" s="369">
        <v>5019562</v>
      </c>
      <c r="B2589" s="368" t="s">
        <v>1924</v>
      </c>
      <c r="C2589" s="367" t="s">
        <v>1917</v>
      </c>
      <c r="D2589" s="366">
        <v>44317</v>
      </c>
      <c r="E2589" s="366">
        <v>44348</v>
      </c>
      <c r="F2589" s="366">
        <v>44348</v>
      </c>
      <c r="G2589" s="365">
        <v>18</v>
      </c>
    </row>
    <row r="2590" spans="1:7" x14ac:dyDescent="0.25">
      <c r="A2590" s="369">
        <v>5024765</v>
      </c>
      <c r="B2590" s="368" t="s">
        <v>1929</v>
      </c>
      <c r="C2590" s="367" t="s">
        <v>1925</v>
      </c>
      <c r="D2590" s="366">
        <v>44256</v>
      </c>
      <c r="E2590" s="366">
        <v>44287</v>
      </c>
      <c r="F2590" s="366">
        <v>44287</v>
      </c>
      <c r="G2590" s="365">
        <v>6</v>
      </c>
    </row>
    <row r="2591" spans="1:7" x14ac:dyDescent="0.25">
      <c r="A2591" s="369">
        <v>5026171</v>
      </c>
      <c r="B2591" s="368" t="s">
        <v>1924</v>
      </c>
      <c r="C2591" s="367" t="s">
        <v>1917</v>
      </c>
      <c r="D2591" s="366">
        <v>44228</v>
      </c>
      <c r="E2591" s="366">
        <v>44228</v>
      </c>
      <c r="F2591" s="366">
        <v>44256</v>
      </c>
      <c r="G2591" s="365">
        <v>78</v>
      </c>
    </row>
    <row r="2592" spans="1:7" x14ac:dyDescent="0.25">
      <c r="A2592" s="369">
        <v>5028779</v>
      </c>
      <c r="B2592" s="368" t="s">
        <v>1922</v>
      </c>
      <c r="C2592" s="367" t="s">
        <v>1917</v>
      </c>
      <c r="D2592" s="366">
        <v>44166</v>
      </c>
      <c r="E2592" s="366">
        <v>44197</v>
      </c>
      <c r="F2592" s="366">
        <v>44197</v>
      </c>
      <c r="G2592" s="365">
        <v>5</v>
      </c>
    </row>
    <row r="2593" spans="1:7" x14ac:dyDescent="0.25">
      <c r="A2593" s="369">
        <v>5030316</v>
      </c>
      <c r="B2593" s="368" t="s">
        <v>1928</v>
      </c>
      <c r="C2593" s="367" t="s">
        <v>1925</v>
      </c>
      <c r="D2593" s="366">
        <v>44378</v>
      </c>
      <c r="E2593" s="366">
        <v>44378</v>
      </c>
      <c r="F2593" s="366">
        <v>44409</v>
      </c>
      <c r="G2593" s="365">
        <v>47</v>
      </c>
    </row>
    <row r="2594" spans="1:7" x14ac:dyDescent="0.25">
      <c r="A2594" s="369">
        <v>5033213</v>
      </c>
      <c r="B2594" s="368" t="s">
        <v>1920</v>
      </c>
      <c r="C2594" s="367" t="s">
        <v>1923</v>
      </c>
      <c r="D2594" s="366">
        <v>43831</v>
      </c>
      <c r="E2594" s="366">
        <v>43862</v>
      </c>
      <c r="F2594" s="366">
        <v>43862</v>
      </c>
      <c r="G2594" s="365">
        <v>5</v>
      </c>
    </row>
    <row r="2595" spans="1:7" x14ac:dyDescent="0.25">
      <c r="A2595" s="369">
        <v>5034755</v>
      </c>
      <c r="B2595" s="368" t="s">
        <v>1922</v>
      </c>
      <c r="C2595" s="367" t="s">
        <v>1919</v>
      </c>
      <c r="D2595" s="366">
        <v>43952</v>
      </c>
      <c r="E2595" s="366">
        <v>43952</v>
      </c>
      <c r="F2595" s="366">
        <v>43952</v>
      </c>
      <c r="G2595" s="365">
        <v>10</v>
      </c>
    </row>
    <row r="2596" spans="1:7" x14ac:dyDescent="0.25">
      <c r="A2596" s="369">
        <v>5037865</v>
      </c>
      <c r="B2596" s="368" t="s">
        <v>1929</v>
      </c>
      <c r="C2596" s="367" t="s">
        <v>1923</v>
      </c>
      <c r="D2596" s="366">
        <v>44166</v>
      </c>
      <c r="E2596" s="366">
        <v>44166</v>
      </c>
      <c r="F2596" s="366">
        <v>44197</v>
      </c>
      <c r="G2596" s="365">
        <v>80</v>
      </c>
    </row>
    <row r="2597" spans="1:7" x14ac:dyDescent="0.25">
      <c r="A2597" s="369">
        <v>5040545</v>
      </c>
      <c r="B2597" s="368" t="s">
        <v>1932</v>
      </c>
      <c r="C2597" s="367" t="s">
        <v>1931</v>
      </c>
      <c r="D2597" s="366">
        <v>43862</v>
      </c>
      <c r="E2597" s="366">
        <v>43862</v>
      </c>
      <c r="F2597" s="366">
        <v>43862</v>
      </c>
      <c r="G2597" s="365">
        <v>78</v>
      </c>
    </row>
    <row r="2598" spans="1:7" x14ac:dyDescent="0.25">
      <c r="A2598" s="369">
        <v>5040658</v>
      </c>
      <c r="B2598" s="368" t="s">
        <v>1928</v>
      </c>
      <c r="C2598" s="367" t="s">
        <v>1930</v>
      </c>
      <c r="D2598" s="366">
        <v>44440</v>
      </c>
      <c r="E2598" s="366">
        <v>44440</v>
      </c>
      <c r="F2598" s="366">
        <v>44470</v>
      </c>
      <c r="G2598" s="365">
        <v>11</v>
      </c>
    </row>
    <row r="2599" spans="1:7" x14ac:dyDescent="0.25">
      <c r="A2599" s="369">
        <v>5042198</v>
      </c>
      <c r="B2599" s="368" t="s">
        <v>1926</v>
      </c>
      <c r="C2599" s="367" t="s">
        <v>1930</v>
      </c>
      <c r="D2599" s="366">
        <v>43952</v>
      </c>
      <c r="E2599" s="366">
        <v>43952</v>
      </c>
      <c r="F2599" s="366">
        <v>43952</v>
      </c>
      <c r="G2599" s="365">
        <v>64</v>
      </c>
    </row>
    <row r="2600" spans="1:7" x14ac:dyDescent="0.25">
      <c r="A2600" s="369">
        <v>5042697</v>
      </c>
      <c r="B2600" s="368" t="s">
        <v>1926</v>
      </c>
      <c r="C2600" s="367" t="s">
        <v>1927</v>
      </c>
      <c r="D2600" s="366">
        <v>43831</v>
      </c>
      <c r="E2600" s="366">
        <v>43831</v>
      </c>
      <c r="F2600" s="366">
        <v>43831</v>
      </c>
      <c r="G2600" s="365">
        <v>58</v>
      </c>
    </row>
    <row r="2601" spans="1:7" x14ac:dyDescent="0.25">
      <c r="A2601" s="369">
        <v>5042888</v>
      </c>
      <c r="B2601" s="368" t="s">
        <v>1926</v>
      </c>
      <c r="C2601" s="367" t="s">
        <v>1927</v>
      </c>
      <c r="D2601" s="366">
        <v>44440</v>
      </c>
      <c r="E2601" s="366">
        <v>44440</v>
      </c>
      <c r="F2601" s="366">
        <v>44470</v>
      </c>
      <c r="G2601" s="365">
        <v>23</v>
      </c>
    </row>
    <row r="2602" spans="1:7" x14ac:dyDescent="0.25">
      <c r="A2602" s="369">
        <v>5044523</v>
      </c>
      <c r="B2602" s="368" t="s">
        <v>1929</v>
      </c>
      <c r="C2602" s="367" t="s">
        <v>1931</v>
      </c>
      <c r="D2602" s="366">
        <v>44378</v>
      </c>
      <c r="E2602" s="366">
        <v>44409</v>
      </c>
      <c r="F2602" s="366">
        <v>44409</v>
      </c>
      <c r="G2602" s="365">
        <v>2</v>
      </c>
    </row>
    <row r="2603" spans="1:7" x14ac:dyDescent="0.25">
      <c r="A2603" s="369">
        <v>5052550</v>
      </c>
      <c r="B2603" s="368" t="s">
        <v>1929</v>
      </c>
      <c r="C2603" s="367" t="s">
        <v>1923</v>
      </c>
      <c r="D2603" s="366">
        <v>44470</v>
      </c>
      <c r="E2603" s="366">
        <v>44470</v>
      </c>
      <c r="F2603" s="366">
        <v>44501</v>
      </c>
      <c r="G2603" s="365">
        <v>63</v>
      </c>
    </row>
    <row r="2604" spans="1:7" x14ac:dyDescent="0.25">
      <c r="A2604" s="369">
        <v>5055038</v>
      </c>
      <c r="B2604" s="368" t="s">
        <v>1920</v>
      </c>
      <c r="C2604" s="367" t="s">
        <v>1931</v>
      </c>
      <c r="D2604" s="366">
        <v>44228</v>
      </c>
      <c r="E2604" s="366">
        <v>44228</v>
      </c>
      <c r="F2604" s="366">
        <v>44228</v>
      </c>
      <c r="G2604" s="365">
        <v>33</v>
      </c>
    </row>
    <row r="2605" spans="1:7" x14ac:dyDescent="0.25">
      <c r="A2605" s="369">
        <v>5055214</v>
      </c>
      <c r="B2605" s="368" t="s">
        <v>1918</v>
      </c>
      <c r="C2605" s="367" t="s">
        <v>1930</v>
      </c>
      <c r="D2605" s="366">
        <v>44531</v>
      </c>
      <c r="E2605" s="366">
        <v>44531</v>
      </c>
      <c r="F2605" s="366">
        <v>44562</v>
      </c>
      <c r="G2605" s="365">
        <v>39</v>
      </c>
    </row>
    <row r="2606" spans="1:7" x14ac:dyDescent="0.25">
      <c r="A2606" s="369">
        <v>5056566</v>
      </c>
      <c r="B2606" s="368" t="s">
        <v>1922</v>
      </c>
      <c r="C2606" s="367" t="s">
        <v>1921</v>
      </c>
      <c r="D2606" s="366">
        <v>44440</v>
      </c>
      <c r="E2606" s="366">
        <v>44440</v>
      </c>
      <c r="F2606" s="366">
        <v>44470</v>
      </c>
      <c r="G2606" s="365">
        <v>84</v>
      </c>
    </row>
    <row r="2607" spans="1:7" x14ac:dyDescent="0.25">
      <c r="A2607" s="369">
        <v>5056857</v>
      </c>
      <c r="B2607" s="368" t="s">
        <v>1926</v>
      </c>
      <c r="C2607" s="367" t="s">
        <v>1917</v>
      </c>
      <c r="D2607" s="366">
        <v>44348</v>
      </c>
      <c r="E2607" s="366">
        <v>44378</v>
      </c>
      <c r="F2607" s="366">
        <v>44378</v>
      </c>
      <c r="G2607" s="365">
        <v>25</v>
      </c>
    </row>
    <row r="2608" spans="1:7" x14ac:dyDescent="0.25">
      <c r="A2608" s="369">
        <v>5056985</v>
      </c>
      <c r="B2608" s="368" t="s">
        <v>1932</v>
      </c>
      <c r="C2608" s="367" t="s">
        <v>1933</v>
      </c>
      <c r="D2608" s="366">
        <v>43831</v>
      </c>
      <c r="E2608" s="366">
        <v>43831</v>
      </c>
      <c r="F2608" s="366">
        <v>43831</v>
      </c>
      <c r="G2608" s="365">
        <v>98</v>
      </c>
    </row>
    <row r="2609" spans="1:7" x14ac:dyDescent="0.25">
      <c r="A2609" s="369">
        <v>5064923</v>
      </c>
      <c r="B2609" s="368" t="s">
        <v>1918</v>
      </c>
      <c r="C2609" s="367" t="s">
        <v>1934</v>
      </c>
      <c r="D2609" s="366">
        <v>44440</v>
      </c>
      <c r="E2609" s="366">
        <v>44440</v>
      </c>
      <c r="F2609" s="366">
        <v>44440</v>
      </c>
      <c r="G2609" s="365">
        <v>72</v>
      </c>
    </row>
    <row r="2610" spans="1:7" x14ac:dyDescent="0.25">
      <c r="A2610" s="369">
        <v>5064977</v>
      </c>
      <c r="B2610" s="368" t="s">
        <v>1922</v>
      </c>
      <c r="C2610" s="367" t="s">
        <v>1921</v>
      </c>
      <c r="D2610" s="366">
        <v>44228</v>
      </c>
      <c r="E2610" s="366">
        <v>44256</v>
      </c>
      <c r="F2610" s="366">
        <v>44256</v>
      </c>
      <c r="G2610" s="365">
        <v>3</v>
      </c>
    </row>
    <row r="2611" spans="1:7" x14ac:dyDescent="0.25">
      <c r="A2611" s="369">
        <v>5065586</v>
      </c>
      <c r="B2611" s="368" t="s">
        <v>1920</v>
      </c>
      <c r="C2611" s="367" t="s">
        <v>1934</v>
      </c>
      <c r="D2611" s="366">
        <v>44105</v>
      </c>
      <c r="E2611" s="366">
        <v>44105</v>
      </c>
      <c r="F2611" s="366">
        <v>44105</v>
      </c>
      <c r="G2611" s="365">
        <v>18</v>
      </c>
    </row>
    <row r="2612" spans="1:7" x14ac:dyDescent="0.25">
      <c r="A2612" s="369">
        <v>5066451</v>
      </c>
      <c r="B2612" s="368" t="s">
        <v>1922</v>
      </c>
      <c r="C2612" s="367" t="s">
        <v>1934</v>
      </c>
      <c r="D2612" s="366">
        <v>44470</v>
      </c>
      <c r="E2612" s="366">
        <v>44470</v>
      </c>
      <c r="F2612" s="366">
        <v>44501</v>
      </c>
      <c r="G2612" s="365">
        <v>82</v>
      </c>
    </row>
    <row r="2613" spans="1:7" x14ac:dyDescent="0.25">
      <c r="A2613" s="369">
        <v>5070024</v>
      </c>
      <c r="B2613" s="368" t="s">
        <v>1929</v>
      </c>
      <c r="C2613" s="367" t="s">
        <v>1930</v>
      </c>
      <c r="D2613" s="366">
        <v>43862</v>
      </c>
      <c r="E2613" s="366">
        <v>43862</v>
      </c>
      <c r="F2613" s="366">
        <v>43862</v>
      </c>
      <c r="G2613" s="365">
        <v>66</v>
      </c>
    </row>
    <row r="2614" spans="1:7" x14ac:dyDescent="0.25">
      <c r="A2614" s="369">
        <v>5077038</v>
      </c>
      <c r="B2614" s="368" t="s">
        <v>1929</v>
      </c>
      <c r="C2614" s="367" t="s">
        <v>1925</v>
      </c>
      <c r="D2614" s="366">
        <v>43952</v>
      </c>
      <c r="E2614" s="366">
        <v>43952</v>
      </c>
      <c r="F2614" s="366">
        <v>43952</v>
      </c>
      <c r="G2614" s="365">
        <v>8</v>
      </c>
    </row>
    <row r="2615" spans="1:7" x14ac:dyDescent="0.25">
      <c r="A2615" s="369">
        <v>5078293</v>
      </c>
      <c r="B2615" s="368" t="s">
        <v>1924</v>
      </c>
      <c r="C2615" s="367" t="s">
        <v>1930</v>
      </c>
      <c r="D2615" s="366">
        <v>44013</v>
      </c>
      <c r="E2615" s="366">
        <v>44013</v>
      </c>
      <c r="F2615" s="366">
        <v>44044</v>
      </c>
      <c r="G2615" s="365">
        <v>23</v>
      </c>
    </row>
    <row r="2616" spans="1:7" x14ac:dyDescent="0.25">
      <c r="A2616" s="369">
        <v>5079335</v>
      </c>
      <c r="B2616" s="368" t="s">
        <v>1920</v>
      </c>
      <c r="C2616" s="367" t="s">
        <v>1925</v>
      </c>
      <c r="D2616" s="366">
        <v>44531</v>
      </c>
      <c r="E2616" s="366">
        <v>44531</v>
      </c>
      <c r="F2616" s="366">
        <v>44562</v>
      </c>
      <c r="G2616" s="365">
        <v>72</v>
      </c>
    </row>
    <row r="2617" spans="1:7" x14ac:dyDescent="0.25">
      <c r="A2617" s="369">
        <v>5079436</v>
      </c>
      <c r="B2617" s="368" t="s">
        <v>1932</v>
      </c>
      <c r="C2617" s="367" t="s">
        <v>1933</v>
      </c>
      <c r="D2617" s="366">
        <v>43862</v>
      </c>
      <c r="E2617" s="366">
        <v>43891</v>
      </c>
      <c r="F2617" s="366">
        <v>43891</v>
      </c>
      <c r="G2617" s="365">
        <v>8</v>
      </c>
    </row>
    <row r="2618" spans="1:7" x14ac:dyDescent="0.25">
      <c r="A2618" s="369">
        <v>5083787</v>
      </c>
      <c r="B2618" s="368" t="s">
        <v>1922</v>
      </c>
      <c r="C2618" s="367" t="s">
        <v>1925</v>
      </c>
      <c r="D2618" s="366">
        <v>44531</v>
      </c>
      <c r="E2618" s="366">
        <v>44531</v>
      </c>
      <c r="F2618" s="366">
        <v>44531</v>
      </c>
      <c r="G2618" s="365">
        <v>53</v>
      </c>
    </row>
    <row r="2619" spans="1:7" x14ac:dyDescent="0.25">
      <c r="A2619" s="369">
        <v>5085968</v>
      </c>
      <c r="B2619" s="368" t="s">
        <v>1922</v>
      </c>
      <c r="C2619" s="367" t="s">
        <v>1917</v>
      </c>
      <c r="D2619" s="366">
        <v>44197</v>
      </c>
      <c r="E2619" s="366">
        <v>44197</v>
      </c>
      <c r="F2619" s="366">
        <v>44228</v>
      </c>
      <c r="G2619" s="365">
        <v>97</v>
      </c>
    </row>
    <row r="2620" spans="1:7" x14ac:dyDescent="0.25">
      <c r="A2620" s="369">
        <v>5090748</v>
      </c>
      <c r="B2620" s="368" t="s">
        <v>1918</v>
      </c>
      <c r="C2620" s="367" t="s">
        <v>1923</v>
      </c>
      <c r="D2620" s="366">
        <v>44105</v>
      </c>
      <c r="E2620" s="366">
        <v>44105</v>
      </c>
      <c r="F2620" s="366">
        <v>44136</v>
      </c>
      <c r="G2620" s="365">
        <v>85</v>
      </c>
    </row>
    <row r="2621" spans="1:7" x14ac:dyDescent="0.25">
      <c r="A2621" s="369">
        <v>5093643</v>
      </c>
      <c r="B2621" s="368" t="s">
        <v>1924</v>
      </c>
      <c r="C2621" s="367" t="s">
        <v>1933</v>
      </c>
      <c r="D2621" s="366">
        <v>43983</v>
      </c>
      <c r="E2621" s="366">
        <v>44013</v>
      </c>
      <c r="F2621" s="366">
        <v>44013</v>
      </c>
      <c r="G2621" s="365">
        <v>8</v>
      </c>
    </row>
    <row r="2622" spans="1:7" x14ac:dyDescent="0.25">
      <c r="A2622" s="369">
        <v>5094505</v>
      </c>
      <c r="B2622" s="368" t="s">
        <v>1920</v>
      </c>
      <c r="C2622" s="367" t="s">
        <v>1934</v>
      </c>
      <c r="D2622" s="366">
        <v>44470</v>
      </c>
      <c r="E2622" s="366">
        <v>44501</v>
      </c>
      <c r="F2622" s="366">
        <v>44501</v>
      </c>
      <c r="G2622" s="365">
        <v>14</v>
      </c>
    </row>
    <row r="2623" spans="1:7" x14ac:dyDescent="0.25">
      <c r="A2623" s="369">
        <v>5095112</v>
      </c>
      <c r="B2623" s="368" t="s">
        <v>1926</v>
      </c>
      <c r="C2623" s="367" t="s">
        <v>1931</v>
      </c>
      <c r="D2623" s="366">
        <v>44348</v>
      </c>
      <c r="E2623" s="366">
        <v>44348</v>
      </c>
      <c r="F2623" s="366">
        <v>44378</v>
      </c>
      <c r="G2623" s="365">
        <v>79</v>
      </c>
    </row>
    <row r="2624" spans="1:7" x14ac:dyDescent="0.25">
      <c r="A2624" s="369">
        <v>5099995</v>
      </c>
      <c r="B2624" s="368" t="s">
        <v>1928</v>
      </c>
      <c r="C2624" s="367" t="s">
        <v>1919</v>
      </c>
      <c r="D2624" s="366">
        <v>43862</v>
      </c>
      <c r="E2624" s="366">
        <v>43891</v>
      </c>
      <c r="F2624" s="366">
        <v>43891</v>
      </c>
      <c r="G2624" s="365">
        <v>5</v>
      </c>
    </row>
    <row r="2625" spans="1:7" x14ac:dyDescent="0.25">
      <c r="A2625" s="369">
        <v>5101363</v>
      </c>
      <c r="B2625" s="368" t="s">
        <v>1928</v>
      </c>
      <c r="C2625" s="367" t="s">
        <v>1919</v>
      </c>
      <c r="D2625" s="366">
        <v>44013</v>
      </c>
      <c r="E2625" s="366">
        <v>44013</v>
      </c>
      <c r="F2625" s="366">
        <v>44044</v>
      </c>
      <c r="G2625" s="365">
        <v>27</v>
      </c>
    </row>
    <row r="2626" spans="1:7" x14ac:dyDescent="0.25">
      <c r="A2626" s="369">
        <v>5101567</v>
      </c>
      <c r="B2626" s="368" t="s">
        <v>1922</v>
      </c>
      <c r="C2626" s="367" t="s">
        <v>1931</v>
      </c>
      <c r="D2626" s="366">
        <v>43952</v>
      </c>
      <c r="E2626" s="366">
        <v>43952</v>
      </c>
      <c r="F2626" s="366">
        <v>43952</v>
      </c>
      <c r="G2626" s="365">
        <v>34</v>
      </c>
    </row>
    <row r="2627" spans="1:7" x14ac:dyDescent="0.25">
      <c r="A2627" s="369">
        <v>5105587</v>
      </c>
      <c r="B2627" s="368" t="s">
        <v>1918</v>
      </c>
      <c r="C2627" s="367" t="s">
        <v>1923</v>
      </c>
      <c r="D2627" s="366">
        <v>44287</v>
      </c>
      <c r="E2627" s="366">
        <v>44317</v>
      </c>
      <c r="F2627" s="366">
        <v>44317</v>
      </c>
      <c r="G2627" s="365">
        <v>12</v>
      </c>
    </row>
    <row r="2628" spans="1:7" x14ac:dyDescent="0.25">
      <c r="A2628" s="369">
        <v>5106297</v>
      </c>
      <c r="B2628" s="368" t="s">
        <v>1920</v>
      </c>
      <c r="C2628" s="367" t="s">
        <v>1917</v>
      </c>
      <c r="D2628" s="366">
        <v>44317</v>
      </c>
      <c r="E2628" s="366">
        <v>44317</v>
      </c>
      <c r="F2628" s="366">
        <v>44348</v>
      </c>
      <c r="G2628" s="365">
        <v>59</v>
      </c>
    </row>
    <row r="2629" spans="1:7" x14ac:dyDescent="0.25">
      <c r="A2629" s="369">
        <v>5107387</v>
      </c>
      <c r="B2629" s="368" t="s">
        <v>1929</v>
      </c>
      <c r="C2629" s="367" t="s">
        <v>1921</v>
      </c>
      <c r="D2629" s="366">
        <v>44470</v>
      </c>
      <c r="E2629" s="366">
        <v>44501</v>
      </c>
      <c r="F2629" s="366">
        <v>44501</v>
      </c>
      <c r="G2629" s="365">
        <v>15</v>
      </c>
    </row>
    <row r="2630" spans="1:7" x14ac:dyDescent="0.25">
      <c r="A2630" s="369">
        <v>5108333</v>
      </c>
      <c r="B2630" s="368" t="s">
        <v>1926</v>
      </c>
      <c r="C2630" s="367" t="s">
        <v>1923</v>
      </c>
      <c r="D2630" s="366">
        <v>44470</v>
      </c>
      <c r="E2630" s="366">
        <v>44470</v>
      </c>
      <c r="F2630" s="366">
        <v>44501</v>
      </c>
      <c r="G2630" s="365">
        <v>54</v>
      </c>
    </row>
    <row r="2631" spans="1:7" x14ac:dyDescent="0.25">
      <c r="A2631" s="369">
        <v>5109123</v>
      </c>
      <c r="B2631" s="368" t="s">
        <v>1932</v>
      </c>
      <c r="C2631" s="367" t="s">
        <v>1934</v>
      </c>
      <c r="D2631" s="366">
        <v>44287</v>
      </c>
      <c r="E2631" s="366">
        <v>44317</v>
      </c>
      <c r="F2631" s="366">
        <v>44317</v>
      </c>
      <c r="G2631" s="365">
        <v>10</v>
      </c>
    </row>
    <row r="2632" spans="1:7" x14ac:dyDescent="0.25">
      <c r="A2632" s="369">
        <v>5109323</v>
      </c>
      <c r="B2632" s="368" t="s">
        <v>1932</v>
      </c>
      <c r="C2632" s="367" t="s">
        <v>1934</v>
      </c>
      <c r="D2632" s="366">
        <v>44013</v>
      </c>
      <c r="E2632" s="366">
        <v>44013</v>
      </c>
      <c r="F2632" s="366">
        <v>44044</v>
      </c>
      <c r="G2632" s="365">
        <v>13</v>
      </c>
    </row>
    <row r="2633" spans="1:7" x14ac:dyDescent="0.25">
      <c r="A2633" s="369">
        <v>5110312</v>
      </c>
      <c r="B2633" s="368" t="s">
        <v>1920</v>
      </c>
      <c r="C2633" s="367" t="s">
        <v>1925</v>
      </c>
      <c r="D2633" s="366">
        <v>44531</v>
      </c>
      <c r="E2633" s="366">
        <v>44562</v>
      </c>
      <c r="F2633" s="366">
        <v>44562</v>
      </c>
      <c r="G2633" s="365">
        <v>21</v>
      </c>
    </row>
    <row r="2634" spans="1:7" x14ac:dyDescent="0.25">
      <c r="A2634" s="369">
        <v>5110933</v>
      </c>
      <c r="B2634" s="368" t="s">
        <v>1926</v>
      </c>
      <c r="C2634" s="367" t="s">
        <v>1927</v>
      </c>
      <c r="D2634" s="366">
        <v>44228</v>
      </c>
      <c r="E2634" s="366">
        <v>44256</v>
      </c>
      <c r="F2634" s="366">
        <v>44256</v>
      </c>
      <c r="G2634" s="365">
        <v>3</v>
      </c>
    </row>
    <row r="2635" spans="1:7" x14ac:dyDescent="0.25">
      <c r="A2635" s="369">
        <v>5112281</v>
      </c>
      <c r="B2635" s="368" t="s">
        <v>1922</v>
      </c>
      <c r="C2635" s="367" t="s">
        <v>1931</v>
      </c>
      <c r="D2635" s="366">
        <v>43983</v>
      </c>
      <c r="E2635" s="366">
        <v>43983</v>
      </c>
      <c r="F2635" s="366">
        <v>43983</v>
      </c>
      <c r="G2635" s="365">
        <v>76</v>
      </c>
    </row>
    <row r="2636" spans="1:7" x14ac:dyDescent="0.25">
      <c r="A2636" s="369">
        <v>5115861</v>
      </c>
      <c r="B2636" s="368" t="s">
        <v>1922</v>
      </c>
      <c r="C2636" s="367" t="s">
        <v>1927</v>
      </c>
      <c r="D2636" s="366">
        <v>44166</v>
      </c>
      <c r="E2636" s="366">
        <v>44166</v>
      </c>
      <c r="F2636" s="366">
        <v>44197</v>
      </c>
      <c r="G2636" s="365">
        <v>64</v>
      </c>
    </row>
    <row r="2637" spans="1:7" x14ac:dyDescent="0.25">
      <c r="A2637" s="369">
        <v>5116986</v>
      </c>
      <c r="B2637" s="368" t="s">
        <v>1924</v>
      </c>
      <c r="C2637" s="367" t="s">
        <v>1930</v>
      </c>
      <c r="D2637" s="366">
        <v>44287</v>
      </c>
      <c r="E2637" s="366">
        <v>44287</v>
      </c>
      <c r="F2637" s="366">
        <v>44287</v>
      </c>
      <c r="G2637" s="365">
        <v>12</v>
      </c>
    </row>
    <row r="2638" spans="1:7" x14ac:dyDescent="0.25">
      <c r="A2638" s="369">
        <v>5119750</v>
      </c>
      <c r="B2638" s="368" t="s">
        <v>1918</v>
      </c>
      <c r="C2638" s="367" t="s">
        <v>1921</v>
      </c>
      <c r="D2638" s="366">
        <v>44287</v>
      </c>
      <c r="E2638" s="366">
        <v>44287</v>
      </c>
      <c r="F2638" s="366">
        <v>44317</v>
      </c>
      <c r="G2638" s="365">
        <v>24</v>
      </c>
    </row>
    <row r="2639" spans="1:7" x14ac:dyDescent="0.25">
      <c r="A2639" s="369">
        <v>5120757</v>
      </c>
      <c r="B2639" s="368" t="s">
        <v>1932</v>
      </c>
      <c r="C2639" s="367" t="s">
        <v>1925</v>
      </c>
      <c r="D2639" s="366">
        <v>44348</v>
      </c>
      <c r="E2639" s="366">
        <v>44378</v>
      </c>
      <c r="F2639" s="366">
        <v>44378</v>
      </c>
      <c r="G2639" s="365">
        <v>7</v>
      </c>
    </row>
    <row r="2640" spans="1:7" x14ac:dyDescent="0.25">
      <c r="A2640" s="369">
        <v>5122592</v>
      </c>
      <c r="B2640" s="368" t="s">
        <v>1924</v>
      </c>
      <c r="C2640" s="367" t="s">
        <v>1919</v>
      </c>
      <c r="D2640" s="366">
        <v>44013</v>
      </c>
      <c r="E2640" s="366">
        <v>44013</v>
      </c>
      <c r="F2640" s="366">
        <v>44013</v>
      </c>
      <c r="G2640" s="365">
        <v>78</v>
      </c>
    </row>
    <row r="2641" spans="1:7" x14ac:dyDescent="0.25">
      <c r="A2641" s="369">
        <v>5128770</v>
      </c>
      <c r="B2641" s="368" t="s">
        <v>1924</v>
      </c>
      <c r="C2641" s="367" t="s">
        <v>1925</v>
      </c>
      <c r="D2641" s="366">
        <v>43862</v>
      </c>
      <c r="E2641" s="366">
        <v>43862</v>
      </c>
      <c r="F2641" s="366">
        <v>43891</v>
      </c>
      <c r="G2641" s="365">
        <v>87</v>
      </c>
    </row>
    <row r="2642" spans="1:7" x14ac:dyDescent="0.25">
      <c r="A2642" s="369">
        <v>5129140</v>
      </c>
      <c r="B2642" s="368" t="s">
        <v>1932</v>
      </c>
      <c r="C2642" s="367" t="s">
        <v>1919</v>
      </c>
      <c r="D2642" s="366">
        <v>44256</v>
      </c>
      <c r="E2642" s="366">
        <v>44256</v>
      </c>
      <c r="F2642" s="366">
        <v>44256</v>
      </c>
      <c r="G2642" s="365">
        <v>86</v>
      </c>
    </row>
    <row r="2643" spans="1:7" x14ac:dyDescent="0.25">
      <c r="A2643" s="369">
        <v>5129680</v>
      </c>
      <c r="B2643" s="368" t="s">
        <v>1928</v>
      </c>
      <c r="C2643" s="367" t="s">
        <v>1923</v>
      </c>
      <c r="D2643" s="366">
        <v>44105</v>
      </c>
      <c r="E2643" s="366">
        <v>44105</v>
      </c>
      <c r="F2643" s="366">
        <v>44136</v>
      </c>
      <c r="G2643" s="365">
        <v>8</v>
      </c>
    </row>
    <row r="2644" spans="1:7" x14ac:dyDescent="0.25">
      <c r="A2644" s="369">
        <v>5130000</v>
      </c>
      <c r="B2644" s="368" t="s">
        <v>1920</v>
      </c>
      <c r="C2644" s="367" t="s">
        <v>1917</v>
      </c>
      <c r="D2644" s="366">
        <v>43891</v>
      </c>
      <c r="E2644" s="366">
        <v>43891</v>
      </c>
      <c r="F2644" s="366">
        <v>43922</v>
      </c>
      <c r="G2644" s="365">
        <v>22</v>
      </c>
    </row>
    <row r="2645" spans="1:7" x14ac:dyDescent="0.25">
      <c r="A2645" s="369">
        <v>5132158</v>
      </c>
      <c r="B2645" s="368" t="s">
        <v>1926</v>
      </c>
      <c r="C2645" s="367" t="s">
        <v>1934</v>
      </c>
      <c r="D2645" s="366">
        <v>43891</v>
      </c>
      <c r="E2645" s="366">
        <v>43891</v>
      </c>
      <c r="F2645" s="366">
        <v>43891</v>
      </c>
      <c r="G2645" s="365">
        <v>53</v>
      </c>
    </row>
    <row r="2646" spans="1:7" x14ac:dyDescent="0.25">
      <c r="A2646" s="369">
        <v>5133922</v>
      </c>
      <c r="B2646" s="368" t="s">
        <v>1920</v>
      </c>
      <c r="C2646" s="367" t="s">
        <v>1931</v>
      </c>
      <c r="D2646" s="366">
        <v>44044</v>
      </c>
      <c r="E2646" s="366">
        <v>44044</v>
      </c>
      <c r="F2646" s="366">
        <v>44044</v>
      </c>
      <c r="G2646" s="365">
        <v>22</v>
      </c>
    </row>
    <row r="2647" spans="1:7" x14ac:dyDescent="0.25">
      <c r="A2647" s="369">
        <v>5134413</v>
      </c>
      <c r="B2647" s="368" t="s">
        <v>1932</v>
      </c>
      <c r="C2647" s="367" t="s">
        <v>1930</v>
      </c>
      <c r="D2647" s="366">
        <v>44440</v>
      </c>
      <c r="E2647" s="366">
        <v>44440</v>
      </c>
      <c r="F2647" s="366">
        <v>44470</v>
      </c>
      <c r="G2647" s="365">
        <v>68</v>
      </c>
    </row>
    <row r="2648" spans="1:7" x14ac:dyDescent="0.25">
      <c r="A2648" s="369">
        <v>5145988</v>
      </c>
      <c r="B2648" s="368" t="s">
        <v>1922</v>
      </c>
      <c r="C2648" s="367" t="s">
        <v>1930</v>
      </c>
      <c r="D2648" s="366">
        <v>44287</v>
      </c>
      <c r="E2648" s="366">
        <v>44287</v>
      </c>
      <c r="F2648" s="366">
        <v>44287</v>
      </c>
      <c r="G2648" s="365">
        <v>56</v>
      </c>
    </row>
    <row r="2649" spans="1:7" x14ac:dyDescent="0.25">
      <c r="A2649" s="369">
        <v>5146199</v>
      </c>
      <c r="B2649" s="368" t="s">
        <v>1924</v>
      </c>
      <c r="C2649" s="367" t="s">
        <v>1933</v>
      </c>
      <c r="D2649" s="366">
        <v>44166</v>
      </c>
      <c r="E2649" s="366">
        <v>44197</v>
      </c>
      <c r="F2649" s="366">
        <v>44197</v>
      </c>
      <c r="G2649" s="365">
        <v>6</v>
      </c>
    </row>
    <row r="2650" spans="1:7" x14ac:dyDescent="0.25">
      <c r="A2650" s="369">
        <v>5146374</v>
      </c>
      <c r="B2650" s="368" t="s">
        <v>1929</v>
      </c>
      <c r="C2650" s="367" t="s">
        <v>1931</v>
      </c>
      <c r="D2650" s="366">
        <v>44501</v>
      </c>
      <c r="E2650" s="366">
        <v>44501</v>
      </c>
      <c r="F2650" s="366">
        <v>44531</v>
      </c>
      <c r="G2650" s="365">
        <v>52</v>
      </c>
    </row>
    <row r="2651" spans="1:7" x14ac:dyDescent="0.25">
      <c r="A2651" s="369">
        <v>5148122</v>
      </c>
      <c r="B2651" s="368" t="s">
        <v>1928</v>
      </c>
      <c r="C2651" s="367" t="s">
        <v>1917</v>
      </c>
      <c r="D2651" s="366">
        <v>43922</v>
      </c>
      <c r="E2651" s="366">
        <v>43952</v>
      </c>
      <c r="F2651" s="366">
        <v>43952</v>
      </c>
      <c r="G2651" s="365">
        <v>9</v>
      </c>
    </row>
    <row r="2652" spans="1:7" x14ac:dyDescent="0.25">
      <c r="A2652" s="369">
        <v>5149580</v>
      </c>
      <c r="B2652" s="368" t="s">
        <v>1932</v>
      </c>
      <c r="C2652" s="367" t="s">
        <v>1930</v>
      </c>
      <c r="D2652" s="366">
        <v>44256</v>
      </c>
      <c r="E2652" s="366">
        <v>44287</v>
      </c>
      <c r="F2652" s="366">
        <v>44287</v>
      </c>
      <c r="G2652" s="365">
        <v>22</v>
      </c>
    </row>
    <row r="2653" spans="1:7" x14ac:dyDescent="0.25">
      <c r="A2653" s="369">
        <v>5151625</v>
      </c>
      <c r="B2653" s="368" t="s">
        <v>1918</v>
      </c>
      <c r="C2653" s="367" t="s">
        <v>1917</v>
      </c>
      <c r="D2653" s="366">
        <v>43891</v>
      </c>
      <c r="E2653" s="366">
        <v>43891</v>
      </c>
      <c r="F2653" s="366">
        <v>43891</v>
      </c>
      <c r="G2653" s="365">
        <v>81</v>
      </c>
    </row>
    <row r="2654" spans="1:7" x14ac:dyDescent="0.25">
      <c r="A2654" s="369">
        <v>5155769</v>
      </c>
      <c r="B2654" s="368" t="s">
        <v>1932</v>
      </c>
      <c r="C2654" s="367" t="s">
        <v>1919</v>
      </c>
      <c r="D2654" s="366">
        <v>44440</v>
      </c>
      <c r="E2654" s="366">
        <v>44470</v>
      </c>
      <c r="F2654" s="366">
        <v>44470</v>
      </c>
      <c r="G2654" s="365">
        <v>2</v>
      </c>
    </row>
    <row r="2655" spans="1:7" x14ac:dyDescent="0.25">
      <c r="A2655" s="369">
        <v>5155989</v>
      </c>
      <c r="B2655" s="368" t="s">
        <v>1920</v>
      </c>
      <c r="C2655" s="367" t="s">
        <v>1930</v>
      </c>
      <c r="D2655" s="366">
        <v>44348</v>
      </c>
      <c r="E2655" s="366">
        <v>44348</v>
      </c>
      <c r="F2655" s="366">
        <v>44378</v>
      </c>
      <c r="G2655" s="365">
        <v>43</v>
      </c>
    </row>
    <row r="2656" spans="1:7" x14ac:dyDescent="0.25">
      <c r="A2656" s="369">
        <v>5156220</v>
      </c>
      <c r="B2656" s="368" t="s">
        <v>1922</v>
      </c>
      <c r="C2656" s="367" t="s">
        <v>1923</v>
      </c>
      <c r="D2656" s="366">
        <v>44440</v>
      </c>
      <c r="E2656" s="366">
        <v>44440</v>
      </c>
      <c r="F2656" s="366">
        <v>44470</v>
      </c>
      <c r="G2656" s="365">
        <v>88</v>
      </c>
    </row>
    <row r="2657" spans="1:7" x14ac:dyDescent="0.25">
      <c r="A2657" s="369">
        <v>5159080</v>
      </c>
      <c r="B2657" s="368" t="s">
        <v>1920</v>
      </c>
      <c r="C2657" s="367" t="s">
        <v>1925</v>
      </c>
      <c r="D2657" s="366">
        <v>44287</v>
      </c>
      <c r="E2657" s="366">
        <v>44317</v>
      </c>
      <c r="F2657" s="366">
        <v>44317</v>
      </c>
      <c r="G2657" s="365">
        <v>2</v>
      </c>
    </row>
    <row r="2658" spans="1:7" x14ac:dyDescent="0.25">
      <c r="A2658" s="369">
        <v>5159423</v>
      </c>
      <c r="B2658" s="368" t="s">
        <v>1932</v>
      </c>
      <c r="C2658" s="367" t="s">
        <v>1933</v>
      </c>
      <c r="D2658" s="366">
        <v>43983</v>
      </c>
      <c r="E2658" s="366">
        <v>43983</v>
      </c>
      <c r="F2658" s="366">
        <v>43983</v>
      </c>
      <c r="G2658" s="365">
        <v>61</v>
      </c>
    </row>
    <row r="2659" spans="1:7" x14ac:dyDescent="0.25">
      <c r="A2659" s="369">
        <v>5164052</v>
      </c>
      <c r="B2659" s="368" t="s">
        <v>1928</v>
      </c>
      <c r="C2659" s="367" t="s">
        <v>1919</v>
      </c>
      <c r="D2659" s="366">
        <v>43831</v>
      </c>
      <c r="E2659" s="366">
        <v>43831</v>
      </c>
      <c r="F2659" s="366">
        <v>43831</v>
      </c>
      <c r="G2659" s="365">
        <v>70</v>
      </c>
    </row>
    <row r="2660" spans="1:7" x14ac:dyDescent="0.25">
      <c r="A2660" s="369">
        <v>5167029</v>
      </c>
      <c r="B2660" s="368" t="s">
        <v>1926</v>
      </c>
      <c r="C2660" s="367" t="s">
        <v>1925</v>
      </c>
      <c r="D2660" s="366">
        <v>44166</v>
      </c>
      <c r="E2660" s="366">
        <v>44197</v>
      </c>
      <c r="F2660" s="366">
        <v>44197</v>
      </c>
      <c r="G2660" s="365">
        <v>3</v>
      </c>
    </row>
    <row r="2661" spans="1:7" x14ac:dyDescent="0.25">
      <c r="A2661" s="369">
        <v>5168428</v>
      </c>
      <c r="B2661" s="368" t="s">
        <v>1932</v>
      </c>
      <c r="C2661" s="367" t="s">
        <v>1917</v>
      </c>
      <c r="D2661" s="366">
        <v>44317</v>
      </c>
      <c r="E2661" s="366">
        <v>44348</v>
      </c>
      <c r="F2661" s="366">
        <v>44348</v>
      </c>
      <c r="G2661" s="365">
        <v>3</v>
      </c>
    </row>
    <row r="2662" spans="1:7" x14ac:dyDescent="0.25">
      <c r="A2662" s="369">
        <v>5168532</v>
      </c>
      <c r="B2662" s="368" t="s">
        <v>1926</v>
      </c>
      <c r="C2662" s="367" t="s">
        <v>1921</v>
      </c>
      <c r="D2662" s="366">
        <v>44075</v>
      </c>
      <c r="E2662" s="366">
        <v>44105</v>
      </c>
      <c r="F2662" s="366">
        <v>44105</v>
      </c>
      <c r="G2662" s="365">
        <v>8</v>
      </c>
    </row>
    <row r="2663" spans="1:7" x14ac:dyDescent="0.25">
      <c r="A2663" s="369">
        <v>5169226</v>
      </c>
      <c r="B2663" s="368" t="s">
        <v>1926</v>
      </c>
      <c r="C2663" s="367" t="s">
        <v>1934</v>
      </c>
      <c r="D2663" s="366">
        <v>44409</v>
      </c>
      <c r="E2663" s="366">
        <v>44440</v>
      </c>
      <c r="F2663" s="366">
        <v>44440</v>
      </c>
      <c r="G2663" s="365">
        <v>3</v>
      </c>
    </row>
    <row r="2664" spans="1:7" x14ac:dyDescent="0.25">
      <c r="A2664" s="369">
        <v>5169764</v>
      </c>
      <c r="B2664" s="368" t="s">
        <v>1929</v>
      </c>
      <c r="C2664" s="367" t="s">
        <v>1919</v>
      </c>
      <c r="D2664" s="366">
        <v>44136</v>
      </c>
      <c r="E2664" s="366">
        <v>44136</v>
      </c>
      <c r="F2664" s="366">
        <v>44166</v>
      </c>
      <c r="G2664" s="365">
        <v>81</v>
      </c>
    </row>
    <row r="2665" spans="1:7" x14ac:dyDescent="0.25">
      <c r="A2665" s="369">
        <v>5171032</v>
      </c>
      <c r="B2665" s="368" t="s">
        <v>1924</v>
      </c>
      <c r="C2665" s="367" t="s">
        <v>1930</v>
      </c>
      <c r="D2665" s="366">
        <v>44348</v>
      </c>
      <c r="E2665" s="366">
        <v>44348</v>
      </c>
      <c r="F2665" s="366">
        <v>44378</v>
      </c>
      <c r="G2665" s="365">
        <v>54</v>
      </c>
    </row>
    <row r="2666" spans="1:7" x14ac:dyDescent="0.25">
      <c r="A2666" s="369">
        <v>5171309</v>
      </c>
      <c r="B2666" s="368" t="s">
        <v>1928</v>
      </c>
      <c r="C2666" s="367" t="s">
        <v>1923</v>
      </c>
      <c r="D2666" s="366">
        <v>44317</v>
      </c>
      <c r="E2666" s="366">
        <v>44317</v>
      </c>
      <c r="F2666" s="366">
        <v>44348</v>
      </c>
      <c r="G2666" s="365">
        <v>32</v>
      </c>
    </row>
    <row r="2667" spans="1:7" x14ac:dyDescent="0.25">
      <c r="A2667" s="369">
        <v>5171381</v>
      </c>
      <c r="B2667" s="368" t="s">
        <v>1920</v>
      </c>
      <c r="C2667" s="367" t="s">
        <v>1927</v>
      </c>
      <c r="D2667" s="366">
        <v>44197</v>
      </c>
      <c r="E2667" s="366">
        <v>44228</v>
      </c>
      <c r="F2667" s="366">
        <v>44228</v>
      </c>
      <c r="G2667" s="365">
        <v>18</v>
      </c>
    </row>
    <row r="2668" spans="1:7" x14ac:dyDescent="0.25">
      <c r="A2668" s="369">
        <v>5174716</v>
      </c>
      <c r="B2668" s="368" t="s">
        <v>1922</v>
      </c>
      <c r="C2668" s="367" t="s">
        <v>1923</v>
      </c>
      <c r="D2668" s="366">
        <v>44136</v>
      </c>
      <c r="E2668" s="366">
        <v>44136</v>
      </c>
      <c r="F2668" s="366">
        <v>44166</v>
      </c>
      <c r="G2668" s="365">
        <v>45</v>
      </c>
    </row>
    <row r="2669" spans="1:7" x14ac:dyDescent="0.25">
      <c r="A2669" s="369">
        <v>5175801</v>
      </c>
      <c r="B2669" s="368" t="s">
        <v>1926</v>
      </c>
      <c r="C2669" s="367" t="s">
        <v>1931</v>
      </c>
      <c r="D2669" s="366">
        <v>44531</v>
      </c>
      <c r="E2669" s="366">
        <v>44531</v>
      </c>
      <c r="F2669" s="366">
        <v>44562</v>
      </c>
      <c r="G2669" s="365">
        <v>63</v>
      </c>
    </row>
    <row r="2670" spans="1:7" x14ac:dyDescent="0.25">
      <c r="A2670" s="369">
        <v>5177108</v>
      </c>
      <c r="B2670" s="368" t="s">
        <v>1932</v>
      </c>
      <c r="C2670" s="367" t="s">
        <v>1919</v>
      </c>
      <c r="D2670" s="366">
        <v>44075</v>
      </c>
      <c r="E2670" s="366">
        <v>44105</v>
      </c>
      <c r="F2670" s="366">
        <v>44105</v>
      </c>
      <c r="G2670" s="365">
        <v>10</v>
      </c>
    </row>
    <row r="2671" spans="1:7" x14ac:dyDescent="0.25">
      <c r="A2671" s="369">
        <v>5178796</v>
      </c>
      <c r="B2671" s="368" t="s">
        <v>1926</v>
      </c>
      <c r="C2671" s="367" t="s">
        <v>1917</v>
      </c>
      <c r="D2671" s="366">
        <v>44531</v>
      </c>
      <c r="E2671" s="366">
        <v>44531</v>
      </c>
      <c r="F2671" s="366">
        <v>44531</v>
      </c>
      <c r="G2671" s="365">
        <v>28</v>
      </c>
    </row>
    <row r="2672" spans="1:7" x14ac:dyDescent="0.25">
      <c r="A2672" s="369">
        <v>5178962</v>
      </c>
      <c r="B2672" s="368" t="s">
        <v>1922</v>
      </c>
      <c r="C2672" s="367" t="s">
        <v>1933</v>
      </c>
      <c r="D2672" s="366">
        <v>43952</v>
      </c>
      <c r="E2672" s="366">
        <v>43952</v>
      </c>
      <c r="F2672" s="366">
        <v>43983</v>
      </c>
      <c r="G2672" s="365">
        <v>22</v>
      </c>
    </row>
    <row r="2673" spans="1:7" x14ac:dyDescent="0.25">
      <c r="A2673" s="369">
        <v>5182113</v>
      </c>
      <c r="B2673" s="368" t="s">
        <v>1922</v>
      </c>
      <c r="C2673" s="367" t="s">
        <v>1930</v>
      </c>
      <c r="D2673" s="366">
        <v>44531</v>
      </c>
      <c r="E2673" s="366">
        <v>44531</v>
      </c>
      <c r="F2673" s="366">
        <v>44562</v>
      </c>
      <c r="G2673" s="365">
        <v>14</v>
      </c>
    </row>
    <row r="2674" spans="1:7" x14ac:dyDescent="0.25">
      <c r="A2674" s="369">
        <v>5184133</v>
      </c>
      <c r="B2674" s="368" t="s">
        <v>1922</v>
      </c>
      <c r="C2674" s="367" t="s">
        <v>1931</v>
      </c>
      <c r="D2674" s="366">
        <v>43862</v>
      </c>
      <c r="E2674" s="366">
        <v>43891</v>
      </c>
      <c r="F2674" s="366">
        <v>43891</v>
      </c>
      <c r="G2674" s="365">
        <v>7</v>
      </c>
    </row>
    <row r="2675" spans="1:7" x14ac:dyDescent="0.25">
      <c r="A2675" s="369">
        <v>5185368</v>
      </c>
      <c r="B2675" s="368" t="s">
        <v>1920</v>
      </c>
      <c r="C2675" s="367" t="s">
        <v>1927</v>
      </c>
      <c r="D2675" s="366">
        <v>44378</v>
      </c>
      <c r="E2675" s="366">
        <v>44378</v>
      </c>
      <c r="F2675" s="366">
        <v>44409</v>
      </c>
      <c r="G2675" s="365">
        <v>35</v>
      </c>
    </row>
    <row r="2676" spans="1:7" x14ac:dyDescent="0.25">
      <c r="A2676" s="369">
        <v>5185410</v>
      </c>
      <c r="B2676" s="368" t="s">
        <v>1924</v>
      </c>
      <c r="C2676" s="367" t="s">
        <v>1919</v>
      </c>
      <c r="D2676" s="366">
        <v>44470</v>
      </c>
      <c r="E2676" s="366">
        <v>44470</v>
      </c>
      <c r="F2676" s="366">
        <v>44501</v>
      </c>
      <c r="G2676" s="365">
        <v>40</v>
      </c>
    </row>
    <row r="2677" spans="1:7" x14ac:dyDescent="0.25">
      <c r="A2677" s="369">
        <v>5185642</v>
      </c>
      <c r="B2677" s="368" t="s">
        <v>1929</v>
      </c>
      <c r="C2677" s="367" t="s">
        <v>1921</v>
      </c>
      <c r="D2677" s="366">
        <v>44317</v>
      </c>
      <c r="E2677" s="366">
        <v>44317</v>
      </c>
      <c r="F2677" s="366">
        <v>44317</v>
      </c>
      <c r="G2677" s="365">
        <v>45</v>
      </c>
    </row>
    <row r="2678" spans="1:7" x14ac:dyDescent="0.25">
      <c r="A2678" s="369">
        <v>5185867</v>
      </c>
      <c r="B2678" s="368" t="s">
        <v>1922</v>
      </c>
      <c r="C2678" s="367" t="s">
        <v>1927</v>
      </c>
      <c r="D2678" s="366">
        <v>44348</v>
      </c>
      <c r="E2678" s="366">
        <v>44378</v>
      </c>
      <c r="F2678" s="366">
        <v>44378</v>
      </c>
      <c r="G2678" s="365">
        <v>24</v>
      </c>
    </row>
    <row r="2679" spans="1:7" x14ac:dyDescent="0.25">
      <c r="A2679" s="369">
        <v>5188434</v>
      </c>
      <c r="B2679" s="368" t="s">
        <v>1929</v>
      </c>
      <c r="C2679" s="367" t="s">
        <v>1930</v>
      </c>
      <c r="D2679" s="366">
        <v>44501</v>
      </c>
      <c r="E2679" s="366">
        <v>44501</v>
      </c>
      <c r="F2679" s="366">
        <v>44531</v>
      </c>
      <c r="G2679" s="365">
        <v>35</v>
      </c>
    </row>
    <row r="2680" spans="1:7" x14ac:dyDescent="0.25">
      <c r="A2680" s="369">
        <v>5190855</v>
      </c>
      <c r="B2680" s="368" t="s">
        <v>1928</v>
      </c>
      <c r="C2680" s="367" t="s">
        <v>1933</v>
      </c>
      <c r="D2680" s="366">
        <v>44166</v>
      </c>
      <c r="E2680" s="366">
        <v>44197</v>
      </c>
      <c r="F2680" s="366">
        <v>44197</v>
      </c>
      <c r="G2680" s="365">
        <v>4</v>
      </c>
    </row>
    <row r="2681" spans="1:7" x14ac:dyDescent="0.25">
      <c r="A2681" s="369">
        <v>5191438</v>
      </c>
      <c r="B2681" s="368" t="s">
        <v>1920</v>
      </c>
      <c r="C2681" s="367" t="s">
        <v>1933</v>
      </c>
      <c r="D2681" s="366">
        <v>44378</v>
      </c>
      <c r="E2681" s="366">
        <v>44378</v>
      </c>
      <c r="F2681" s="366">
        <v>44409</v>
      </c>
      <c r="G2681" s="365">
        <v>43</v>
      </c>
    </row>
    <row r="2682" spans="1:7" x14ac:dyDescent="0.25">
      <c r="A2682" s="369">
        <v>5193664</v>
      </c>
      <c r="B2682" s="368" t="s">
        <v>1918</v>
      </c>
      <c r="C2682" s="367" t="s">
        <v>1927</v>
      </c>
      <c r="D2682" s="366">
        <v>44317</v>
      </c>
      <c r="E2682" s="366">
        <v>44317</v>
      </c>
      <c r="F2682" s="366">
        <v>44348</v>
      </c>
      <c r="G2682" s="365">
        <v>61</v>
      </c>
    </row>
    <row r="2683" spans="1:7" x14ac:dyDescent="0.25">
      <c r="A2683" s="369">
        <v>5198719</v>
      </c>
      <c r="B2683" s="368" t="s">
        <v>1928</v>
      </c>
      <c r="C2683" s="367" t="s">
        <v>1933</v>
      </c>
      <c r="D2683" s="366">
        <v>43862</v>
      </c>
      <c r="E2683" s="366">
        <v>43862</v>
      </c>
      <c r="F2683" s="366">
        <v>43862</v>
      </c>
      <c r="G2683" s="365">
        <v>55</v>
      </c>
    </row>
    <row r="2684" spans="1:7" x14ac:dyDescent="0.25">
      <c r="A2684" s="369">
        <v>5199908</v>
      </c>
      <c r="B2684" s="368" t="s">
        <v>1926</v>
      </c>
      <c r="C2684" s="367" t="s">
        <v>1919</v>
      </c>
      <c r="D2684" s="366">
        <v>44470</v>
      </c>
      <c r="E2684" s="366">
        <v>44501</v>
      </c>
      <c r="F2684" s="366">
        <v>44501</v>
      </c>
      <c r="G2684" s="365">
        <v>23</v>
      </c>
    </row>
    <row r="2685" spans="1:7" x14ac:dyDescent="0.25">
      <c r="A2685" s="369">
        <v>5200191</v>
      </c>
      <c r="B2685" s="368" t="s">
        <v>1929</v>
      </c>
      <c r="C2685" s="367" t="s">
        <v>1919</v>
      </c>
      <c r="D2685" s="366">
        <v>44440</v>
      </c>
      <c r="E2685" s="366">
        <v>44470</v>
      </c>
      <c r="F2685" s="366">
        <v>44470</v>
      </c>
      <c r="G2685" s="365">
        <v>3</v>
      </c>
    </row>
    <row r="2686" spans="1:7" x14ac:dyDescent="0.25">
      <c r="A2686" s="369">
        <v>5203273</v>
      </c>
      <c r="B2686" s="368" t="s">
        <v>1920</v>
      </c>
      <c r="C2686" s="367" t="s">
        <v>1917</v>
      </c>
      <c r="D2686" s="366">
        <v>44166</v>
      </c>
      <c r="E2686" s="366">
        <v>44166</v>
      </c>
      <c r="F2686" s="366">
        <v>44166</v>
      </c>
      <c r="G2686" s="365">
        <v>46</v>
      </c>
    </row>
    <row r="2687" spans="1:7" x14ac:dyDescent="0.25">
      <c r="A2687" s="369">
        <v>5207002</v>
      </c>
      <c r="B2687" s="368" t="s">
        <v>1932</v>
      </c>
      <c r="C2687" s="367" t="s">
        <v>1934</v>
      </c>
      <c r="D2687" s="366">
        <v>44287</v>
      </c>
      <c r="E2687" s="366">
        <v>44287</v>
      </c>
      <c r="F2687" s="366">
        <v>44317</v>
      </c>
      <c r="G2687" s="365">
        <v>17</v>
      </c>
    </row>
    <row r="2688" spans="1:7" x14ac:dyDescent="0.25">
      <c r="A2688" s="369">
        <v>5208020</v>
      </c>
      <c r="B2688" s="368" t="s">
        <v>1929</v>
      </c>
      <c r="C2688" s="367" t="s">
        <v>1927</v>
      </c>
      <c r="D2688" s="366">
        <v>43983</v>
      </c>
      <c r="E2688" s="366">
        <v>43983</v>
      </c>
      <c r="F2688" s="366">
        <v>43983</v>
      </c>
      <c r="G2688" s="365">
        <v>17</v>
      </c>
    </row>
    <row r="2689" spans="1:7" x14ac:dyDescent="0.25">
      <c r="A2689" s="369">
        <v>5209386</v>
      </c>
      <c r="B2689" s="368" t="s">
        <v>1918</v>
      </c>
      <c r="C2689" s="367" t="s">
        <v>1919</v>
      </c>
      <c r="D2689" s="366">
        <v>43952</v>
      </c>
      <c r="E2689" s="366">
        <v>43952</v>
      </c>
      <c r="F2689" s="366">
        <v>43983</v>
      </c>
      <c r="G2689" s="365">
        <v>55</v>
      </c>
    </row>
    <row r="2690" spans="1:7" x14ac:dyDescent="0.25">
      <c r="A2690" s="369">
        <v>5211134</v>
      </c>
      <c r="B2690" s="368" t="s">
        <v>1929</v>
      </c>
      <c r="C2690" s="367" t="s">
        <v>1934</v>
      </c>
      <c r="D2690" s="366">
        <v>43891</v>
      </c>
      <c r="E2690" s="366">
        <v>43891</v>
      </c>
      <c r="F2690" s="366">
        <v>43891</v>
      </c>
      <c r="G2690" s="365">
        <v>6</v>
      </c>
    </row>
    <row r="2691" spans="1:7" x14ac:dyDescent="0.25">
      <c r="A2691" s="369">
        <v>5211873</v>
      </c>
      <c r="B2691" s="368" t="s">
        <v>1926</v>
      </c>
      <c r="C2691" s="367" t="s">
        <v>1930</v>
      </c>
      <c r="D2691" s="366">
        <v>44378</v>
      </c>
      <c r="E2691" s="366">
        <v>44409</v>
      </c>
      <c r="F2691" s="366">
        <v>44409</v>
      </c>
      <c r="G2691" s="365">
        <v>17</v>
      </c>
    </row>
    <row r="2692" spans="1:7" x14ac:dyDescent="0.25">
      <c r="A2692" s="369">
        <v>5212201</v>
      </c>
      <c r="B2692" s="368" t="s">
        <v>1926</v>
      </c>
      <c r="C2692" s="367" t="s">
        <v>1934</v>
      </c>
      <c r="D2692" s="366">
        <v>44197</v>
      </c>
      <c r="E2692" s="366">
        <v>44197</v>
      </c>
      <c r="F2692" s="366">
        <v>44197</v>
      </c>
      <c r="G2692" s="365">
        <v>15</v>
      </c>
    </row>
    <row r="2693" spans="1:7" x14ac:dyDescent="0.25">
      <c r="A2693" s="369">
        <v>5213432</v>
      </c>
      <c r="B2693" s="368" t="s">
        <v>1918</v>
      </c>
      <c r="C2693" s="367" t="s">
        <v>1923</v>
      </c>
      <c r="D2693" s="366">
        <v>43922</v>
      </c>
      <c r="E2693" s="366">
        <v>43922</v>
      </c>
      <c r="F2693" s="366">
        <v>43952</v>
      </c>
      <c r="G2693" s="365">
        <v>36</v>
      </c>
    </row>
    <row r="2694" spans="1:7" x14ac:dyDescent="0.25">
      <c r="A2694" s="369">
        <v>5214351</v>
      </c>
      <c r="B2694" s="368" t="s">
        <v>1928</v>
      </c>
      <c r="C2694" s="367" t="s">
        <v>1930</v>
      </c>
      <c r="D2694" s="366">
        <v>44197</v>
      </c>
      <c r="E2694" s="366">
        <v>44197</v>
      </c>
      <c r="F2694" s="366">
        <v>44197</v>
      </c>
      <c r="G2694" s="365">
        <v>29</v>
      </c>
    </row>
    <row r="2695" spans="1:7" x14ac:dyDescent="0.25">
      <c r="A2695" s="369">
        <v>5216743</v>
      </c>
      <c r="B2695" s="368" t="s">
        <v>1929</v>
      </c>
      <c r="C2695" s="367" t="s">
        <v>1931</v>
      </c>
      <c r="D2695" s="366">
        <v>43952</v>
      </c>
      <c r="E2695" s="366">
        <v>43952</v>
      </c>
      <c r="F2695" s="366">
        <v>43983</v>
      </c>
      <c r="G2695" s="365">
        <v>71</v>
      </c>
    </row>
    <row r="2696" spans="1:7" x14ac:dyDescent="0.25">
      <c r="A2696" s="369">
        <v>5217917</v>
      </c>
      <c r="B2696" s="368" t="s">
        <v>1920</v>
      </c>
      <c r="C2696" s="367" t="s">
        <v>1927</v>
      </c>
      <c r="D2696" s="366">
        <v>44409</v>
      </c>
      <c r="E2696" s="366">
        <v>44409</v>
      </c>
      <c r="F2696" s="366">
        <v>44409</v>
      </c>
      <c r="G2696" s="365">
        <v>48</v>
      </c>
    </row>
    <row r="2697" spans="1:7" x14ac:dyDescent="0.25">
      <c r="A2697" s="369">
        <v>5218884</v>
      </c>
      <c r="B2697" s="368" t="s">
        <v>1918</v>
      </c>
      <c r="C2697" s="367" t="s">
        <v>1927</v>
      </c>
      <c r="D2697" s="366">
        <v>44256</v>
      </c>
      <c r="E2697" s="366">
        <v>44256</v>
      </c>
      <c r="F2697" s="366">
        <v>44256</v>
      </c>
      <c r="G2697" s="365">
        <v>14</v>
      </c>
    </row>
    <row r="2698" spans="1:7" x14ac:dyDescent="0.25">
      <c r="A2698" s="369">
        <v>5221045</v>
      </c>
      <c r="B2698" s="368" t="s">
        <v>1932</v>
      </c>
      <c r="C2698" s="367" t="s">
        <v>1931</v>
      </c>
      <c r="D2698" s="366">
        <v>44531</v>
      </c>
      <c r="E2698" s="366">
        <v>44531</v>
      </c>
      <c r="F2698" s="366">
        <v>44531</v>
      </c>
      <c r="G2698" s="365">
        <v>77</v>
      </c>
    </row>
    <row r="2699" spans="1:7" x14ac:dyDescent="0.25">
      <c r="A2699" s="369">
        <v>5223939</v>
      </c>
      <c r="B2699" s="368" t="s">
        <v>1928</v>
      </c>
      <c r="C2699" s="367" t="s">
        <v>1934</v>
      </c>
      <c r="D2699" s="366">
        <v>43922</v>
      </c>
      <c r="E2699" s="366">
        <v>43952</v>
      </c>
      <c r="F2699" s="366">
        <v>43952</v>
      </c>
      <c r="G2699" s="365">
        <v>9</v>
      </c>
    </row>
    <row r="2700" spans="1:7" x14ac:dyDescent="0.25">
      <c r="A2700" s="369">
        <v>5227312</v>
      </c>
      <c r="B2700" s="368" t="s">
        <v>1922</v>
      </c>
      <c r="C2700" s="367" t="s">
        <v>1930</v>
      </c>
      <c r="D2700" s="366">
        <v>44501</v>
      </c>
      <c r="E2700" s="366">
        <v>44501</v>
      </c>
      <c r="F2700" s="366">
        <v>44531</v>
      </c>
      <c r="G2700" s="365">
        <v>43</v>
      </c>
    </row>
    <row r="2701" spans="1:7" x14ac:dyDescent="0.25">
      <c r="A2701" s="369">
        <v>5227683</v>
      </c>
      <c r="B2701" s="368" t="s">
        <v>1932</v>
      </c>
      <c r="C2701" s="367" t="s">
        <v>1923</v>
      </c>
      <c r="D2701" s="366">
        <v>44409</v>
      </c>
      <c r="E2701" s="366">
        <v>44409</v>
      </c>
      <c r="F2701" s="366">
        <v>44409</v>
      </c>
      <c r="G2701" s="365">
        <v>57</v>
      </c>
    </row>
    <row r="2702" spans="1:7" x14ac:dyDescent="0.25">
      <c r="A2702" s="369">
        <v>5227990</v>
      </c>
      <c r="B2702" s="368" t="s">
        <v>1929</v>
      </c>
      <c r="C2702" s="367" t="s">
        <v>1931</v>
      </c>
      <c r="D2702" s="366">
        <v>43891</v>
      </c>
      <c r="E2702" s="366">
        <v>43922</v>
      </c>
      <c r="F2702" s="366">
        <v>43922</v>
      </c>
      <c r="G2702" s="365">
        <v>7</v>
      </c>
    </row>
    <row r="2703" spans="1:7" x14ac:dyDescent="0.25">
      <c r="A2703" s="369">
        <v>5231572</v>
      </c>
      <c r="B2703" s="368" t="s">
        <v>1922</v>
      </c>
      <c r="C2703" s="367" t="s">
        <v>1930</v>
      </c>
      <c r="D2703" s="366">
        <v>44013</v>
      </c>
      <c r="E2703" s="366">
        <v>44044</v>
      </c>
      <c r="F2703" s="366">
        <v>44044</v>
      </c>
      <c r="G2703" s="365">
        <v>10</v>
      </c>
    </row>
    <row r="2704" spans="1:7" x14ac:dyDescent="0.25">
      <c r="A2704" s="369">
        <v>5235015</v>
      </c>
      <c r="B2704" s="368" t="s">
        <v>1922</v>
      </c>
      <c r="C2704" s="367" t="s">
        <v>1931</v>
      </c>
      <c r="D2704" s="366">
        <v>44287</v>
      </c>
      <c r="E2704" s="366">
        <v>44287</v>
      </c>
      <c r="F2704" s="366">
        <v>44287</v>
      </c>
      <c r="G2704" s="365">
        <v>42</v>
      </c>
    </row>
    <row r="2705" spans="1:7" x14ac:dyDescent="0.25">
      <c r="A2705" s="369">
        <v>5235593</v>
      </c>
      <c r="B2705" s="368" t="s">
        <v>1918</v>
      </c>
      <c r="C2705" s="367" t="s">
        <v>1919</v>
      </c>
      <c r="D2705" s="366">
        <v>44531</v>
      </c>
      <c r="E2705" s="366">
        <v>44531</v>
      </c>
      <c r="F2705" s="366">
        <v>44531</v>
      </c>
      <c r="G2705" s="365">
        <v>78</v>
      </c>
    </row>
    <row r="2706" spans="1:7" x14ac:dyDescent="0.25">
      <c r="A2706" s="369">
        <v>5236505</v>
      </c>
      <c r="B2706" s="368" t="s">
        <v>1926</v>
      </c>
      <c r="C2706" s="367" t="s">
        <v>1923</v>
      </c>
      <c r="D2706" s="366">
        <v>43952</v>
      </c>
      <c r="E2706" s="366">
        <v>43952</v>
      </c>
      <c r="F2706" s="366">
        <v>43983</v>
      </c>
      <c r="G2706" s="365">
        <v>97</v>
      </c>
    </row>
    <row r="2707" spans="1:7" x14ac:dyDescent="0.25">
      <c r="A2707" s="369">
        <v>5239238</v>
      </c>
      <c r="B2707" s="368" t="s">
        <v>1928</v>
      </c>
      <c r="C2707" s="367" t="s">
        <v>1925</v>
      </c>
      <c r="D2707" s="366">
        <v>44287</v>
      </c>
      <c r="E2707" s="366">
        <v>44287</v>
      </c>
      <c r="F2707" s="366">
        <v>44317</v>
      </c>
      <c r="G2707" s="365">
        <v>50</v>
      </c>
    </row>
    <row r="2708" spans="1:7" x14ac:dyDescent="0.25">
      <c r="A2708" s="369">
        <v>5240195</v>
      </c>
      <c r="B2708" s="368" t="s">
        <v>1918</v>
      </c>
      <c r="C2708" s="367" t="s">
        <v>1921</v>
      </c>
      <c r="D2708" s="366">
        <v>43831</v>
      </c>
      <c r="E2708" s="366">
        <v>43831</v>
      </c>
      <c r="F2708" s="366">
        <v>43831</v>
      </c>
      <c r="G2708" s="365">
        <v>34</v>
      </c>
    </row>
    <row r="2709" spans="1:7" x14ac:dyDescent="0.25">
      <c r="A2709" s="369">
        <v>5240852</v>
      </c>
      <c r="B2709" s="368" t="s">
        <v>1928</v>
      </c>
      <c r="C2709" s="367" t="s">
        <v>1927</v>
      </c>
      <c r="D2709" s="366">
        <v>44378</v>
      </c>
      <c r="E2709" s="366">
        <v>44378</v>
      </c>
      <c r="F2709" s="366">
        <v>44378</v>
      </c>
      <c r="G2709" s="365">
        <v>34</v>
      </c>
    </row>
    <row r="2710" spans="1:7" x14ac:dyDescent="0.25">
      <c r="A2710" s="369">
        <v>5241285</v>
      </c>
      <c r="B2710" s="368" t="s">
        <v>1926</v>
      </c>
      <c r="C2710" s="367" t="s">
        <v>1925</v>
      </c>
      <c r="D2710" s="366">
        <v>44378</v>
      </c>
      <c r="E2710" s="366">
        <v>44409</v>
      </c>
      <c r="F2710" s="366">
        <v>44409</v>
      </c>
      <c r="G2710" s="365">
        <v>10</v>
      </c>
    </row>
    <row r="2711" spans="1:7" x14ac:dyDescent="0.25">
      <c r="A2711" s="369">
        <v>5241477</v>
      </c>
      <c r="B2711" s="368" t="s">
        <v>1932</v>
      </c>
      <c r="C2711" s="367" t="s">
        <v>1933</v>
      </c>
      <c r="D2711" s="366">
        <v>43831</v>
      </c>
      <c r="E2711" s="366">
        <v>43862</v>
      </c>
      <c r="F2711" s="366">
        <v>43862</v>
      </c>
      <c r="G2711" s="365">
        <v>6</v>
      </c>
    </row>
    <row r="2712" spans="1:7" x14ac:dyDescent="0.25">
      <c r="A2712" s="369">
        <v>5241538</v>
      </c>
      <c r="B2712" s="368" t="s">
        <v>1922</v>
      </c>
      <c r="C2712" s="367" t="s">
        <v>1923</v>
      </c>
      <c r="D2712" s="366">
        <v>43862</v>
      </c>
      <c r="E2712" s="366">
        <v>43862</v>
      </c>
      <c r="F2712" s="366">
        <v>43862</v>
      </c>
      <c r="G2712" s="365">
        <v>72</v>
      </c>
    </row>
    <row r="2713" spans="1:7" x14ac:dyDescent="0.25">
      <c r="A2713" s="369">
        <v>5243806</v>
      </c>
      <c r="B2713" s="368" t="s">
        <v>1932</v>
      </c>
      <c r="C2713" s="367" t="s">
        <v>1919</v>
      </c>
      <c r="D2713" s="366">
        <v>43891</v>
      </c>
      <c r="E2713" s="366">
        <v>43891</v>
      </c>
      <c r="F2713" s="366">
        <v>43891</v>
      </c>
      <c r="G2713" s="365">
        <v>39</v>
      </c>
    </row>
    <row r="2714" spans="1:7" x14ac:dyDescent="0.25">
      <c r="A2714" s="369">
        <v>5245727</v>
      </c>
      <c r="B2714" s="368" t="s">
        <v>1929</v>
      </c>
      <c r="C2714" s="367" t="s">
        <v>1933</v>
      </c>
      <c r="D2714" s="366">
        <v>44105</v>
      </c>
      <c r="E2714" s="366">
        <v>44105</v>
      </c>
      <c r="F2714" s="366">
        <v>44136</v>
      </c>
      <c r="G2714" s="365">
        <v>86</v>
      </c>
    </row>
    <row r="2715" spans="1:7" x14ac:dyDescent="0.25">
      <c r="A2715" s="369">
        <v>5248314</v>
      </c>
      <c r="B2715" s="368" t="s">
        <v>1928</v>
      </c>
      <c r="C2715" s="367" t="s">
        <v>1925</v>
      </c>
      <c r="D2715" s="366">
        <v>44501</v>
      </c>
      <c r="E2715" s="366">
        <v>44531</v>
      </c>
      <c r="F2715" s="366">
        <v>44531</v>
      </c>
      <c r="G2715" s="365">
        <v>16</v>
      </c>
    </row>
    <row r="2716" spans="1:7" x14ac:dyDescent="0.25">
      <c r="A2716" s="369">
        <v>5254054</v>
      </c>
      <c r="B2716" s="368" t="s">
        <v>1932</v>
      </c>
      <c r="C2716" s="367" t="s">
        <v>1923</v>
      </c>
      <c r="D2716" s="366">
        <v>44531</v>
      </c>
      <c r="E2716" s="366">
        <v>44531</v>
      </c>
      <c r="F2716" s="366">
        <v>44531</v>
      </c>
      <c r="G2716" s="365">
        <v>28</v>
      </c>
    </row>
    <row r="2717" spans="1:7" x14ac:dyDescent="0.25">
      <c r="A2717" s="369">
        <v>5254707</v>
      </c>
      <c r="B2717" s="368" t="s">
        <v>1918</v>
      </c>
      <c r="C2717" s="367" t="s">
        <v>1933</v>
      </c>
      <c r="D2717" s="366">
        <v>44228</v>
      </c>
      <c r="E2717" s="366">
        <v>44228</v>
      </c>
      <c r="F2717" s="366">
        <v>44256</v>
      </c>
      <c r="G2717" s="365">
        <v>56</v>
      </c>
    </row>
    <row r="2718" spans="1:7" x14ac:dyDescent="0.25">
      <c r="A2718" s="369">
        <v>5255177</v>
      </c>
      <c r="B2718" s="368" t="s">
        <v>1924</v>
      </c>
      <c r="C2718" s="367" t="s">
        <v>1934</v>
      </c>
      <c r="D2718" s="366">
        <v>44378</v>
      </c>
      <c r="E2718" s="366">
        <v>44409</v>
      </c>
      <c r="F2718" s="366">
        <v>44409</v>
      </c>
      <c r="G2718" s="365">
        <v>18</v>
      </c>
    </row>
    <row r="2719" spans="1:7" x14ac:dyDescent="0.25">
      <c r="A2719" s="369">
        <v>5255714</v>
      </c>
      <c r="B2719" s="368" t="s">
        <v>1926</v>
      </c>
      <c r="C2719" s="367" t="s">
        <v>1923</v>
      </c>
      <c r="D2719" s="366">
        <v>43862</v>
      </c>
      <c r="E2719" s="366">
        <v>43862</v>
      </c>
      <c r="F2719" s="366">
        <v>43891</v>
      </c>
      <c r="G2719" s="365">
        <v>86</v>
      </c>
    </row>
    <row r="2720" spans="1:7" x14ac:dyDescent="0.25">
      <c r="A2720" s="369">
        <v>5258480</v>
      </c>
      <c r="B2720" s="368" t="s">
        <v>1924</v>
      </c>
      <c r="C2720" s="367" t="s">
        <v>1930</v>
      </c>
      <c r="D2720" s="366">
        <v>43952</v>
      </c>
      <c r="E2720" s="366">
        <v>43983</v>
      </c>
      <c r="F2720" s="366">
        <v>43983</v>
      </c>
      <c r="G2720" s="365">
        <v>6</v>
      </c>
    </row>
    <row r="2721" spans="1:7" x14ac:dyDescent="0.25">
      <c r="A2721" s="369">
        <v>5259249</v>
      </c>
      <c r="B2721" s="368" t="s">
        <v>1926</v>
      </c>
      <c r="C2721" s="367" t="s">
        <v>1933</v>
      </c>
      <c r="D2721" s="366">
        <v>44501</v>
      </c>
      <c r="E2721" s="366">
        <v>44501</v>
      </c>
      <c r="F2721" s="366">
        <v>44501</v>
      </c>
      <c r="G2721" s="365">
        <v>62</v>
      </c>
    </row>
    <row r="2722" spans="1:7" x14ac:dyDescent="0.25">
      <c r="A2722" s="369">
        <v>5260432</v>
      </c>
      <c r="B2722" s="368" t="s">
        <v>1920</v>
      </c>
      <c r="C2722" s="367" t="s">
        <v>1934</v>
      </c>
      <c r="D2722" s="366">
        <v>43983</v>
      </c>
      <c r="E2722" s="366">
        <v>43983</v>
      </c>
      <c r="F2722" s="366">
        <v>44013</v>
      </c>
      <c r="G2722" s="365">
        <v>49</v>
      </c>
    </row>
    <row r="2723" spans="1:7" x14ac:dyDescent="0.25">
      <c r="A2723" s="369">
        <v>5260584</v>
      </c>
      <c r="B2723" s="368" t="s">
        <v>1929</v>
      </c>
      <c r="C2723" s="367" t="s">
        <v>1931</v>
      </c>
      <c r="D2723" s="366">
        <v>43831</v>
      </c>
      <c r="E2723" s="366">
        <v>43862</v>
      </c>
      <c r="F2723" s="366">
        <v>43862</v>
      </c>
      <c r="G2723" s="365">
        <v>10</v>
      </c>
    </row>
    <row r="2724" spans="1:7" x14ac:dyDescent="0.25">
      <c r="A2724" s="369">
        <v>5260619</v>
      </c>
      <c r="B2724" s="368" t="s">
        <v>1926</v>
      </c>
      <c r="C2724" s="367" t="s">
        <v>1925</v>
      </c>
      <c r="D2724" s="366">
        <v>43891</v>
      </c>
      <c r="E2724" s="366">
        <v>43891</v>
      </c>
      <c r="F2724" s="366">
        <v>43922</v>
      </c>
      <c r="G2724" s="365">
        <v>1</v>
      </c>
    </row>
    <row r="2725" spans="1:7" x14ac:dyDescent="0.25">
      <c r="A2725" s="369">
        <v>5264961</v>
      </c>
      <c r="B2725" s="368" t="s">
        <v>1924</v>
      </c>
      <c r="C2725" s="367" t="s">
        <v>1931</v>
      </c>
      <c r="D2725" s="366">
        <v>44136</v>
      </c>
      <c r="E2725" s="366">
        <v>44136</v>
      </c>
      <c r="F2725" s="366">
        <v>44136</v>
      </c>
      <c r="G2725" s="365">
        <v>77</v>
      </c>
    </row>
    <row r="2726" spans="1:7" x14ac:dyDescent="0.25">
      <c r="A2726" s="369">
        <v>5265357</v>
      </c>
      <c r="B2726" s="368" t="s">
        <v>1926</v>
      </c>
      <c r="C2726" s="367" t="s">
        <v>1933</v>
      </c>
      <c r="D2726" s="366">
        <v>43891</v>
      </c>
      <c r="E2726" s="366">
        <v>43891</v>
      </c>
      <c r="F2726" s="366">
        <v>43891</v>
      </c>
      <c r="G2726" s="365">
        <v>33</v>
      </c>
    </row>
    <row r="2727" spans="1:7" x14ac:dyDescent="0.25">
      <c r="A2727" s="369">
        <v>5265964</v>
      </c>
      <c r="B2727" s="368" t="s">
        <v>1928</v>
      </c>
      <c r="C2727" s="367" t="s">
        <v>1923</v>
      </c>
      <c r="D2727" s="366">
        <v>44470</v>
      </c>
      <c r="E2727" s="366">
        <v>44501</v>
      </c>
      <c r="F2727" s="366">
        <v>44501</v>
      </c>
      <c r="G2727" s="365">
        <v>7</v>
      </c>
    </row>
    <row r="2728" spans="1:7" x14ac:dyDescent="0.25">
      <c r="A2728" s="369">
        <v>5268842</v>
      </c>
      <c r="B2728" s="368" t="s">
        <v>1926</v>
      </c>
      <c r="C2728" s="367" t="s">
        <v>1934</v>
      </c>
      <c r="D2728" s="366">
        <v>43922</v>
      </c>
      <c r="E2728" s="366">
        <v>43922</v>
      </c>
      <c r="F2728" s="366">
        <v>43952</v>
      </c>
      <c r="G2728" s="365">
        <v>87</v>
      </c>
    </row>
    <row r="2729" spans="1:7" x14ac:dyDescent="0.25">
      <c r="A2729" s="369">
        <v>5270567</v>
      </c>
      <c r="B2729" s="368" t="s">
        <v>1929</v>
      </c>
      <c r="C2729" s="367" t="s">
        <v>1921</v>
      </c>
      <c r="D2729" s="366">
        <v>44013</v>
      </c>
      <c r="E2729" s="366">
        <v>44044</v>
      </c>
      <c r="F2729" s="366">
        <v>44044</v>
      </c>
      <c r="G2729" s="365">
        <v>9</v>
      </c>
    </row>
    <row r="2730" spans="1:7" x14ac:dyDescent="0.25">
      <c r="A2730" s="369">
        <v>5272940</v>
      </c>
      <c r="B2730" s="368" t="s">
        <v>1920</v>
      </c>
      <c r="C2730" s="367" t="s">
        <v>1933</v>
      </c>
      <c r="D2730" s="366">
        <v>43922</v>
      </c>
      <c r="E2730" s="366">
        <v>43922</v>
      </c>
      <c r="F2730" s="366">
        <v>43952</v>
      </c>
      <c r="G2730" s="365">
        <v>25</v>
      </c>
    </row>
    <row r="2731" spans="1:7" x14ac:dyDescent="0.25">
      <c r="A2731" s="369">
        <v>5273580</v>
      </c>
      <c r="B2731" s="368" t="s">
        <v>1922</v>
      </c>
      <c r="C2731" s="367" t="s">
        <v>1921</v>
      </c>
      <c r="D2731" s="366">
        <v>44409</v>
      </c>
      <c r="E2731" s="366">
        <v>44440</v>
      </c>
      <c r="F2731" s="366">
        <v>44440</v>
      </c>
      <c r="G2731" s="365">
        <v>11</v>
      </c>
    </row>
    <row r="2732" spans="1:7" x14ac:dyDescent="0.25">
      <c r="A2732" s="369">
        <v>5273884</v>
      </c>
      <c r="B2732" s="368" t="s">
        <v>1929</v>
      </c>
      <c r="C2732" s="367" t="s">
        <v>1921</v>
      </c>
      <c r="D2732" s="366">
        <v>44136</v>
      </c>
      <c r="E2732" s="366">
        <v>44136</v>
      </c>
      <c r="F2732" s="366">
        <v>44166</v>
      </c>
      <c r="G2732" s="365">
        <v>55</v>
      </c>
    </row>
    <row r="2733" spans="1:7" x14ac:dyDescent="0.25">
      <c r="A2733" s="369">
        <v>5274432</v>
      </c>
      <c r="B2733" s="368" t="s">
        <v>1918</v>
      </c>
      <c r="C2733" s="367" t="s">
        <v>1921</v>
      </c>
      <c r="D2733" s="366">
        <v>44256</v>
      </c>
      <c r="E2733" s="366">
        <v>44256</v>
      </c>
      <c r="F2733" s="366">
        <v>44256</v>
      </c>
      <c r="G2733" s="365">
        <v>51</v>
      </c>
    </row>
    <row r="2734" spans="1:7" x14ac:dyDescent="0.25">
      <c r="A2734" s="369">
        <v>5274830</v>
      </c>
      <c r="B2734" s="368" t="s">
        <v>1920</v>
      </c>
      <c r="C2734" s="367" t="s">
        <v>1934</v>
      </c>
      <c r="D2734" s="366">
        <v>43891</v>
      </c>
      <c r="E2734" s="366">
        <v>43891</v>
      </c>
      <c r="F2734" s="366">
        <v>43891</v>
      </c>
      <c r="G2734" s="365">
        <v>11</v>
      </c>
    </row>
    <row r="2735" spans="1:7" x14ac:dyDescent="0.25">
      <c r="A2735" s="369">
        <v>5276230</v>
      </c>
      <c r="B2735" s="368" t="s">
        <v>1918</v>
      </c>
      <c r="C2735" s="367" t="s">
        <v>1923</v>
      </c>
      <c r="D2735" s="366">
        <v>44136</v>
      </c>
      <c r="E2735" s="366">
        <v>44136</v>
      </c>
      <c r="F2735" s="366">
        <v>44166</v>
      </c>
      <c r="G2735" s="365">
        <v>9</v>
      </c>
    </row>
    <row r="2736" spans="1:7" x14ac:dyDescent="0.25">
      <c r="A2736" s="369">
        <v>5277860</v>
      </c>
      <c r="B2736" s="368" t="s">
        <v>1918</v>
      </c>
      <c r="C2736" s="367" t="s">
        <v>1931</v>
      </c>
      <c r="D2736" s="366">
        <v>43862</v>
      </c>
      <c r="E2736" s="366">
        <v>43862</v>
      </c>
      <c r="F2736" s="366">
        <v>43891</v>
      </c>
      <c r="G2736" s="365">
        <v>85</v>
      </c>
    </row>
    <row r="2737" spans="1:7" x14ac:dyDescent="0.25">
      <c r="A2737" s="369">
        <v>5277881</v>
      </c>
      <c r="B2737" s="368" t="s">
        <v>1928</v>
      </c>
      <c r="C2737" s="367" t="s">
        <v>1917</v>
      </c>
      <c r="D2737" s="366">
        <v>44105</v>
      </c>
      <c r="E2737" s="366">
        <v>44136</v>
      </c>
      <c r="F2737" s="366">
        <v>44136</v>
      </c>
      <c r="G2737" s="365">
        <v>5</v>
      </c>
    </row>
    <row r="2738" spans="1:7" x14ac:dyDescent="0.25">
      <c r="A2738" s="369">
        <v>5280972</v>
      </c>
      <c r="B2738" s="368" t="s">
        <v>1926</v>
      </c>
      <c r="C2738" s="367" t="s">
        <v>1917</v>
      </c>
      <c r="D2738" s="366">
        <v>44501</v>
      </c>
      <c r="E2738" s="366">
        <v>44531</v>
      </c>
      <c r="F2738" s="366">
        <v>44531</v>
      </c>
      <c r="G2738" s="365">
        <v>15</v>
      </c>
    </row>
    <row r="2739" spans="1:7" x14ac:dyDescent="0.25">
      <c r="A2739" s="369">
        <v>5285494</v>
      </c>
      <c r="B2739" s="368" t="s">
        <v>1926</v>
      </c>
      <c r="C2739" s="367" t="s">
        <v>1923</v>
      </c>
      <c r="D2739" s="366">
        <v>44440</v>
      </c>
      <c r="E2739" s="366">
        <v>44440</v>
      </c>
      <c r="F2739" s="366">
        <v>44440</v>
      </c>
      <c r="G2739" s="365">
        <v>48</v>
      </c>
    </row>
    <row r="2740" spans="1:7" x14ac:dyDescent="0.25">
      <c r="A2740" s="369">
        <v>5285527</v>
      </c>
      <c r="B2740" s="368" t="s">
        <v>1932</v>
      </c>
      <c r="C2740" s="367" t="s">
        <v>1925</v>
      </c>
      <c r="D2740" s="366">
        <v>43952</v>
      </c>
      <c r="E2740" s="366">
        <v>43952</v>
      </c>
      <c r="F2740" s="366">
        <v>43983</v>
      </c>
      <c r="G2740" s="365">
        <v>22</v>
      </c>
    </row>
    <row r="2741" spans="1:7" x14ac:dyDescent="0.25">
      <c r="A2741" s="369">
        <v>5286366</v>
      </c>
      <c r="B2741" s="368" t="s">
        <v>1932</v>
      </c>
      <c r="C2741" s="367" t="s">
        <v>1927</v>
      </c>
      <c r="D2741" s="366">
        <v>44531</v>
      </c>
      <c r="E2741" s="366">
        <v>44531</v>
      </c>
      <c r="F2741" s="366">
        <v>44562</v>
      </c>
      <c r="G2741" s="365">
        <v>34</v>
      </c>
    </row>
    <row r="2742" spans="1:7" x14ac:dyDescent="0.25">
      <c r="A2742" s="369">
        <v>5288076</v>
      </c>
      <c r="B2742" s="368" t="s">
        <v>1928</v>
      </c>
      <c r="C2742" s="367" t="s">
        <v>1919</v>
      </c>
      <c r="D2742" s="366">
        <v>44136</v>
      </c>
      <c r="E2742" s="366">
        <v>44136</v>
      </c>
      <c r="F2742" s="366">
        <v>44166</v>
      </c>
      <c r="G2742" s="365">
        <v>25</v>
      </c>
    </row>
    <row r="2743" spans="1:7" x14ac:dyDescent="0.25">
      <c r="A2743" s="369">
        <v>5289349</v>
      </c>
      <c r="B2743" s="368" t="s">
        <v>1928</v>
      </c>
      <c r="C2743" s="367" t="s">
        <v>1925</v>
      </c>
      <c r="D2743" s="366">
        <v>44440</v>
      </c>
      <c r="E2743" s="366">
        <v>44470</v>
      </c>
      <c r="F2743" s="366">
        <v>44470</v>
      </c>
      <c r="G2743" s="365">
        <v>24</v>
      </c>
    </row>
    <row r="2744" spans="1:7" x14ac:dyDescent="0.25">
      <c r="A2744" s="369">
        <v>5289854</v>
      </c>
      <c r="B2744" s="368" t="s">
        <v>1928</v>
      </c>
      <c r="C2744" s="367" t="s">
        <v>1921</v>
      </c>
      <c r="D2744" s="366">
        <v>44136</v>
      </c>
      <c r="E2744" s="366">
        <v>44136</v>
      </c>
      <c r="F2744" s="366">
        <v>44166</v>
      </c>
      <c r="G2744" s="365">
        <v>45</v>
      </c>
    </row>
    <row r="2745" spans="1:7" x14ac:dyDescent="0.25">
      <c r="A2745" s="369">
        <v>5292511</v>
      </c>
      <c r="B2745" s="368" t="s">
        <v>1924</v>
      </c>
      <c r="C2745" s="367" t="s">
        <v>1927</v>
      </c>
      <c r="D2745" s="366">
        <v>44256</v>
      </c>
      <c r="E2745" s="366">
        <v>44287</v>
      </c>
      <c r="F2745" s="366">
        <v>44287</v>
      </c>
      <c r="G2745" s="365">
        <v>15</v>
      </c>
    </row>
    <row r="2746" spans="1:7" x14ac:dyDescent="0.25">
      <c r="A2746" s="369">
        <v>5293764</v>
      </c>
      <c r="B2746" s="368" t="s">
        <v>1924</v>
      </c>
      <c r="C2746" s="367" t="s">
        <v>1927</v>
      </c>
      <c r="D2746" s="366">
        <v>43952</v>
      </c>
      <c r="E2746" s="366">
        <v>43952</v>
      </c>
      <c r="F2746" s="366">
        <v>43983</v>
      </c>
      <c r="G2746" s="365">
        <v>18</v>
      </c>
    </row>
    <row r="2747" spans="1:7" x14ac:dyDescent="0.25">
      <c r="A2747" s="369">
        <v>5295651</v>
      </c>
      <c r="B2747" s="368" t="s">
        <v>1920</v>
      </c>
      <c r="C2747" s="367" t="s">
        <v>1917</v>
      </c>
      <c r="D2747" s="366">
        <v>44409</v>
      </c>
      <c r="E2747" s="366">
        <v>44440</v>
      </c>
      <c r="F2747" s="366">
        <v>44440</v>
      </c>
      <c r="G2747" s="365">
        <v>9</v>
      </c>
    </row>
    <row r="2748" spans="1:7" x14ac:dyDescent="0.25">
      <c r="A2748" s="369">
        <v>5295861</v>
      </c>
      <c r="B2748" s="368" t="s">
        <v>1929</v>
      </c>
      <c r="C2748" s="367" t="s">
        <v>1930</v>
      </c>
      <c r="D2748" s="366">
        <v>44317</v>
      </c>
      <c r="E2748" s="366">
        <v>44317</v>
      </c>
      <c r="F2748" s="366">
        <v>44348</v>
      </c>
      <c r="G2748" s="365">
        <v>73</v>
      </c>
    </row>
    <row r="2749" spans="1:7" x14ac:dyDescent="0.25">
      <c r="A2749" s="369">
        <v>5296782</v>
      </c>
      <c r="B2749" s="368" t="s">
        <v>1924</v>
      </c>
      <c r="C2749" s="367" t="s">
        <v>1925</v>
      </c>
      <c r="D2749" s="366">
        <v>43952</v>
      </c>
      <c r="E2749" s="366">
        <v>43983</v>
      </c>
      <c r="F2749" s="366">
        <v>43983</v>
      </c>
      <c r="G2749" s="365">
        <v>6</v>
      </c>
    </row>
    <row r="2750" spans="1:7" x14ac:dyDescent="0.25">
      <c r="A2750" s="369">
        <v>5297428</v>
      </c>
      <c r="B2750" s="368" t="s">
        <v>1922</v>
      </c>
      <c r="C2750" s="367" t="s">
        <v>1923</v>
      </c>
      <c r="D2750" s="366">
        <v>43922</v>
      </c>
      <c r="E2750" s="366">
        <v>43952</v>
      </c>
      <c r="F2750" s="366">
        <v>43952</v>
      </c>
      <c r="G2750" s="365">
        <v>4</v>
      </c>
    </row>
    <row r="2751" spans="1:7" x14ac:dyDescent="0.25">
      <c r="A2751" s="369">
        <v>5298280</v>
      </c>
      <c r="B2751" s="368" t="s">
        <v>1924</v>
      </c>
      <c r="C2751" s="367" t="s">
        <v>1921</v>
      </c>
      <c r="D2751" s="366">
        <v>44287</v>
      </c>
      <c r="E2751" s="366">
        <v>44287</v>
      </c>
      <c r="F2751" s="366">
        <v>44287</v>
      </c>
      <c r="G2751" s="365">
        <v>67</v>
      </c>
    </row>
    <row r="2752" spans="1:7" x14ac:dyDescent="0.25">
      <c r="A2752" s="369">
        <v>5298456</v>
      </c>
      <c r="B2752" s="368" t="s">
        <v>1924</v>
      </c>
      <c r="C2752" s="367" t="s">
        <v>1930</v>
      </c>
      <c r="D2752" s="366">
        <v>43891</v>
      </c>
      <c r="E2752" s="366">
        <v>43891</v>
      </c>
      <c r="F2752" s="366">
        <v>43891</v>
      </c>
      <c r="G2752" s="365">
        <v>62</v>
      </c>
    </row>
    <row r="2753" spans="1:7" x14ac:dyDescent="0.25">
      <c r="A2753" s="369">
        <v>5299433</v>
      </c>
      <c r="B2753" s="368" t="s">
        <v>1928</v>
      </c>
      <c r="C2753" s="367" t="s">
        <v>1931</v>
      </c>
      <c r="D2753" s="366">
        <v>43922</v>
      </c>
      <c r="E2753" s="366">
        <v>43922</v>
      </c>
      <c r="F2753" s="366">
        <v>43922</v>
      </c>
      <c r="G2753" s="365">
        <v>23</v>
      </c>
    </row>
    <row r="2754" spans="1:7" x14ac:dyDescent="0.25">
      <c r="A2754" s="369">
        <v>5300244</v>
      </c>
      <c r="B2754" s="368" t="s">
        <v>1928</v>
      </c>
      <c r="C2754" s="367" t="s">
        <v>1934</v>
      </c>
      <c r="D2754" s="366">
        <v>43891</v>
      </c>
      <c r="E2754" s="366">
        <v>43922</v>
      </c>
      <c r="F2754" s="366">
        <v>43922</v>
      </c>
      <c r="G2754" s="365">
        <v>3</v>
      </c>
    </row>
    <row r="2755" spans="1:7" x14ac:dyDescent="0.25">
      <c r="A2755" s="369">
        <v>5301808</v>
      </c>
      <c r="B2755" s="368" t="s">
        <v>1929</v>
      </c>
      <c r="C2755" s="367" t="s">
        <v>1930</v>
      </c>
      <c r="D2755" s="366">
        <v>44470</v>
      </c>
      <c r="E2755" s="366">
        <v>44470</v>
      </c>
      <c r="F2755" s="366">
        <v>44501</v>
      </c>
      <c r="G2755" s="365">
        <v>76</v>
      </c>
    </row>
    <row r="2756" spans="1:7" x14ac:dyDescent="0.25">
      <c r="A2756" s="369">
        <v>5304738</v>
      </c>
      <c r="B2756" s="368" t="s">
        <v>1928</v>
      </c>
      <c r="C2756" s="367" t="s">
        <v>1923</v>
      </c>
      <c r="D2756" s="366">
        <v>43922</v>
      </c>
      <c r="E2756" s="366">
        <v>43922</v>
      </c>
      <c r="F2756" s="366">
        <v>43952</v>
      </c>
      <c r="G2756" s="365">
        <v>27</v>
      </c>
    </row>
    <row r="2757" spans="1:7" x14ac:dyDescent="0.25">
      <c r="A2757" s="369">
        <v>5305510</v>
      </c>
      <c r="B2757" s="368" t="s">
        <v>1924</v>
      </c>
      <c r="C2757" s="367" t="s">
        <v>1931</v>
      </c>
      <c r="D2757" s="366">
        <v>44531</v>
      </c>
      <c r="E2757" s="366">
        <v>44562</v>
      </c>
      <c r="F2757" s="366">
        <v>44562</v>
      </c>
      <c r="G2757" s="365">
        <v>24</v>
      </c>
    </row>
    <row r="2758" spans="1:7" x14ac:dyDescent="0.25">
      <c r="A2758" s="369">
        <v>5306377</v>
      </c>
      <c r="B2758" s="368" t="s">
        <v>1926</v>
      </c>
      <c r="C2758" s="367" t="s">
        <v>1917</v>
      </c>
      <c r="D2758" s="366">
        <v>43983</v>
      </c>
      <c r="E2758" s="366">
        <v>43983</v>
      </c>
      <c r="F2758" s="366">
        <v>43983</v>
      </c>
      <c r="G2758" s="365">
        <v>17</v>
      </c>
    </row>
    <row r="2759" spans="1:7" x14ac:dyDescent="0.25">
      <c r="A2759" s="369">
        <v>5307742</v>
      </c>
      <c r="B2759" s="368" t="s">
        <v>1924</v>
      </c>
      <c r="C2759" s="367" t="s">
        <v>1921</v>
      </c>
      <c r="D2759" s="366">
        <v>44409</v>
      </c>
      <c r="E2759" s="366">
        <v>44440</v>
      </c>
      <c r="F2759" s="366">
        <v>44440</v>
      </c>
      <c r="G2759" s="365">
        <v>19</v>
      </c>
    </row>
    <row r="2760" spans="1:7" x14ac:dyDescent="0.25">
      <c r="A2760" s="369">
        <v>5308535</v>
      </c>
      <c r="B2760" s="368" t="s">
        <v>1926</v>
      </c>
      <c r="C2760" s="367" t="s">
        <v>1931</v>
      </c>
      <c r="D2760" s="366">
        <v>44409</v>
      </c>
      <c r="E2760" s="366">
        <v>44409</v>
      </c>
      <c r="F2760" s="366">
        <v>44440</v>
      </c>
      <c r="G2760" s="365">
        <v>38</v>
      </c>
    </row>
    <row r="2761" spans="1:7" x14ac:dyDescent="0.25">
      <c r="A2761" s="369">
        <v>5309247</v>
      </c>
      <c r="B2761" s="368" t="s">
        <v>1928</v>
      </c>
      <c r="C2761" s="367" t="s">
        <v>1921</v>
      </c>
      <c r="D2761" s="366">
        <v>44228</v>
      </c>
      <c r="E2761" s="366">
        <v>44228</v>
      </c>
      <c r="F2761" s="366">
        <v>44256</v>
      </c>
      <c r="G2761" s="365">
        <v>94</v>
      </c>
    </row>
    <row r="2762" spans="1:7" x14ac:dyDescent="0.25">
      <c r="A2762" s="369">
        <v>5310359</v>
      </c>
      <c r="B2762" s="368" t="s">
        <v>1918</v>
      </c>
      <c r="C2762" s="367" t="s">
        <v>1930</v>
      </c>
      <c r="D2762" s="366">
        <v>43862</v>
      </c>
      <c r="E2762" s="366">
        <v>43862</v>
      </c>
      <c r="F2762" s="366">
        <v>43862</v>
      </c>
      <c r="G2762" s="365">
        <v>17</v>
      </c>
    </row>
    <row r="2763" spans="1:7" x14ac:dyDescent="0.25">
      <c r="A2763" s="369">
        <v>5311396</v>
      </c>
      <c r="B2763" s="368" t="s">
        <v>1918</v>
      </c>
      <c r="C2763" s="367" t="s">
        <v>1933</v>
      </c>
      <c r="D2763" s="366">
        <v>44409</v>
      </c>
      <c r="E2763" s="366">
        <v>44409</v>
      </c>
      <c r="F2763" s="366">
        <v>44440</v>
      </c>
      <c r="G2763" s="365">
        <v>74</v>
      </c>
    </row>
    <row r="2764" spans="1:7" x14ac:dyDescent="0.25">
      <c r="A2764" s="369">
        <v>5312264</v>
      </c>
      <c r="B2764" s="368" t="s">
        <v>1926</v>
      </c>
      <c r="C2764" s="367" t="s">
        <v>1927</v>
      </c>
      <c r="D2764" s="366">
        <v>44317</v>
      </c>
      <c r="E2764" s="366">
        <v>44317</v>
      </c>
      <c r="F2764" s="366">
        <v>44348</v>
      </c>
      <c r="G2764" s="365">
        <v>42</v>
      </c>
    </row>
    <row r="2765" spans="1:7" x14ac:dyDescent="0.25">
      <c r="A2765" s="369">
        <v>5312963</v>
      </c>
      <c r="B2765" s="368" t="s">
        <v>1926</v>
      </c>
      <c r="C2765" s="367" t="s">
        <v>1923</v>
      </c>
      <c r="D2765" s="366">
        <v>44197</v>
      </c>
      <c r="E2765" s="366">
        <v>44197</v>
      </c>
      <c r="F2765" s="366">
        <v>44197</v>
      </c>
      <c r="G2765" s="365">
        <v>38</v>
      </c>
    </row>
    <row r="2766" spans="1:7" x14ac:dyDescent="0.25">
      <c r="A2766" s="369">
        <v>5312977</v>
      </c>
      <c r="B2766" s="368" t="s">
        <v>1926</v>
      </c>
      <c r="C2766" s="367" t="s">
        <v>1927</v>
      </c>
      <c r="D2766" s="366">
        <v>43922</v>
      </c>
      <c r="E2766" s="366">
        <v>43922</v>
      </c>
      <c r="F2766" s="366">
        <v>43922</v>
      </c>
      <c r="G2766" s="365">
        <v>68</v>
      </c>
    </row>
    <row r="2767" spans="1:7" x14ac:dyDescent="0.25">
      <c r="A2767" s="369">
        <v>5313149</v>
      </c>
      <c r="B2767" s="368" t="s">
        <v>1932</v>
      </c>
      <c r="C2767" s="367" t="s">
        <v>1919</v>
      </c>
      <c r="D2767" s="366">
        <v>43922</v>
      </c>
      <c r="E2767" s="366">
        <v>43922</v>
      </c>
      <c r="F2767" s="366">
        <v>43952</v>
      </c>
      <c r="G2767" s="365">
        <v>41</v>
      </c>
    </row>
    <row r="2768" spans="1:7" x14ac:dyDescent="0.25">
      <c r="A2768" s="369">
        <v>5313273</v>
      </c>
      <c r="B2768" s="368" t="s">
        <v>1926</v>
      </c>
      <c r="C2768" s="367" t="s">
        <v>1925</v>
      </c>
      <c r="D2768" s="366">
        <v>44348</v>
      </c>
      <c r="E2768" s="366">
        <v>44348</v>
      </c>
      <c r="F2768" s="366">
        <v>44348</v>
      </c>
      <c r="G2768" s="365">
        <v>20</v>
      </c>
    </row>
    <row r="2769" spans="1:7" x14ac:dyDescent="0.25">
      <c r="A2769" s="369">
        <v>5315399</v>
      </c>
      <c r="B2769" s="368" t="s">
        <v>1929</v>
      </c>
      <c r="C2769" s="367" t="s">
        <v>1931</v>
      </c>
      <c r="D2769" s="366">
        <v>44409</v>
      </c>
      <c r="E2769" s="366">
        <v>44409</v>
      </c>
      <c r="F2769" s="366">
        <v>44409</v>
      </c>
      <c r="G2769" s="365">
        <v>28</v>
      </c>
    </row>
    <row r="2770" spans="1:7" x14ac:dyDescent="0.25">
      <c r="A2770" s="369">
        <v>5315902</v>
      </c>
      <c r="B2770" s="368" t="s">
        <v>1922</v>
      </c>
      <c r="C2770" s="367" t="s">
        <v>1919</v>
      </c>
      <c r="D2770" s="366">
        <v>44075</v>
      </c>
      <c r="E2770" s="366">
        <v>44075</v>
      </c>
      <c r="F2770" s="366">
        <v>44075</v>
      </c>
      <c r="G2770" s="365">
        <v>20</v>
      </c>
    </row>
    <row r="2771" spans="1:7" x14ac:dyDescent="0.25">
      <c r="A2771" s="369">
        <v>5316519</v>
      </c>
      <c r="B2771" s="368" t="s">
        <v>1918</v>
      </c>
      <c r="C2771" s="367" t="s">
        <v>1921</v>
      </c>
      <c r="D2771" s="366">
        <v>44501</v>
      </c>
      <c r="E2771" s="366">
        <v>44501</v>
      </c>
      <c r="F2771" s="366">
        <v>44531</v>
      </c>
      <c r="G2771" s="365">
        <v>36</v>
      </c>
    </row>
    <row r="2772" spans="1:7" x14ac:dyDescent="0.25">
      <c r="A2772" s="369">
        <v>5316698</v>
      </c>
      <c r="B2772" s="368" t="s">
        <v>1932</v>
      </c>
      <c r="C2772" s="367" t="s">
        <v>1921</v>
      </c>
      <c r="D2772" s="366">
        <v>44136</v>
      </c>
      <c r="E2772" s="366">
        <v>44166</v>
      </c>
      <c r="F2772" s="366">
        <v>44166</v>
      </c>
      <c r="G2772" s="365">
        <v>9</v>
      </c>
    </row>
    <row r="2773" spans="1:7" x14ac:dyDescent="0.25">
      <c r="A2773" s="369">
        <v>5317419</v>
      </c>
      <c r="B2773" s="368" t="s">
        <v>1924</v>
      </c>
      <c r="C2773" s="367" t="s">
        <v>1917</v>
      </c>
      <c r="D2773" s="366">
        <v>44075</v>
      </c>
      <c r="E2773" s="366">
        <v>44075</v>
      </c>
      <c r="F2773" s="366">
        <v>44105</v>
      </c>
      <c r="G2773" s="365">
        <v>20</v>
      </c>
    </row>
    <row r="2774" spans="1:7" x14ac:dyDescent="0.25">
      <c r="A2774" s="369">
        <v>5319659</v>
      </c>
      <c r="B2774" s="368" t="s">
        <v>1922</v>
      </c>
      <c r="C2774" s="367" t="s">
        <v>1921</v>
      </c>
      <c r="D2774" s="366">
        <v>44470</v>
      </c>
      <c r="E2774" s="366">
        <v>44470</v>
      </c>
      <c r="F2774" s="366">
        <v>44470</v>
      </c>
      <c r="G2774" s="365">
        <v>37</v>
      </c>
    </row>
    <row r="2775" spans="1:7" x14ac:dyDescent="0.25">
      <c r="A2775" s="369">
        <v>5321664</v>
      </c>
      <c r="B2775" s="368" t="s">
        <v>1926</v>
      </c>
      <c r="C2775" s="367" t="s">
        <v>1934</v>
      </c>
      <c r="D2775" s="366">
        <v>44287</v>
      </c>
      <c r="E2775" s="366">
        <v>44317</v>
      </c>
      <c r="F2775" s="366">
        <v>44317</v>
      </c>
      <c r="G2775" s="365">
        <v>16</v>
      </c>
    </row>
    <row r="2776" spans="1:7" x14ac:dyDescent="0.25">
      <c r="A2776" s="369">
        <v>5322126</v>
      </c>
      <c r="B2776" s="368" t="s">
        <v>1920</v>
      </c>
      <c r="C2776" s="367" t="s">
        <v>1931</v>
      </c>
      <c r="D2776" s="366">
        <v>44136</v>
      </c>
      <c r="E2776" s="366">
        <v>44136</v>
      </c>
      <c r="F2776" s="366">
        <v>44166</v>
      </c>
      <c r="G2776" s="365">
        <v>16</v>
      </c>
    </row>
    <row r="2777" spans="1:7" x14ac:dyDescent="0.25">
      <c r="A2777" s="369">
        <v>5329238</v>
      </c>
      <c r="B2777" s="368" t="s">
        <v>1932</v>
      </c>
      <c r="C2777" s="367" t="s">
        <v>1917</v>
      </c>
      <c r="D2777" s="366">
        <v>44531</v>
      </c>
      <c r="E2777" s="366">
        <v>44531</v>
      </c>
      <c r="F2777" s="366">
        <v>44562</v>
      </c>
      <c r="G2777" s="365">
        <v>72</v>
      </c>
    </row>
    <row r="2778" spans="1:7" x14ac:dyDescent="0.25">
      <c r="A2778" s="369">
        <v>5329516</v>
      </c>
      <c r="B2778" s="368" t="s">
        <v>1922</v>
      </c>
      <c r="C2778" s="367" t="s">
        <v>1933</v>
      </c>
      <c r="D2778" s="366">
        <v>44166</v>
      </c>
      <c r="E2778" s="366">
        <v>44197</v>
      </c>
      <c r="F2778" s="366">
        <v>44197</v>
      </c>
      <c r="G2778" s="365">
        <v>9</v>
      </c>
    </row>
    <row r="2779" spans="1:7" x14ac:dyDescent="0.25">
      <c r="A2779" s="369">
        <v>5330593</v>
      </c>
      <c r="B2779" s="368" t="s">
        <v>1920</v>
      </c>
      <c r="C2779" s="367" t="s">
        <v>1931</v>
      </c>
      <c r="D2779" s="366">
        <v>44287</v>
      </c>
      <c r="E2779" s="366">
        <v>44287</v>
      </c>
      <c r="F2779" s="366">
        <v>44317</v>
      </c>
      <c r="G2779" s="365">
        <v>11</v>
      </c>
    </row>
    <row r="2780" spans="1:7" x14ac:dyDescent="0.25">
      <c r="A2780" s="369">
        <v>5333277</v>
      </c>
      <c r="B2780" s="368" t="s">
        <v>1918</v>
      </c>
      <c r="C2780" s="367" t="s">
        <v>1933</v>
      </c>
      <c r="D2780" s="366">
        <v>44501</v>
      </c>
      <c r="E2780" s="366">
        <v>44531</v>
      </c>
      <c r="F2780" s="366">
        <v>44531</v>
      </c>
      <c r="G2780" s="365">
        <v>23</v>
      </c>
    </row>
    <row r="2781" spans="1:7" x14ac:dyDescent="0.25">
      <c r="A2781" s="369">
        <v>5334731</v>
      </c>
      <c r="B2781" s="368" t="s">
        <v>1920</v>
      </c>
      <c r="C2781" s="367" t="s">
        <v>1931</v>
      </c>
      <c r="D2781" s="366">
        <v>44013</v>
      </c>
      <c r="E2781" s="366">
        <v>44013</v>
      </c>
      <c r="F2781" s="366">
        <v>44044</v>
      </c>
      <c r="G2781" s="365">
        <v>33</v>
      </c>
    </row>
    <row r="2782" spans="1:7" x14ac:dyDescent="0.25">
      <c r="A2782" s="369">
        <v>5336715</v>
      </c>
      <c r="B2782" s="368" t="s">
        <v>1929</v>
      </c>
      <c r="C2782" s="367" t="s">
        <v>1921</v>
      </c>
      <c r="D2782" s="366">
        <v>44136</v>
      </c>
      <c r="E2782" s="366">
        <v>44166</v>
      </c>
      <c r="F2782" s="366">
        <v>44166</v>
      </c>
      <c r="G2782" s="365">
        <v>7</v>
      </c>
    </row>
    <row r="2783" spans="1:7" x14ac:dyDescent="0.25">
      <c r="A2783" s="369">
        <v>5340983</v>
      </c>
      <c r="B2783" s="368" t="s">
        <v>1918</v>
      </c>
      <c r="C2783" s="367" t="s">
        <v>1930</v>
      </c>
      <c r="D2783" s="366">
        <v>44136</v>
      </c>
      <c r="E2783" s="366">
        <v>44136</v>
      </c>
      <c r="F2783" s="366">
        <v>44166</v>
      </c>
      <c r="G2783" s="365">
        <v>67</v>
      </c>
    </row>
    <row r="2784" spans="1:7" x14ac:dyDescent="0.25">
      <c r="A2784" s="369">
        <v>5344519</v>
      </c>
      <c r="B2784" s="368" t="s">
        <v>1928</v>
      </c>
      <c r="C2784" s="367" t="s">
        <v>1933</v>
      </c>
      <c r="D2784" s="366">
        <v>44348</v>
      </c>
      <c r="E2784" s="366">
        <v>44378</v>
      </c>
      <c r="F2784" s="366">
        <v>44378</v>
      </c>
      <c r="G2784" s="365">
        <v>22</v>
      </c>
    </row>
    <row r="2785" spans="1:7" x14ac:dyDescent="0.25">
      <c r="A2785" s="369">
        <v>5344775</v>
      </c>
      <c r="B2785" s="368" t="s">
        <v>1922</v>
      </c>
      <c r="C2785" s="367" t="s">
        <v>1934</v>
      </c>
      <c r="D2785" s="366">
        <v>44409</v>
      </c>
      <c r="E2785" s="366">
        <v>44409</v>
      </c>
      <c r="F2785" s="366">
        <v>44440</v>
      </c>
      <c r="G2785" s="365">
        <v>20</v>
      </c>
    </row>
    <row r="2786" spans="1:7" x14ac:dyDescent="0.25">
      <c r="A2786" s="369">
        <v>5346364</v>
      </c>
      <c r="B2786" s="368" t="s">
        <v>1924</v>
      </c>
      <c r="C2786" s="367" t="s">
        <v>1931</v>
      </c>
      <c r="D2786" s="366">
        <v>44317</v>
      </c>
      <c r="E2786" s="366">
        <v>44348</v>
      </c>
      <c r="F2786" s="366">
        <v>44348</v>
      </c>
      <c r="G2786" s="365">
        <v>8</v>
      </c>
    </row>
    <row r="2787" spans="1:7" x14ac:dyDescent="0.25">
      <c r="A2787" s="369">
        <v>5346930</v>
      </c>
      <c r="B2787" s="368" t="s">
        <v>1918</v>
      </c>
      <c r="C2787" s="367" t="s">
        <v>1923</v>
      </c>
      <c r="D2787" s="366">
        <v>44228</v>
      </c>
      <c r="E2787" s="366">
        <v>44228</v>
      </c>
      <c r="F2787" s="366">
        <v>44228</v>
      </c>
      <c r="G2787" s="365">
        <v>88</v>
      </c>
    </row>
    <row r="2788" spans="1:7" x14ac:dyDescent="0.25">
      <c r="A2788" s="369">
        <v>5347083</v>
      </c>
      <c r="B2788" s="368" t="s">
        <v>1918</v>
      </c>
      <c r="C2788" s="367" t="s">
        <v>1931</v>
      </c>
      <c r="D2788" s="366">
        <v>44197</v>
      </c>
      <c r="E2788" s="366">
        <v>44228</v>
      </c>
      <c r="F2788" s="366">
        <v>44228</v>
      </c>
      <c r="G2788" s="365">
        <v>9</v>
      </c>
    </row>
    <row r="2789" spans="1:7" x14ac:dyDescent="0.25">
      <c r="A2789" s="369">
        <v>5347369</v>
      </c>
      <c r="B2789" s="368" t="s">
        <v>1929</v>
      </c>
      <c r="C2789" s="367" t="s">
        <v>1933</v>
      </c>
      <c r="D2789" s="366">
        <v>43952</v>
      </c>
      <c r="E2789" s="366">
        <v>43952</v>
      </c>
      <c r="F2789" s="366">
        <v>43952</v>
      </c>
      <c r="G2789" s="365">
        <v>30</v>
      </c>
    </row>
    <row r="2790" spans="1:7" x14ac:dyDescent="0.25">
      <c r="A2790" s="369">
        <v>5348791</v>
      </c>
      <c r="B2790" s="368" t="s">
        <v>1929</v>
      </c>
      <c r="C2790" s="367" t="s">
        <v>1930</v>
      </c>
      <c r="D2790" s="366">
        <v>44166</v>
      </c>
      <c r="E2790" s="366">
        <v>44197</v>
      </c>
      <c r="F2790" s="366">
        <v>44197</v>
      </c>
      <c r="G2790" s="365">
        <v>10</v>
      </c>
    </row>
    <row r="2791" spans="1:7" x14ac:dyDescent="0.25">
      <c r="A2791" s="369">
        <v>5353020</v>
      </c>
      <c r="B2791" s="368" t="s">
        <v>1932</v>
      </c>
      <c r="C2791" s="367" t="s">
        <v>1934</v>
      </c>
      <c r="D2791" s="366">
        <v>44378</v>
      </c>
      <c r="E2791" s="366">
        <v>44378</v>
      </c>
      <c r="F2791" s="366">
        <v>44378</v>
      </c>
      <c r="G2791" s="365">
        <v>23</v>
      </c>
    </row>
    <row r="2792" spans="1:7" x14ac:dyDescent="0.25">
      <c r="A2792" s="369">
        <v>5353530</v>
      </c>
      <c r="B2792" s="368" t="s">
        <v>1920</v>
      </c>
      <c r="C2792" s="367" t="s">
        <v>1927</v>
      </c>
      <c r="D2792" s="366">
        <v>43862</v>
      </c>
      <c r="E2792" s="366">
        <v>43891</v>
      </c>
      <c r="F2792" s="366">
        <v>43891</v>
      </c>
      <c r="G2792" s="365">
        <v>3</v>
      </c>
    </row>
    <row r="2793" spans="1:7" x14ac:dyDescent="0.25">
      <c r="A2793" s="369">
        <v>5356157</v>
      </c>
      <c r="B2793" s="368" t="s">
        <v>1932</v>
      </c>
      <c r="C2793" s="367" t="s">
        <v>1927</v>
      </c>
      <c r="D2793" s="366">
        <v>44440</v>
      </c>
      <c r="E2793" s="366">
        <v>44470</v>
      </c>
      <c r="F2793" s="366">
        <v>44470</v>
      </c>
      <c r="G2793" s="365">
        <v>17</v>
      </c>
    </row>
    <row r="2794" spans="1:7" x14ac:dyDescent="0.25">
      <c r="A2794" s="369">
        <v>5358347</v>
      </c>
      <c r="B2794" s="368" t="s">
        <v>1932</v>
      </c>
      <c r="C2794" s="367" t="s">
        <v>1931</v>
      </c>
      <c r="D2794" s="366">
        <v>43891</v>
      </c>
      <c r="E2794" s="366">
        <v>43891</v>
      </c>
      <c r="F2794" s="366">
        <v>43922</v>
      </c>
      <c r="G2794" s="365">
        <v>34</v>
      </c>
    </row>
    <row r="2795" spans="1:7" x14ac:dyDescent="0.25">
      <c r="A2795" s="369">
        <v>5358854</v>
      </c>
      <c r="B2795" s="368" t="s">
        <v>1924</v>
      </c>
      <c r="C2795" s="367" t="s">
        <v>1923</v>
      </c>
      <c r="D2795" s="366">
        <v>43983</v>
      </c>
      <c r="E2795" s="366">
        <v>43983</v>
      </c>
      <c r="F2795" s="366">
        <v>43983</v>
      </c>
      <c r="G2795" s="365">
        <v>99</v>
      </c>
    </row>
    <row r="2796" spans="1:7" x14ac:dyDescent="0.25">
      <c r="A2796" s="369">
        <v>5360247</v>
      </c>
      <c r="B2796" s="368" t="s">
        <v>1929</v>
      </c>
      <c r="C2796" s="367" t="s">
        <v>1919</v>
      </c>
      <c r="D2796" s="366">
        <v>44378</v>
      </c>
      <c r="E2796" s="366">
        <v>44378</v>
      </c>
      <c r="F2796" s="366">
        <v>44409</v>
      </c>
      <c r="G2796" s="365">
        <v>78</v>
      </c>
    </row>
    <row r="2797" spans="1:7" x14ac:dyDescent="0.25">
      <c r="A2797" s="369">
        <v>5360773</v>
      </c>
      <c r="B2797" s="368" t="s">
        <v>1924</v>
      </c>
      <c r="C2797" s="367" t="s">
        <v>1931</v>
      </c>
      <c r="D2797" s="366">
        <v>43831</v>
      </c>
      <c r="E2797" s="366">
        <v>43831</v>
      </c>
      <c r="F2797" s="366">
        <v>43831</v>
      </c>
      <c r="G2797" s="365">
        <v>97</v>
      </c>
    </row>
    <row r="2798" spans="1:7" x14ac:dyDescent="0.25">
      <c r="A2798" s="369">
        <v>5360822</v>
      </c>
      <c r="B2798" s="368" t="s">
        <v>1922</v>
      </c>
      <c r="C2798" s="367" t="s">
        <v>1931</v>
      </c>
      <c r="D2798" s="366">
        <v>44136</v>
      </c>
      <c r="E2798" s="366">
        <v>44166</v>
      </c>
      <c r="F2798" s="366">
        <v>44166</v>
      </c>
      <c r="G2798" s="365">
        <v>6</v>
      </c>
    </row>
    <row r="2799" spans="1:7" x14ac:dyDescent="0.25">
      <c r="A2799" s="369">
        <v>5361188</v>
      </c>
      <c r="B2799" s="368" t="s">
        <v>1929</v>
      </c>
      <c r="C2799" s="367" t="s">
        <v>1921</v>
      </c>
      <c r="D2799" s="366">
        <v>44075</v>
      </c>
      <c r="E2799" s="366">
        <v>44105</v>
      </c>
      <c r="F2799" s="366">
        <v>44105</v>
      </c>
      <c r="G2799" s="365">
        <v>2</v>
      </c>
    </row>
    <row r="2800" spans="1:7" x14ac:dyDescent="0.25">
      <c r="A2800" s="369">
        <v>5362235</v>
      </c>
      <c r="B2800" s="368" t="s">
        <v>1926</v>
      </c>
      <c r="C2800" s="367" t="s">
        <v>1930</v>
      </c>
      <c r="D2800" s="366">
        <v>44348</v>
      </c>
      <c r="E2800" s="366">
        <v>44348</v>
      </c>
      <c r="F2800" s="366">
        <v>44348</v>
      </c>
      <c r="G2800" s="365">
        <v>79</v>
      </c>
    </row>
    <row r="2801" spans="1:7" x14ac:dyDescent="0.25">
      <c r="A2801" s="369">
        <v>5364528</v>
      </c>
      <c r="B2801" s="368" t="s">
        <v>1924</v>
      </c>
      <c r="C2801" s="367" t="s">
        <v>1934</v>
      </c>
      <c r="D2801" s="366">
        <v>43831</v>
      </c>
      <c r="E2801" s="366">
        <v>43831</v>
      </c>
      <c r="F2801" s="366">
        <v>43831</v>
      </c>
      <c r="G2801" s="365">
        <v>28</v>
      </c>
    </row>
    <row r="2802" spans="1:7" x14ac:dyDescent="0.25">
      <c r="A2802" s="369">
        <v>5364695</v>
      </c>
      <c r="B2802" s="368" t="s">
        <v>1928</v>
      </c>
      <c r="C2802" s="367" t="s">
        <v>1927</v>
      </c>
      <c r="D2802" s="366">
        <v>43983</v>
      </c>
      <c r="E2802" s="366">
        <v>43983</v>
      </c>
      <c r="F2802" s="366">
        <v>43983</v>
      </c>
      <c r="G2802" s="365">
        <v>95</v>
      </c>
    </row>
    <row r="2803" spans="1:7" x14ac:dyDescent="0.25">
      <c r="A2803" s="369">
        <v>5366960</v>
      </c>
      <c r="B2803" s="368" t="s">
        <v>1920</v>
      </c>
      <c r="C2803" s="367" t="s">
        <v>1934</v>
      </c>
      <c r="D2803" s="366">
        <v>44228</v>
      </c>
      <c r="E2803" s="366">
        <v>44228</v>
      </c>
      <c r="F2803" s="366">
        <v>44228</v>
      </c>
      <c r="G2803" s="365">
        <v>90</v>
      </c>
    </row>
    <row r="2804" spans="1:7" x14ac:dyDescent="0.25">
      <c r="A2804" s="369">
        <v>5370112</v>
      </c>
      <c r="B2804" s="368" t="s">
        <v>1929</v>
      </c>
      <c r="C2804" s="367" t="s">
        <v>1923</v>
      </c>
      <c r="D2804" s="366">
        <v>44044</v>
      </c>
      <c r="E2804" s="366">
        <v>44044</v>
      </c>
      <c r="F2804" s="366">
        <v>44044</v>
      </c>
      <c r="G2804" s="365">
        <v>93</v>
      </c>
    </row>
    <row r="2805" spans="1:7" x14ac:dyDescent="0.25">
      <c r="A2805" s="369">
        <v>5371280</v>
      </c>
      <c r="B2805" s="368" t="s">
        <v>1928</v>
      </c>
      <c r="C2805" s="367" t="s">
        <v>1934</v>
      </c>
      <c r="D2805" s="366">
        <v>44470</v>
      </c>
      <c r="E2805" s="366">
        <v>44470</v>
      </c>
      <c r="F2805" s="366">
        <v>44501</v>
      </c>
      <c r="G2805" s="365">
        <v>42</v>
      </c>
    </row>
    <row r="2806" spans="1:7" x14ac:dyDescent="0.25">
      <c r="A2806" s="369">
        <v>5373546</v>
      </c>
      <c r="B2806" s="368" t="s">
        <v>1922</v>
      </c>
      <c r="C2806" s="367" t="s">
        <v>1934</v>
      </c>
      <c r="D2806" s="366">
        <v>43952</v>
      </c>
      <c r="E2806" s="366">
        <v>43952</v>
      </c>
      <c r="F2806" s="366">
        <v>43983</v>
      </c>
      <c r="G2806" s="365">
        <v>54</v>
      </c>
    </row>
    <row r="2807" spans="1:7" x14ac:dyDescent="0.25">
      <c r="A2807" s="369">
        <v>5377296</v>
      </c>
      <c r="B2807" s="368" t="s">
        <v>1929</v>
      </c>
      <c r="C2807" s="367" t="s">
        <v>1917</v>
      </c>
      <c r="D2807" s="366">
        <v>44166</v>
      </c>
      <c r="E2807" s="366">
        <v>44197</v>
      </c>
      <c r="F2807" s="366">
        <v>44197</v>
      </c>
      <c r="G2807" s="365">
        <v>10</v>
      </c>
    </row>
    <row r="2808" spans="1:7" x14ac:dyDescent="0.25">
      <c r="A2808" s="369">
        <v>5379564</v>
      </c>
      <c r="B2808" s="368" t="s">
        <v>1929</v>
      </c>
      <c r="C2808" s="367" t="s">
        <v>1925</v>
      </c>
      <c r="D2808" s="366">
        <v>43891</v>
      </c>
      <c r="E2808" s="366">
        <v>43891</v>
      </c>
      <c r="F2808" s="366">
        <v>43922</v>
      </c>
      <c r="G2808" s="365">
        <v>82</v>
      </c>
    </row>
    <row r="2809" spans="1:7" x14ac:dyDescent="0.25">
      <c r="A2809" s="369">
        <v>5379806</v>
      </c>
      <c r="B2809" s="368" t="s">
        <v>1920</v>
      </c>
      <c r="C2809" s="367" t="s">
        <v>1919</v>
      </c>
      <c r="D2809" s="366">
        <v>44256</v>
      </c>
      <c r="E2809" s="366">
        <v>44256</v>
      </c>
      <c r="F2809" s="366">
        <v>44256</v>
      </c>
      <c r="G2809" s="365">
        <v>94</v>
      </c>
    </row>
    <row r="2810" spans="1:7" x14ac:dyDescent="0.25">
      <c r="A2810" s="369">
        <v>5380418</v>
      </c>
      <c r="B2810" s="368" t="s">
        <v>1929</v>
      </c>
      <c r="C2810" s="367" t="s">
        <v>1934</v>
      </c>
      <c r="D2810" s="366">
        <v>44317</v>
      </c>
      <c r="E2810" s="366">
        <v>44317</v>
      </c>
      <c r="F2810" s="366">
        <v>44317</v>
      </c>
      <c r="G2810" s="365">
        <v>50</v>
      </c>
    </row>
    <row r="2811" spans="1:7" x14ac:dyDescent="0.25">
      <c r="A2811" s="369">
        <v>5383040</v>
      </c>
      <c r="B2811" s="368" t="s">
        <v>1918</v>
      </c>
      <c r="C2811" s="367" t="s">
        <v>1917</v>
      </c>
      <c r="D2811" s="366">
        <v>44470</v>
      </c>
      <c r="E2811" s="366">
        <v>44470</v>
      </c>
      <c r="F2811" s="366">
        <v>44470</v>
      </c>
      <c r="G2811" s="365">
        <v>98</v>
      </c>
    </row>
    <row r="2812" spans="1:7" x14ac:dyDescent="0.25">
      <c r="A2812" s="369">
        <v>5385142</v>
      </c>
      <c r="B2812" s="368" t="s">
        <v>1922</v>
      </c>
      <c r="C2812" s="367" t="s">
        <v>1931</v>
      </c>
      <c r="D2812" s="366">
        <v>43862</v>
      </c>
      <c r="E2812" s="366">
        <v>43862</v>
      </c>
      <c r="F2812" s="366">
        <v>43862</v>
      </c>
      <c r="G2812" s="365">
        <v>61</v>
      </c>
    </row>
    <row r="2813" spans="1:7" x14ac:dyDescent="0.25">
      <c r="A2813" s="369">
        <v>5388956</v>
      </c>
      <c r="B2813" s="368" t="s">
        <v>1924</v>
      </c>
      <c r="C2813" s="367" t="s">
        <v>1925</v>
      </c>
      <c r="D2813" s="366">
        <v>44378</v>
      </c>
      <c r="E2813" s="366">
        <v>44378</v>
      </c>
      <c r="F2813" s="366">
        <v>44378</v>
      </c>
      <c r="G2813" s="365">
        <v>54</v>
      </c>
    </row>
    <row r="2814" spans="1:7" x14ac:dyDescent="0.25">
      <c r="A2814" s="369">
        <v>5391543</v>
      </c>
      <c r="B2814" s="368" t="s">
        <v>1924</v>
      </c>
      <c r="C2814" s="367" t="s">
        <v>1923</v>
      </c>
      <c r="D2814" s="366">
        <v>44378</v>
      </c>
      <c r="E2814" s="366">
        <v>44378</v>
      </c>
      <c r="F2814" s="366">
        <v>44378</v>
      </c>
      <c r="G2814" s="365">
        <v>61</v>
      </c>
    </row>
    <row r="2815" spans="1:7" x14ac:dyDescent="0.25">
      <c r="A2815" s="369">
        <v>5393348</v>
      </c>
      <c r="B2815" s="368" t="s">
        <v>1924</v>
      </c>
      <c r="C2815" s="367" t="s">
        <v>1927</v>
      </c>
      <c r="D2815" s="366">
        <v>44166</v>
      </c>
      <c r="E2815" s="366">
        <v>44166</v>
      </c>
      <c r="F2815" s="366">
        <v>44197</v>
      </c>
      <c r="G2815" s="365">
        <v>52</v>
      </c>
    </row>
    <row r="2816" spans="1:7" x14ac:dyDescent="0.25">
      <c r="A2816" s="369">
        <v>5394919</v>
      </c>
      <c r="B2816" s="368" t="s">
        <v>1929</v>
      </c>
      <c r="C2816" s="367" t="s">
        <v>1931</v>
      </c>
      <c r="D2816" s="366">
        <v>44075</v>
      </c>
      <c r="E2816" s="366">
        <v>44075</v>
      </c>
      <c r="F2816" s="366">
        <v>44105</v>
      </c>
      <c r="G2816" s="365">
        <v>95</v>
      </c>
    </row>
    <row r="2817" spans="1:7" x14ac:dyDescent="0.25">
      <c r="A2817" s="369">
        <v>5400658</v>
      </c>
      <c r="B2817" s="368" t="s">
        <v>1929</v>
      </c>
      <c r="C2817" s="367" t="s">
        <v>1933</v>
      </c>
      <c r="D2817" s="366">
        <v>44136</v>
      </c>
      <c r="E2817" s="366">
        <v>44136</v>
      </c>
      <c r="F2817" s="366">
        <v>44166</v>
      </c>
      <c r="G2817" s="365">
        <v>85</v>
      </c>
    </row>
    <row r="2818" spans="1:7" x14ac:dyDescent="0.25">
      <c r="A2818" s="369">
        <v>5402454</v>
      </c>
      <c r="B2818" s="368" t="s">
        <v>1926</v>
      </c>
      <c r="C2818" s="367" t="s">
        <v>1921</v>
      </c>
      <c r="D2818" s="366">
        <v>44287</v>
      </c>
      <c r="E2818" s="366">
        <v>44287</v>
      </c>
      <c r="F2818" s="366">
        <v>44317</v>
      </c>
      <c r="G2818" s="365">
        <v>38</v>
      </c>
    </row>
    <row r="2819" spans="1:7" x14ac:dyDescent="0.25">
      <c r="A2819" s="369">
        <v>5408139</v>
      </c>
      <c r="B2819" s="368" t="s">
        <v>1926</v>
      </c>
      <c r="C2819" s="367" t="s">
        <v>1931</v>
      </c>
      <c r="D2819" s="366">
        <v>43831</v>
      </c>
      <c r="E2819" s="366">
        <v>43862</v>
      </c>
      <c r="F2819" s="366">
        <v>43862</v>
      </c>
      <c r="G2819" s="365">
        <v>7</v>
      </c>
    </row>
    <row r="2820" spans="1:7" x14ac:dyDescent="0.25">
      <c r="A2820" s="369">
        <v>5409297</v>
      </c>
      <c r="B2820" s="368" t="s">
        <v>1932</v>
      </c>
      <c r="C2820" s="367" t="s">
        <v>1934</v>
      </c>
      <c r="D2820" s="366">
        <v>43983</v>
      </c>
      <c r="E2820" s="366">
        <v>43983</v>
      </c>
      <c r="F2820" s="366">
        <v>43983</v>
      </c>
      <c r="G2820" s="365">
        <v>52</v>
      </c>
    </row>
    <row r="2821" spans="1:7" x14ac:dyDescent="0.25">
      <c r="A2821" s="369">
        <v>5409598</v>
      </c>
      <c r="B2821" s="368" t="s">
        <v>1932</v>
      </c>
      <c r="C2821" s="367" t="s">
        <v>1921</v>
      </c>
      <c r="D2821" s="366">
        <v>44105</v>
      </c>
      <c r="E2821" s="366">
        <v>44105</v>
      </c>
      <c r="F2821" s="366">
        <v>44136</v>
      </c>
      <c r="G2821" s="365">
        <v>42</v>
      </c>
    </row>
    <row r="2822" spans="1:7" x14ac:dyDescent="0.25">
      <c r="A2822" s="369">
        <v>5410209</v>
      </c>
      <c r="B2822" s="368" t="s">
        <v>1932</v>
      </c>
      <c r="C2822" s="367" t="s">
        <v>1925</v>
      </c>
      <c r="D2822" s="366">
        <v>44531</v>
      </c>
      <c r="E2822" s="366">
        <v>44531</v>
      </c>
      <c r="F2822" s="366">
        <v>44531</v>
      </c>
      <c r="G2822" s="365">
        <v>18</v>
      </c>
    </row>
    <row r="2823" spans="1:7" x14ac:dyDescent="0.25">
      <c r="A2823" s="369">
        <v>5412441</v>
      </c>
      <c r="B2823" s="368" t="s">
        <v>1932</v>
      </c>
      <c r="C2823" s="367" t="s">
        <v>1921</v>
      </c>
      <c r="D2823" s="366">
        <v>44501</v>
      </c>
      <c r="E2823" s="366">
        <v>44501</v>
      </c>
      <c r="F2823" s="366">
        <v>44501</v>
      </c>
      <c r="G2823" s="365">
        <v>34</v>
      </c>
    </row>
    <row r="2824" spans="1:7" x14ac:dyDescent="0.25">
      <c r="A2824" s="369">
        <v>5414000</v>
      </c>
      <c r="B2824" s="368" t="s">
        <v>1924</v>
      </c>
      <c r="C2824" s="367" t="s">
        <v>1919</v>
      </c>
      <c r="D2824" s="366">
        <v>43922</v>
      </c>
      <c r="E2824" s="366">
        <v>43922</v>
      </c>
      <c r="F2824" s="366">
        <v>43952</v>
      </c>
      <c r="G2824" s="365">
        <v>89</v>
      </c>
    </row>
    <row r="2825" spans="1:7" x14ac:dyDescent="0.25">
      <c r="A2825" s="369">
        <v>5414914</v>
      </c>
      <c r="B2825" s="368" t="s">
        <v>1922</v>
      </c>
      <c r="C2825" s="367" t="s">
        <v>1921</v>
      </c>
      <c r="D2825" s="366">
        <v>43891</v>
      </c>
      <c r="E2825" s="366">
        <v>43891</v>
      </c>
      <c r="F2825" s="366">
        <v>43891</v>
      </c>
      <c r="G2825" s="365">
        <v>25</v>
      </c>
    </row>
    <row r="2826" spans="1:7" x14ac:dyDescent="0.25">
      <c r="A2826" s="369">
        <v>5415722</v>
      </c>
      <c r="B2826" s="368" t="s">
        <v>1918</v>
      </c>
      <c r="C2826" s="367" t="s">
        <v>1927</v>
      </c>
      <c r="D2826" s="366">
        <v>44531</v>
      </c>
      <c r="E2826" s="366">
        <v>44531</v>
      </c>
      <c r="F2826" s="366">
        <v>44531</v>
      </c>
      <c r="G2826" s="365">
        <v>32</v>
      </c>
    </row>
    <row r="2827" spans="1:7" x14ac:dyDescent="0.25">
      <c r="A2827" s="369">
        <v>5420596</v>
      </c>
      <c r="B2827" s="368" t="s">
        <v>1926</v>
      </c>
      <c r="C2827" s="367" t="s">
        <v>1927</v>
      </c>
      <c r="D2827" s="366">
        <v>44378</v>
      </c>
      <c r="E2827" s="366">
        <v>44378</v>
      </c>
      <c r="F2827" s="366">
        <v>44378</v>
      </c>
      <c r="G2827" s="365">
        <v>15</v>
      </c>
    </row>
    <row r="2828" spans="1:7" x14ac:dyDescent="0.25">
      <c r="A2828" s="369">
        <v>5422453</v>
      </c>
      <c r="B2828" s="368" t="s">
        <v>1920</v>
      </c>
      <c r="C2828" s="367" t="s">
        <v>1933</v>
      </c>
      <c r="D2828" s="366">
        <v>44228</v>
      </c>
      <c r="E2828" s="366">
        <v>44256</v>
      </c>
      <c r="F2828" s="366">
        <v>44256</v>
      </c>
      <c r="G2828" s="365">
        <v>5</v>
      </c>
    </row>
    <row r="2829" spans="1:7" x14ac:dyDescent="0.25">
      <c r="A2829" s="369">
        <v>5425228</v>
      </c>
      <c r="B2829" s="368" t="s">
        <v>1924</v>
      </c>
      <c r="C2829" s="367" t="s">
        <v>1925</v>
      </c>
      <c r="D2829" s="366">
        <v>43891</v>
      </c>
      <c r="E2829" s="366">
        <v>43891</v>
      </c>
      <c r="F2829" s="366">
        <v>43922</v>
      </c>
      <c r="G2829" s="365">
        <v>84</v>
      </c>
    </row>
    <row r="2830" spans="1:7" x14ac:dyDescent="0.25">
      <c r="A2830" s="369">
        <v>5426532</v>
      </c>
      <c r="B2830" s="368" t="s">
        <v>1926</v>
      </c>
      <c r="C2830" s="367" t="s">
        <v>1925</v>
      </c>
      <c r="D2830" s="366">
        <v>44136</v>
      </c>
      <c r="E2830" s="366">
        <v>44166</v>
      </c>
      <c r="F2830" s="366">
        <v>44166</v>
      </c>
      <c r="G2830" s="365">
        <v>8</v>
      </c>
    </row>
    <row r="2831" spans="1:7" x14ac:dyDescent="0.25">
      <c r="A2831" s="369">
        <v>5427045</v>
      </c>
      <c r="B2831" s="368" t="s">
        <v>1926</v>
      </c>
      <c r="C2831" s="367" t="s">
        <v>1931</v>
      </c>
      <c r="D2831" s="366">
        <v>44105</v>
      </c>
      <c r="E2831" s="366">
        <v>44136</v>
      </c>
      <c r="F2831" s="366">
        <v>44136</v>
      </c>
      <c r="G2831" s="365">
        <v>9</v>
      </c>
    </row>
    <row r="2832" spans="1:7" x14ac:dyDescent="0.25">
      <c r="A2832" s="369">
        <v>5427994</v>
      </c>
      <c r="B2832" s="368" t="s">
        <v>1928</v>
      </c>
      <c r="C2832" s="367" t="s">
        <v>1931</v>
      </c>
      <c r="D2832" s="366">
        <v>44256</v>
      </c>
      <c r="E2832" s="366">
        <v>44256</v>
      </c>
      <c r="F2832" s="366">
        <v>44287</v>
      </c>
      <c r="G2832" s="365">
        <v>79</v>
      </c>
    </row>
    <row r="2833" spans="1:7" x14ac:dyDescent="0.25">
      <c r="A2833" s="369">
        <v>5430937</v>
      </c>
      <c r="B2833" s="368" t="s">
        <v>1929</v>
      </c>
      <c r="C2833" s="367" t="s">
        <v>1917</v>
      </c>
      <c r="D2833" s="366">
        <v>44287</v>
      </c>
      <c r="E2833" s="366">
        <v>44287</v>
      </c>
      <c r="F2833" s="366">
        <v>44317</v>
      </c>
      <c r="G2833" s="365">
        <v>44</v>
      </c>
    </row>
    <row r="2834" spans="1:7" x14ac:dyDescent="0.25">
      <c r="A2834" s="369">
        <v>5431166</v>
      </c>
      <c r="B2834" s="368" t="s">
        <v>1932</v>
      </c>
      <c r="C2834" s="367" t="s">
        <v>1919</v>
      </c>
      <c r="D2834" s="366">
        <v>44013</v>
      </c>
      <c r="E2834" s="366">
        <v>44013</v>
      </c>
      <c r="F2834" s="366">
        <v>44044</v>
      </c>
      <c r="G2834" s="365">
        <v>10</v>
      </c>
    </row>
    <row r="2835" spans="1:7" x14ac:dyDescent="0.25">
      <c r="A2835" s="369">
        <v>5432220</v>
      </c>
      <c r="B2835" s="368" t="s">
        <v>1922</v>
      </c>
      <c r="C2835" s="367" t="s">
        <v>1925</v>
      </c>
      <c r="D2835" s="366">
        <v>44287</v>
      </c>
      <c r="E2835" s="366">
        <v>44287</v>
      </c>
      <c r="F2835" s="366">
        <v>44317</v>
      </c>
      <c r="G2835" s="365">
        <v>31</v>
      </c>
    </row>
    <row r="2836" spans="1:7" x14ac:dyDescent="0.25">
      <c r="A2836" s="369">
        <v>5435581</v>
      </c>
      <c r="B2836" s="368" t="s">
        <v>1918</v>
      </c>
      <c r="C2836" s="367" t="s">
        <v>1925</v>
      </c>
      <c r="D2836" s="366">
        <v>44105</v>
      </c>
      <c r="E2836" s="366">
        <v>44136</v>
      </c>
      <c r="F2836" s="366">
        <v>44136</v>
      </c>
      <c r="G2836" s="365">
        <v>10</v>
      </c>
    </row>
    <row r="2837" spans="1:7" x14ac:dyDescent="0.25">
      <c r="A2837" s="369">
        <v>5435828</v>
      </c>
      <c r="B2837" s="368" t="s">
        <v>1932</v>
      </c>
      <c r="C2837" s="367" t="s">
        <v>1934</v>
      </c>
      <c r="D2837" s="366">
        <v>43952</v>
      </c>
      <c r="E2837" s="366">
        <v>43952</v>
      </c>
      <c r="F2837" s="366">
        <v>43983</v>
      </c>
      <c r="G2837" s="365">
        <v>84</v>
      </c>
    </row>
    <row r="2838" spans="1:7" x14ac:dyDescent="0.25">
      <c r="A2838" s="369">
        <v>5438891</v>
      </c>
      <c r="B2838" s="368" t="s">
        <v>1926</v>
      </c>
      <c r="C2838" s="367" t="s">
        <v>1930</v>
      </c>
      <c r="D2838" s="366">
        <v>44166</v>
      </c>
      <c r="E2838" s="366">
        <v>44166</v>
      </c>
      <c r="F2838" s="366">
        <v>44197</v>
      </c>
      <c r="G2838" s="365">
        <v>96</v>
      </c>
    </row>
    <row r="2839" spans="1:7" x14ac:dyDescent="0.25">
      <c r="A2839" s="369">
        <v>5440549</v>
      </c>
      <c r="B2839" s="368" t="s">
        <v>1928</v>
      </c>
      <c r="C2839" s="367" t="s">
        <v>1925</v>
      </c>
      <c r="D2839" s="366">
        <v>44228</v>
      </c>
      <c r="E2839" s="366">
        <v>44256</v>
      </c>
      <c r="F2839" s="366">
        <v>44256</v>
      </c>
      <c r="G2839" s="365">
        <v>5</v>
      </c>
    </row>
    <row r="2840" spans="1:7" x14ac:dyDescent="0.25">
      <c r="A2840" s="369">
        <v>5446149</v>
      </c>
      <c r="B2840" s="368" t="s">
        <v>1924</v>
      </c>
      <c r="C2840" s="367" t="s">
        <v>1925</v>
      </c>
      <c r="D2840" s="366">
        <v>44105</v>
      </c>
      <c r="E2840" s="366">
        <v>44136</v>
      </c>
      <c r="F2840" s="366">
        <v>44136</v>
      </c>
      <c r="G2840" s="365">
        <v>5</v>
      </c>
    </row>
    <row r="2841" spans="1:7" x14ac:dyDescent="0.25">
      <c r="A2841" s="369">
        <v>5454081</v>
      </c>
      <c r="B2841" s="368" t="s">
        <v>1924</v>
      </c>
      <c r="C2841" s="367" t="s">
        <v>1917</v>
      </c>
      <c r="D2841" s="366">
        <v>44440</v>
      </c>
      <c r="E2841" s="366">
        <v>44470</v>
      </c>
      <c r="F2841" s="366">
        <v>44470</v>
      </c>
      <c r="G2841" s="365">
        <v>3</v>
      </c>
    </row>
    <row r="2842" spans="1:7" x14ac:dyDescent="0.25">
      <c r="A2842" s="369">
        <v>5455246</v>
      </c>
      <c r="B2842" s="368" t="s">
        <v>1926</v>
      </c>
      <c r="C2842" s="367" t="s">
        <v>1917</v>
      </c>
      <c r="D2842" s="366">
        <v>44228</v>
      </c>
      <c r="E2842" s="366">
        <v>44256</v>
      </c>
      <c r="F2842" s="366">
        <v>44256</v>
      </c>
      <c r="G2842" s="365">
        <v>8</v>
      </c>
    </row>
    <row r="2843" spans="1:7" x14ac:dyDescent="0.25">
      <c r="A2843" s="369">
        <v>5455615</v>
      </c>
      <c r="B2843" s="368" t="s">
        <v>1929</v>
      </c>
      <c r="C2843" s="367" t="s">
        <v>1933</v>
      </c>
      <c r="D2843" s="366">
        <v>44317</v>
      </c>
      <c r="E2843" s="366">
        <v>44317</v>
      </c>
      <c r="F2843" s="366">
        <v>44317</v>
      </c>
      <c r="G2843" s="365">
        <v>13</v>
      </c>
    </row>
    <row r="2844" spans="1:7" x14ac:dyDescent="0.25">
      <c r="A2844" s="369">
        <v>5456538</v>
      </c>
      <c r="B2844" s="368" t="s">
        <v>1929</v>
      </c>
      <c r="C2844" s="367" t="s">
        <v>1923</v>
      </c>
      <c r="D2844" s="366">
        <v>44317</v>
      </c>
      <c r="E2844" s="366">
        <v>44317</v>
      </c>
      <c r="F2844" s="366">
        <v>44317</v>
      </c>
      <c r="G2844" s="365">
        <v>23</v>
      </c>
    </row>
    <row r="2845" spans="1:7" x14ac:dyDescent="0.25">
      <c r="A2845" s="369">
        <v>5456664</v>
      </c>
      <c r="B2845" s="368" t="s">
        <v>1926</v>
      </c>
      <c r="C2845" s="367" t="s">
        <v>1921</v>
      </c>
      <c r="D2845" s="366">
        <v>44075</v>
      </c>
      <c r="E2845" s="366">
        <v>44075</v>
      </c>
      <c r="F2845" s="366">
        <v>44075</v>
      </c>
      <c r="G2845" s="365">
        <v>68</v>
      </c>
    </row>
    <row r="2846" spans="1:7" x14ac:dyDescent="0.25">
      <c r="A2846" s="369">
        <v>5456839</v>
      </c>
      <c r="B2846" s="368" t="s">
        <v>1924</v>
      </c>
      <c r="C2846" s="367" t="s">
        <v>1921</v>
      </c>
      <c r="D2846" s="366">
        <v>43862</v>
      </c>
      <c r="E2846" s="366">
        <v>43891</v>
      </c>
      <c r="F2846" s="366">
        <v>43891</v>
      </c>
      <c r="G2846" s="365">
        <v>6</v>
      </c>
    </row>
    <row r="2847" spans="1:7" x14ac:dyDescent="0.25">
      <c r="A2847" s="369">
        <v>5457590</v>
      </c>
      <c r="B2847" s="368" t="s">
        <v>1924</v>
      </c>
      <c r="C2847" s="367" t="s">
        <v>1933</v>
      </c>
      <c r="D2847" s="366">
        <v>43922</v>
      </c>
      <c r="E2847" s="366">
        <v>43952</v>
      </c>
      <c r="F2847" s="366">
        <v>43952</v>
      </c>
      <c r="G2847" s="365">
        <v>3</v>
      </c>
    </row>
    <row r="2848" spans="1:7" x14ac:dyDescent="0.25">
      <c r="A2848" s="369">
        <v>5457972</v>
      </c>
      <c r="B2848" s="368" t="s">
        <v>1932</v>
      </c>
      <c r="C2848" s="367" t="s">
        <v>1921</v>
      </c>
      <c r="D2848" s="366">
        <v>44075</v>
      </c>
      <c r="E2848" s="366">
        <v>44075</v>
      </c>
      <c r="F2848" s="366">
        <v>44075</v>
      </c>
      <c r="G2848" s="365">
        <v>36</v>
      </c>
    </row>
    <row r="2849" spans="1:7" x14ac:dyDescent="0.25">
      <c r="A2849" s="369">
        <v>5458636</v>
      </c>
      <c r="B2849" s="368" t="s">
        <v>1918</v>
      </c>
      <c r="C2849" s="367" t="s">
        <v>1917</v>
      </c>
      <c r="D2849" s="366">
        <v>43952</v>
      </c>
      <c r="E2849" s="366">
        <v>43952</v>
      </c>
      <c r="F2849" s="366">
        <v>43983</v>
      </c>
      <c r="G2849" s="365">
        <v>73</v>
      </c>
    </row>
    <row r="2850" spans="1:7" x14ac:dyDescent="0.25">
      <c r="A2850" s="369">
        <v>5462418</v>
      </c>
      <c r="B2850" s="368" t="s">
        <v>1928</v>
      </c>
      <c r="C2850" s="367" t="s">
        <v>1921</v>
      </c>
      <c r="D2850" s="366">
        <v>44348</v>
      </c>
      <c r="E2850" s="366">
        <v>44348</v>
      </c>
      <c r="F2850" s="366">
        <v>44378</v>
      </c>
      <c r="G2850" s="365">
        <v>60</v>
      </c>
    </row>
    <row r="2851" spans="1:7" x14ac:dyDescent="0.25">
      <c r="A2851" s="369">
        <v>5463162</v>
      </c>
      <c r="B2851" s="368" t="s">
        <v>1920</v>
      </c>
      <c r="C2851" s="367" t="s">
        <v>1934</v>
      </c>
      <c r="D2851" s="366">
        <v>44256</v>
      </c>
      <c r="E2851" s="366">
        <v>44256</v>
      </c>
      <c r="F2851" s="366">
        <v>44287</v>
      </c>
      <c r="G2851" s="365">
        <v>58</v>
      </c>
    </row>
    <row r="2852" spans="1:7" x14ac:dyDescent="0.25">
      <c r="A2852" s="369">
        <v>5466215</v>
      </c>
      <c r="B2852" s="368" t="s">
        <v>1929</v>
      </c>
      <c r="C2852" s="367" t="s">
        <v>1933</v>
      </c>
      <c r="D2852" s="366">
        <v>44440</v>
      </c>
      <c r="E2852" s="366">
        <v>44440</v>
      </c>
      <c r="F2852" s="366">
        <v>44470</v>
      </c>
      <c r="G2852" s="365">
        <v>60</v>
      </c>
    </row>
    <row r="2853" spans="1:7" x14ac:dyDescent="0.25">
      <c r="A2853" s="369">
        <v>5467055</v>
      </c>
      <c r="B2853" s="368" t="s">
        <v>1918</v>
      </c>
      <c r="C2853" s="367" t="s">
        <v>1930</v>
      </c>
      <c r="D2853" s="366">
        <v>43891</v>
      </c>
      <c r="E2853" s="366">
        <v>43891</v>
      </c>
      <c r="F2853" s="366">
        <v>43891</v>
      </c>
      <c r="G2853" s="365">
        <v>80</v>
      </c>
    </row>
    <row r="2854" spans="1:7" x14ac:dyDescent="0.25">
      <c r="A2854" s="369">
        <v>5468949</v>
      </c>
      <c r="B2854" s="368" t="s">
        <v>1929</v>
      </c>
      <c r="C2854" s="367" t="s">
        <v>1921</v>
      </c>
      <c r="D2854" s="366">
        <v>44166</v>
      </c>
      <c r="E2854" s="366">
        <v>44166</v>
      </c>
      <c r="F2854" s="366">
        <v>44197</v>
      </c>
      <c r="G2854" s="365">
        <v>29</v>
      </c>
    </row>
    <row r="2855" spans="1:7" x14ac:dyDescent="0.25">
      <c r="A2855" s="369">
        <v>5469547</v>
      </c>
      <c r="B2855" s="368" t="s">
        <v>1920</v>
      </c>
      <c r="C2855" s="367" t="s">
        <v>1927</v>
      </c>
      <c r="D2855" s="366">
        <v>44013</v>
      </c>
      <c r="E2855" s="366">
        <v>44013</v>
      </c>
      <c r="F2855" s="366">
        <v>44013</v>
      </c>
      <c r="G2855" s="365">
        <v>55</v>
      </c>
    </row>
    <row r="2856" spans="1:7" x14ac:dyDescent="0.25">
      <c r="A2856" s="369">
        <v>5472768</v>
      </c>
      <c r="B2856" s="368" t="s">
        <v>1929</v>
      </c>
      <c r="C2856" s="367" t="s">
        <v>1917</v>
      </c>
      <c r="D2856" s="366">
        <v>43891</v>
      </c>
      <c r="E2856" s="366">
        <v>43891</v>
      </c>
      <c r="F2856" s="366">
        <v>43922</v>
      </c>
      <c r="G2856" s="365">
        <v>57</v>
      </c>
    </row>
    <row r="2857" spans="1:7" x14ac:dyDescent="0.25">
      <c r="A2857" s="369">
        <v>5475157</v>
      </c>
      <c r="B2857" s="368" t="s">
        <v>1928</v>
      </c>
      <c r="C2857" s="367" t="s">
        <v>1931</v>
      </c>
      <c r="D2857" s="366">
        <v>44105</v>
      </c>
      <c r="E2857" s="366">
        <v>44105</v>
      </c>
      <c r="F2857" s="366">
        <v>44136</v>
      </c>
      <c r="G2857" s="365">
        <v>48</v>
      </c>
    </row>
    <row r="2858" spans="1:7" x14ac:dyDescent="0.25">
      <c r="A2858" s="369">
        <v>5478037</v>
      </c>
      <c r="B2858" s="368" t="s">
        <v>1926</v>
      </c>
      <c r="C2858" s="367" t="s">
        <v>1921</v>
      </c>
      <c r="D2858" s="366">
        <v>43983</v>
      </c>
      <c r="E2858" s="366">
        <v>43983</v>
      </c>
      <c r="F2858" s="366">
        <v>44013</v>
      </c>
      <c r="G2858" s="365">
        <v>20</v>
      </c>
    </row>
    <row r="2859" spans="1:7" x14ac:dyDescent="0.25">
      <c r="A2859" s="369">
        <v>5479358</v>
      </c>
      <c r="B2859" s="368" t="s">
        <v>1929</v>
      </c>
      <c r="C2859" s="367" t="s">
        <v>1919</v>
      </c>
      <c r="D2859" s="366">
        <v>44044</v>
      </c>
      <c r="E2859" s="366">
        <v>44044</v>
      </c>
      <c r="F2859" s="366">
        <v>44044</v>
      </c>
      <c r="G2859" s="365">
        <v>57</v>
      </c>
    </row>
    <row r="2860" spans="1:7" x14ac:dyDescent="0.25">
      <c r="A2860" s="369">
        <v>5485789</v>
      </c>
      <c r="B2860" s="368" t="s">
        <v>1918</v>
      </c>
      <c r="C2860" s="367" t="s">
        <v>1933</v>
      </c>
      <c r="D2860" s="366">
        <v>44501</v>
      </c>
      <c r="E2860" s="366">
        <v>44501</v>
      </c>
      <c r="F2860" s="366">
        <v>44531</v>
      </c>
      <c r="G2860" s="365">
        <v>78</v>
      </c>
    </row>
    <row r="2861" spans="1:7" x14ac:dyDescent="0.25">
      <c r="A2861" s="369">
        <v>5487944</v>
      </c>
      <c r="B2861" s="368" t="s">
        <v>1918</v>
      </c>
      <c r="C2861" s="367" t="s">
        <v>1934</v>
      </c>
      <c r="D2861" s="366">
        <v>44317</v>
      </c>
      <c r="E2861" s="366">
        <v>44348</v>
      </c>
      <c r="F2861" s="366">
        <v>44348</v>
      </c>
      <c r="G2861" s="365">
        <v>1</v>
      </c>
    </row>
    <row r="2862" spans="1:7" x14ac:dyDescent="0.25">
      <c r="A2862" s="369">
        <v>5489665</v>
      </c>
      <c r="B2862" s="368" t="s">
        <v>1929</v>
      </c>
      <c r="C2862" s="367" t="s">
        <v>1934</v>
      </c>
      <c r="D2862" s="366">
        <v>43862</v>
      </c>
      <c r="E2862" s="366">
        <v>43862</v>
      </c>
      <c r="F2862" s="366">
        <v>43891</v>
      </c>
      <c r="G2862" s="365">
        <v>81</v>
      </c>
    </row>
    <row r="2863" spans="1:7" x14ac:dyDescent="0.25">
      <c r="A2863" s="369">
        <v>5489799</v>
      </c>
      <c r="B2863" s="368" t="s">
        <v>1924</v>
      </c>
      <c r="C2863" s="367" t="s">
        <v>1921</v>
      </c>
      <c r="D2863" s="366">
        <v>44256</v>
      </c>
      <c r="E2863" s="366">
        <v>44256</v>
      </c>
      <c r="F2863" s="366">
        <v>44256</v>
      </c>
      <c r="G2863" s="365">
        <v>49</v>
      </c>
    </row>
    <row r="2864" spans="1:7" x14ac:dyDescent="0.25">
      <c r="A2864" s="369">
        <v>5493874</v>
      </c>
      <c r="B2864" s="368" t="s">
        <v>1918</v>
      </c>
      <c r="C2864" s="367" t="s">
        <v>1930</v>
      </c>
      <c r="D2864" s="366">
        <v>44105</v>
      </c>
      <c r="E2864" s="366">
        <v>44105</v>
      </c>
      <c r="F2864" s="366">
        <v>44105</v>
      </c>
      <c r="G2864" s="365">
        <v>96</v>
      </c>
    </row>
    <row r="2865" spans="1:7" x14ac:dyDescent="0.25">
      <c r="A2865" s="369">
        <v>5498420</v>
      </c>
      <c r="B2865" s="368" t="s">
        <v>1924</v>
      </c>
      <c r="C2865" s="367" t="s">
        <v>1923</v>
      </c>
      <c r="D2865" s="366">
        <v>44228</v>
      </c>
      <c r="E2865" s="366">
        <v>44256</v>
      </c>
      <c r="F2865" s="366">
        <v>44256</v>
      </c>
      <c r="G2865" s="365">
        <v>4</v>
      </c>
    </row>
    <row r="2866" spans="1:7" x14ac:dyDescent="0.25">
      <c r="A2866" s="369">
        <v>5501576</v>
      </c>
      <c r="B2866" s="368" t="s">
        <v>1918</v>
      </c>
      <c r="C2866" s="367" t="s">
        <v>1917</v>
      </c>
      <c r="D2866" s="366">
        <v>44136</v>
      </c>
      <c r="E2866" s="366">
        <v>44136</v>
      </c>
      <c r="F2866" s="366">
        <v>44166</v>
      </c>
      <c r="G2866" s="365">
        <v>15</v>
      </c>
    </row>
    <row r="2867" spans="1:7" x14ac:dyDescent="0.25">
      <c r="A2867" s="369">
        <v>5503127</v>
      </c>
      <c r="B2867" s="368" t="s">
        <v>1926</v>
      </c>
      <c r="C2867" s="367" t="s">
        <v>1931</v>
      </c>
      <c r="D2867" s="366">
        <v>44136</v>
      </c>
      <c r="E2867" s="366">
        <v>44136</v>
      </c>
      <c r="F2867" s="366">
        <v>44136</v>
      </c>
      <c r="G2867" s="365">
        <v>27</v>
      </c>
    </row>
    <row r="2868" spans="1:7" x14ac:dyDescent="0.25">
      <c r="A2868" s="369">
        <v>5503325</v>
      </c>
      <c r="B2868" s="368" t="s">
        <v>1918</v>
      </c>
      <c r="C2868" s="367" t="s">
        <v>1921</v>
      </c>
      <c r="D2868" s="366">
        <v>44409</v>
      </c>
      <c r="E2868" s="366">
        <v>44409</v>
      </c>
      <c r="F2868" s="366">
        <v>44440</v>
      </c>
      <c r="G2868" s="365">
        <v>82</v>
      </c>
    </row>
    <row r="2869" spans="1:7" x14ac:dyDescent="0.25">
      <c r="A2869" s="369">
        <v>5503902</v>
      </c>
      <c r="B2869" s="368" t="s">
        <v>1928</v>
      </c>
      <c r="C2869" s="367" t="s">
        <v>1931</v>
      </c>
      <c r="D2869" s="366">
        <v>44378</v>
      </c>
      <c r="E2869" s="366">
        <v>44378</v>
      </c>
      <c r="F2869" s="366">
        <v>44378</v>
      </c>
      <c r="G2869" s="365">
        <v>35</v>
      </c>
    </row>
    <row r="2870" spans="1:7" x14ac:dyDescent="0.25">
      <c r="A2870" s="369">
        <v>5505537</v>
      </c>
      <c r="B2870" s="368" t="s">
        <v>1929</v>
      </c>
      <c r="C2870" s="367" t="s">
        <v>1933</v>
      </c>
      <c r="D2870" s="366">
        <v>44501</v>
      </c>
      <c r="E2870" s="366">
        <v>44531</v>
      </c>
      <c r="F2870" s="366">
        <v>44531</v>
      </c>
      <c r="G2870" s="365">
        <v>7</v>
      </c>
    </row>
    <row r="2871" spans="1:7" x14ac:dyDescent="0.25">
      <c r="A2871" s="369">
        <v>5509714</v>
      </c>
      <c r="B2871" s="368" t="s">
        <v>1929</v>
      </c>
      <c r="C2871" s="367" t="s">
        <v>1930</v>
      </c>
      <c r="D2871" s="366">
        <v>44256</v>
      </c>
      <c r="E2871" s="366">
        <v>44256</v>
      </c>
      <c r="F2871" s="366">
        <v>44287</v>
      </c>
      <c r="G2871" s="365">
        <v>41</v>
      </c>
    </row>
    <row r="2872" spans="1:7" x14ac:dyDescent="0.25">
      <c r="A2872" s="369">
        <v>5510839</v>
      </c>
      <c r="B2872" s="368" t="s">
        <v>1928</v>
      </c>
      <c r="C2872" s="367" t="s">
        <v>1927</v>
      </c>
      <c r="D2872" s="366">
        <v>44105</v>
      </c>
      <c r="E2872" s="366">
        <v>44136</v>
      </c>
      <c r="F2872" s="366">
        <v>44136</v>
      </c>
      <c r="G2872" s="365">
        <v>6</v>
      </c>
    </row>
    <row r="2873" spans="1:7" x14ac:dyDescent="0.25">
      <c r="A2873" s="369">
        <v>5512265</v>
      </c>
      <c r="B2873" s="368" t="s">
        <v>1920</v>
      </c>
      <c r="C2873" s="367" t="s">
        <v>1931</v>
      </c>
      <c r="D2873" s="366">
        <v>44440</v>
      </c>
      <c r="E2873" s="366">
        <v>44440</v>
      </c>
      <c r="F2873" s="366">
        <v>44440</v>
      </c>
      <c r="G2873" s="365">
        <v>91</v>
      </c>
    </row>
    <row r="2874" spans="1:7" x14ac:dyDescent="0.25">
      <c r="A2874" s="369">
        <v>5520027</v>
      </c>
      <c r="B2874" s="368" t="s">
        <v>1928</v>
      </c>
      <c r="C2874" s="367" t="s">
        <v>1927</v>
      </c>
      <c r="D2874" s="366">
        <v>44470</v>
      </c>
      <c r="E2874" s="366">
        <v>44501</v>
      </c>
      <c r="F2874" s="366">
        <v>44501</v>
      </c>
      <c r="G2874" s="365">
        <v>5</v>
      </c>
    </row>
    <row r="2875" spans="1:7" x14ac:dyDescent="0.25">
      <c r="A2875" s="369">
        <v>5521035</v>
      </c>
      <c r="B2875" s="368" t="s">
        <v>1932</v>
      </c>
      <c r="C2875" s="367" t="s">
        <v>1933</v>
      </c>
      <c r="D2875" s="366">
        <v>44378</v>
      </c>
      <c r="E2875" s="366">
        <v>44409</v>
      </c>
      <c r="F2875" s="366">
        <v>44409</v>
      </c>
      <c r="G2875" s="365">
        <v>25</v>
      </c>
    </row>
    <row r="2876" spans="1:7" x14ac:dyDescent="0.25">
      <c r="A2876" s="369">
        <v>5522094</v>
      </c>
      <c r="B2876" s="368" t="s">
        <v>1924</v>
      </c>
      <c r="C2876" s="367" t="s">
        <v>1923</v>
      </c>
      <c r="D2876" s="366">
        <v>43891</v>
      </c>
      <c r="E2876" s="366">
        <v>43922</v>
      </c>
      <c r="F2876" s="366">
        <v>43922</v>
      </c>
      <c r="G2876" s="365">
        <v>4</v>
      </c>
    </row>
    <row r="2877" spans="1:7" x14ac:dyDescent="0.25">
      <c r="A2877" s="369">
        <v>5522113</v>
      </c>
      <c r="B2877" s="368" t="s">
        <v>1924</v>
      </c>
      <c r="C2877" s="367" t="s">
        <v>1921</v>
      </c>
      <c r="D2877" s="366">
        <v>43831</v>
      </c>
      <c r="E2877" s="366">
        <v>43862</v>
      </c>
      <c r="F2877" s="366">
        <v>43862</v>
      </c>
      <c r="G2877" s="365">
        <v>8</v>
      </c>
    </row>
    <row r="2878" spans="1:7" x14ac:dyDescent="0.25">
      <c r="A2878" s="369">
        <v>5523209</v>
      </c>
      <c r="B2878" s="368" t="s">
        <v>1920</v>
      </c>
      <c r="C2878" s="367" t="s">
        <v>1923</v>
      </c>
      <c r="D2878" s="366">
        <v>44256</v>
      </c>
      <c r="E2878" s="366">
        <v>44256</v>
      </c>
      <c r="F2878" s="366">
        <v>44287</v>
      </c>
      <c r="G2878" s="365">
        <v>78</v>
      </c>
    </row>
    <row r="2879" spans="1:7" x14ac:dyDescent="0.25">
      <c r="A2879" s="369">
        <v>5524704</v>
      </c>
      <c r="B2879" s="368" t="s">
        <v>1926</v>
      </c>
      <c r="C2879" s="367" t="s">
        <v>1930</v>
      </c>
      <c r="D2879" s="366">
        <v>44440</v>
      </c>
      <c r="E2879" s="366">
        <v>44440</v>
      </c>
      <c r="F2879" s="366">
        <v>44440</v>
      </c>
      <c r="G2879" s="365">
        <v>76</v>
      </c>
    </row>
    <row r="2880" spans="1:7" x14ac:dyDescent="0.25">
      <c r="A2880" s="369">
        <v>5528875</v>
      </c>
      <c r="B2880" s="368" t="s">
        <v>1918</v>
      </c>
      <c r="C2880" s="367" t="s">
        <v>1917</v>
      </c>
      <c r="D2880" s="366">
        <v>44166</v>
      </c>
      <c r="E2880" s="366">
        <v>44197</v>
      </c>
      <c r="F2880" s="366">
        <v>44197</v>
      </c>
      <c r="G2880" s="365">
        <v>3</v>
      </c>
    </row>
    <row r="2881" spans="1:7" x14ac:dyDescent="0.25">
      <c r="A2881" s="369">
        <v>5531282</v>
      </c>
      <c r="B2881" s="368" t="s">
        <v>1929</v>
      </c>
      <c r="C2881" s="367" t="s">
        <v>1925</v>
      </c>
      <c r="D2881" s="366">
        <v>43922</v>
      </c>
      <c r="E2881" s="366">
        <v>43922</v>
      </c>
      <c r="F2881" s="366">
        <v>43952</v>
      </c>
      <c r="G2881" s="365">
        <v>56</v>
      </c>
    </row>
    <row r="2882" spans="1:7" x14ac:dyDescent="0.25">
      <c r="A2882" s="369">
        <v>5532420</v>
      </c>
      <c r="B2882" s="368" t="s">
        <v>1924</v>
      </c>
      <c r="C2882" s="367" t="s">
        <v>1934</v>
      </c>
      <c r="D2882" s="366">
        <v>43922</v>
      </c>
      <c r="E2882" s="366">
        <v>43922</v>
      </c>
      <c r="F2882" s="366">
        <v>43922</v>
      </c>
      <c r="G2882" s="365">
        <v>64</v>
      </c>
    </row>
    <row r="2883" spans="1:7" x14ac:dyDescent="0.25">
      <c r="A2883" s="369">
        <v>5533171</v>
      </c>
      <c r="B2883" s="368" t="s">
        <v>1932</v>
      </c>
      <c r="C2883" s="367" t="s">
        <v>1921</v>
      </c>
      <c r="D2883" s="366">
        <v>44440</v>
      </c>
      <c r="E2883" s="366">
        <v>44440</v>
      </c>
      <c r="F2883" s="366">
        <v>44470</v>
      </c>
      <c r="G2883" s="365">
        <v>65</v>
      </c>
    </row>
    <row r="2884" spans="1:7" x14ac:dyDescent="0.25">
      <c r="A2884" s="369">
        <v>5533970</v>
      </c>
      <c r="B2884" s="368" t="s">
        <v>1929</v>
      </c>
      <c r="C2884" s="367" t="s">
        <v>1927</v>
      </c>
      <c r="D2884" s="366">
        <v>44409</v>
      </c>
      <c r="E2884" s="366">
        <v>44440</v>
      </c>
      <c r="F2884" s="366">
        <v>44440</v>
      </c>
      <c r="G2884" s="365">
        <v>19</v>
      </c>
    </row>
    <row r="2885" spans="1:7" x14ac:dyDescent="0.25">
      <c r="A2885" s="369">
        <v>5535806</v>
      </c>
      <c r="B2885" s="368" t="s">
        <v>1926</v>
      </c>
      <c r="C2885" s="367" t="s">
        <v>1923</v>
      </c>
      <c r="D2885" s="366">
        <v>44166</v>
      </c>
      <c r="E2885" s="366">
        <v>44197</v>
      </c>
      <c r="F2885" s="366">
        <v>44197</v>
      </c>
      <c r="G2885" s="365">
        <v>6</v>
      </c>
    </row>
    <row r="2886" spans="1:7" x14ac:dyDescent="0.25">
      <c r="A2886" s="369">
        <v>5536062</v>
      </c>
      <c r="B2886" s="368" t="s">
        <v>1924</v>
      </c>
      <c r="C2886" s="367" t="s">
        <v>1930</v>
      </c>
      <c r="D2886" s="366">
        <v>44317</v>
      </c>
      <c r="E2886" s="366">
        <v>44317</v>
      </c>
      <c r="F2886" s="366">
        <v>44348</v>
      </c>
      <c r="G2886" s="365">
        <v>82</v>
      </c>
    </row>
    <row r="2887" spans="1:7" x14ac:dyDescent="0.25">
      <c r="A2887" s="369">
        <v>5536878</v>
      </c>
      <c r="B2887" s="368" t="s">
        <v>1932</v>
      </c>
      <c r="C2887" s="367" t="s">
        <v>1927</v>
      </c>
      <c r="D2887" s="366">
        <v>43862</v>
      </c>
      <c r="E2887" s="366">
        <v>43862</v>
      </c>
      <c r="F2887" s="366">
        <v>43891</v>
      </c>
      <c r="G2887" s="365">
        <v>20</v>
      </c>
    </row>
    <row r="2888" spans="1:7" x14ac:dyDescent="0.25">
      <c r="A2888" s="369">
        <v>5537405</v>
      </c>
      <c r="B2888" s="368" t="s">
        <v>1920</v>
      </c>
      <c r="C2888" s="367" t="s">
        <v>1930</v>
      </c>
      <c r="D2888" s="366">
        <v>44409</v>
      </c>
      <c r="E2888" s="366">
        <v>44409</v>
      </c>
      <c r="F2888" s="366">
        <v>44409</v>
      </c>
      <c r="G2888" s="365">
        <v>51</v>
      </c>
    </row>
    <row r="2889" spans="1:7" x14ac:dyDescent="0.25">
      <c r="A2889" s="369">
        <v>5537520</v>
      </c>
      <c r="B2889" s="368" t="s">
        <v>1924</v>
      </c>
      <c r="C2889" s="367" t="s">
        <v>1931</v>
      </c>
      <c r="D2889" s="366">
        <v>44409</v>
      </c>
      <c r="E2889" s="366">
        <v>44409</v>
      </c>
      <c r="F2889" s="366">
        <v>44440</v>
      </c>
      <c r="G2889" s="365">
        <v>25</v>
      </c>
    </row>
    <row r="2890" spans="1:7" x14ac:dyDescent="0.25">
      <c r="A2890" s="369">
        <v>5537576</v>
      </c>
      <c r="B2890" s="368" t="s">
        <v>1932</v>
      </c>
      <c r="C2890" s="367" t="s">
        <v>1923</v>
      </c>
      <c r="D2890" s="366">
        <v>44105</v>
      </c>
      <c r="E2890" s="366">
        <v>44105</v>
      </c>
      <c r="F2890" s="366">
        <v>44105</v>
      </c>
      <c r="G2890" s="365">
        <v>80</v>
      </c>
    </row>
    <row r="2891" spans="1:7" x14ac:dyDescent="0.25">
      <c r="A2891" s="369">
        <v>5538265</v>
      </c>
      <c r="B2891" s="368" t="s">
        <v>1920</v>
      </c>
      <c r="C2891" s="367" t="s">
        <v>1917</v>
      </c>
      <c r="D2891" s="366">
        <v>44166</v>
      </c>
      <c r="E2891" s="366">
        <v>44166</v>
      </c>
      <c r="F2891" s="366">
        <v>44197</v>
      </c>
      <c r="G2891" s="365">
        <v>61</v>
      </c>
    </row>
    <row r="2892" spans="1:7" x14ac:dyDescent="0.25">
      <c r="A2892" s="369">
        <v>5543930</v>
      </c>
      <c r="B2892" s="368" t="s">
        <v>1926</v>
      </c>
      <c r="C2892" s="367" t="s">
        <v>1921</v>
      </c>
      <c r="D2892" s="366">
        <v>44197</v>
      </c>
      <c r="E2892" s="366">
        <v>44197</v>
      </c>
      <c r="F2892" s="366">
        <v>44228</v>
      </c>
      <c r="G2892" s="365">
        <v>30</v>
      </c>
    </row>
    <row r="2893" spans="1:7" x14ac:dyDescent="0.25">
      <c r="A2893" s="369">
        <v>5545103</v>
      </c>
      <c r="B2893" s="368" t="s">
        <v>1918</v>
      </c>
      <c r="C2893" s="367" t="s">
        <v>1934</v>
      </c>
      <c r="D2893" s="366">
        <v>44105</v>
      </c>
      <c r="E2893" s="366">
        <v>44105</v>
      </c>
      <c r="F2893" s="366">
        <v>44105</v>
      </c>
      <c r="G2893" s="365">
        <v>69</v>
      </c>
    </row>
    <row r="2894" spans="1:7" x14ac:dyDescent="0.25">
      <c r="A2894" s="369">
        <v>5546316</v>
      </c>
      <c r="B2894" s="368" t="s">
        <v>1932</v>
      </c>
      <c r="C2894" s="367" t="s">
        <v>1923</v>
      </c>
      <c r="D2894" s="366">
        <v>43862</v>
      </c>
      <c r="E2894" s="366">
        <v>43862</v>
      </c>
      <c r="F2894" s="366">
        <v>43891</v>
      </c>
      <c r="G2894" s="365">
        <v>17</v>
      </c>
    </row>
    <row r="2895" spans="1:7" x14ac:dyDescent="0.25">
      <c r="A2895" s="369">
        <v>5547298</v>
      </c>
      <c r="B2895" s="368" t="s">
        <v>1926</v>
      </c>
      <c r="C2895" s="367" t="s">
        <v>1917</v>
      </c>
      <c r="D2895" s="366">
        <v>43862</v>
      </c>
      <c r="E2895" s="366">
        <v>43891</v>
      </c>
      <c r="F2895" s="366">
        <v>43891</v>
      </c>
      <c r="G2895" s="365">
        <v>10</v>
      </c>
    </row>
    <row r="2896" spans="1:7" x14ac:dyDescent="0.25">
      <c r="A2896" s="369">
        <v>5549246</v>
      </c>
      <c r="B2896" s="368" t="s">
        <v>1932</v>
      </c>
      <c r="C2896" s="367" t="s">
        <v>1919</v>
      </c>
      <c r="D2896" s="366">
        <v>44136</v>
      </c>
      <c r="E2896" s="366">
        <v>44136</v>
      </c>
      <c r="F2896" s="366">
        <v>44136</v>
      </c>
      <c r="G2896" s="365">
        <v>81</v>
      </c>
    </row>
    <row r="2897" spans="1:7" x14ac:dyDescent="0.25">
      <c r="A2897" s="369">
        <v>5549302</v>
      </c>
      <c r="B2897" s="368" t="s">
        <v>1926</v>
      </c>
      <c r="C2897" s="367" t="s">
        <v>1931</v>
      </c>
      <c r="D2897" s="366">
        <v>43922</v>
      </c>
      <c r="E2897" s="366">
        <v>43952</v>
      </c>
      <c r="F2897" s="366">
        <v>43952</v>
      </c>
      <c r="G2897" s="365">
        <v>1</v>
      </c>
    </row>
    <row r="2898" spans="1:7" x14ac:dyDescent="0.25">
      <c r="A2898" s="369">
        <v>5550009</v>
      </c>
      <c r="B2898" s="368" t="s">
        <v>1928</v>
      </c>
      <c r="C2898" s="367" t="s">
        <v>1925</v>
      </c>
      <c r="D2898" s="366">
        <v>43952</v>
      </c>
      <c r="E2898" s="366">
        <v>43983</v>
      </c>
      <c r="F2898" s="366">
        <v>43983</v>
      </c>
      <c r="G2898" s="365">
        <v>3</v>
      </c>
    </row>
    <row r="2899" spans="1:7" x14ac:dyDescent="0.25">
      <c r="A2899" s="369">
        <v>5552428</v>
      </c>
      <c r="B2899" s="368" t="s">
        <v>1918</v>
      </c>
      <c r="C2899" s="367" t="s">
        <v>1921</v>
      </c>
      <c r="D2899" s="366">
        <v>44317</v>
      </c>
      <c r="E2899" s="366">
        <v>44317</v>
      </c>
      <c r="F2899" s="366">
        <v>44348</v>
      </c>
      <c r="G2899" s="365">
        <v>65</v>
      </c>
    </row>
    <row r="2900" spans="1:7" x14ac:dyDescent="0.25">
      <c r="A2900" s="369">
        <v>5556521</v>
      </c>
      <c r="B2900" s="368" t="s">
        <v>1926</v>
      </c>
      <c r="C2900" s="367" t="s">
        <v>1927</v>
      </c>
      <c r="D2900" s="366">
        <v>44136</v>
      </c>
      <c r="E2900" s="366">
        <v>44136</v>
      </c>
      <c r="F2900" s="366">
        <v>44166</v>
      </c>
      <c r="G2900" s="365">
        <v>74</v>
      </c>
    </row>
    <row r="2901" spans="1:7" x14ac:dyDescent="0.25">
      <c r="A2901" s="369">
        <v>5559593</v>
      </c>
      <c r="B2901" s="368" t="s">
        <v>1929</v>
      </c>
      <c r="C2901" s="367" t="s">
        <v>1921</v>
      </c>
      <c r="D2901" s="366">
        <v>44075</v>
      </c>
      <c r="E2901" s="366">
        <v>44075</v>
      </c>
      <c r="F2901" s="366">
        <v>44105</v>
      </c>
      <c r="G2901" s="365">
        <v>74</v>
      </c>
    </row>
    <row r="2902" spans="1:7" x14ac:dyDescent="0.25">
      <c r="A2902" s="369">
        <v>5560022</v>
      </c>
      <c r="B2902" s="368" t="s">
        <v>1922</v>
      </c>
      <c r="C2902" s="367" t="s">
        <v>1925</v>
      </c>
      <c r="D2902" s="366">
        <v>44228</v>
      </c>
      <c r="E2902" s="366">
        <v>44228</v>
      </c>
      <c r="F2902" s="366">
        <v>44256</v>
      </c>
      <c r="G2902" s="365">
        <v>29</v>
      </c>
    </row>
    <row r="2903" spans="1:7" x14ac:dyDescent="0.25">
      <c r="A2903" s="369">
        <v>5560713</v>
      </c>
      <c r="B2903" s="368" t="s">
        <v>1924</v>
      </c>
      <c r="C2903" s="367" t="s">
        <v>1921</v>
      </c>
      <c r="D2903" s="366">
        <v>44440</v>
      </c>
      <c r="E2903" s="366">
        <v>44470</v>
      </c>
      <c r="F2903" s="366">
        <v>44470</v>
      </c>
      <c r="G2903" s="365">
        <v>15</v>
      </c>
    </row>
    <row r="2904" spans="1:7" x14ac:dyDescent="0.25">
      <c r="A2904" s="369">
        <v>5560994</v>
      </c>
      <c r="B2904" s="368" t="s">
        <v>1924</v>
      </c>
      <c r="C2904" s="367" t="s">
        <v>1921</v>
      </c>
      <c r="D2904" s="366">
        <v>44075</v>
      </c>
      <c r="E2904" s="366">
        <v>44105</v>
      </c>
      <c r="F2904" s="366">
        <v>44105</v>
      </c>
      <c r="G2904" s="365">
        <v>3</v>
      </c>
    </row>
    <row r="2905" spans="1:7" x14ac:dyDescent="0.25">
      <c r="A2905" s="369">
        <v>5561999</v>
      </c>
      <c r="B2905" s="368" t="s">
        <v>1929</v>
      </c>
      <c r="C2905" s="367" t="s">
        <v>1917</v>
      </c>
      <c r="D2905" s="366">
        <v>44136</v>
      </c>
      <c r="E2905" s="366">
        <v>44136</v>
      </c>
      <c r="F2905" s="366">
        <v>44136</v>
      </c>
      <c r="G2905" s="365">
        <v>4</v>
      </c>
    </row>
    <row r="2906" spans="1:7" x14ac:dyDescent="0.25">
      <c r="A2906" s="369">
        <v>5562049</v>
      </c>
      <c r="B2906" s="368" t="s">
        <v>1924</v>
      </c>
      <c r="C2906" s="367" t="s">
        <v>1927</v>
      </c>
      <c r="D2906" s="366">
        <v>44105</v>
      </c>
      <c r="E2906" s="366">
        <v>44105</v>
      </c>
      <c r="F2906" s="366">
        <v>44105</v>
      </c>
      <c r="G2906" s="365">
        <v>21</v>
      </c>
    </row>
    <row r="2907" spans="1:7" x14ac:dyDescent="0.25">
      <c r="A2907" s="369">
        <v>5564615</v>
      </c>
      <c r="B2907" s="368" t="s">
        <v>1924</v>
      </c>
      <c r="C2907" s="367" t="s">
        <v>1933</v>
      </c>
      <c r="D2907" s="366">
        <v>44136</v>
      </c>
      <c r="E2907" s="366">
        <v>44136</v>
      </c>
      <c r="F2907" s="366">
        <v>44166</v>
      </c>
      <c r="G2907" s="365">
        <v>64</v>
      </c>
    </row>
    <row r="2908" spans="1:7" x14ac:dyDescent="0.25">
      <c r="A2908" s="369">
        <v>5565907</v>
      </c>
      <c r="B2908" s="368" t="s">
        <v>1918</v>
      </c>
      <c r="C2908" s="367" t="s">
        <v>1925</v>
      </c>
      <c r="D2908" s="366">
        <v>44105</v>
      </c>
      <c r="E2908" s="366">
        <v>44105</v>
      </c>
      <c r="F2908" s="366">
        <v>44136</v>
      </c>
      <c r="G2908" s="365">
        <v>86</v>
      </c>
    </row>
    <row r="2909" spans="1:7" x14ac:dyDescent="0.25">
      <c r="A2909" s="369">
        <v>5566926</v>
      </c>
      <c r="B2909" s="368" t="s">
        <v>1924</v>
      </c>
      <c r="C2909" s="367" t="s">
        <v>1930</v>
      </c>
      <c r="D2909" s="366">
        <v>43831</v>
      </c>
      <c r="E2909" s="366">
        <v>43831</v>
      </c>
      <c r="F2909" s="366">
        <v>43831</v>
      </c>
      <c r="G2909" s="365">
        <v>51</v>
      </c>
    </row>
    <row r="2910" spans="1:7" x14ac:dyDescent="0.25">
      <c r="A2910" s="369">
        <v>5569008</v>
      </c>
      <c r="B2910" s="368" t="s">
        <v>1928</v>
      </c>
      <c r="C2910" s="367" t="s">
        <v>1934</v>
      </c>
      <c r="D2910" s="366">
        <v>44228</v>
      </c>
      <c r="E2910" s="366">
        <v>44228</v>
      </c>
      <c r="F2910" s="366">
        <v>44228</v>
      </c>
      <c r="G2910" s="365">
        <v>64</v>
      </c>
    </row>
    <row r="2911" spans="1:7" x14ac:dyDescent="0.25">
      <c r="A2911" s="369">
        <v>5569753</v>
      </c>
      <c r="B2911" s="368" t="s">
        <v>1929</v>
      </c>
      <c r="C2911" s="367" t="s">
        <v>1930</v>
      </c>
      <c r="D2911" s="366">
        <v>44440</v>
      </c>
      <c r="E2911" s="366">
        <v>44440</v>
      </c>
      <c r="F2911" s="366">
        <v>44470</v>
      </c>
      <c r="G2911" s="365">
        <v>11</v>
      </c>
    </row>
    <row r="2912" spans="1:7" x14ac:dyDescent="0.25">
      <c r="A2912" s="369">
        <v>5571315</v>
      </c>
      <c r="B2912" s="368" t="s">
        <v>1932</v>
      </c>
      <c r="C2912" s="367" t="s">
        <v>1925</v>
      </c>
      <c r="D2912" s="366">
        <v>44166</v>
      </c>
      <c r="E2912" s="366">
        <v>44166</v>
      </c>
      <c r="F2912" s="366">
        <v>44197</v>
      </c>
      <c r="G2912" s="365">
        <v>35</v>
      </c>
    </row>
    <row r="2913" spans="1:7" x14ac:dyDescent="0.25">
      <c r="A2913" s="369">
        <v>5572196</v>
      </c>
      <c r="B2913" s="368" t="s">
        <v>1920</v>
      </c>
      <c r="C2913" s="367" t="s">
        <v>1930</v>
      </c>
      <c r="D2913" s="366">
        <v>43952</v>
      </c>
      <c r="E2913" s="366">
        <v>43952</v>
      </c>
      <c r="F2913" s="366">
        <v>43952</v>
      </c>
      <c r="G2913" s="365">
        <v>18</v>
      </c>
    </row>
    <row r="2914" spans="1:7" x14ac:dyDescent="0.25">
      <c r="A2914" s="369">
        <v>5572251</v>
      </c>
      <c r="B2914" s="368" t="s">
        <v>1928</v>
      </c>
      <c r="C2914" s="367" t="s">
        <v>1921</v>
      </c>
      <c r="D2914" s="366">
        <v>43862</v>
      </c>
      <c r="E2914" s="366">
        <v>43862</v>
      </c>
      <c r="F2914" s="366">
        <v>43862</v>
      </c>
      <c r="G2914" s="365">
        <v>10</v>
      </c>
    </row>
    <row r="2915" spans="1:7" x14ac:dyDescent="0.25">
      <c r="A2915" s="369">
        <v>5572299</v>
      </c>
      <c r="B2915" s="368" t="s">
        <v>1918</v>
      </c>
      <c r="C2915" s="367" t="s">
        <v>1927</v>
      </c>
      <c r="D2915" s="366">
        <v>43983</v>
      </c>
      <c r="E2915" s="366">
        <v>44013</v>
      </c>
      <c r="F2915" s="366">
        <v>44013</v>
      </c>
      <c r="G2915" s="365">
        <v>3</v>
      </c>
    </row>
    <row r="2916" spans="1:7" x14ac:dyDescent="0.25">
      <c r="A2916" s="369">
        <v>5572331</v>
      </c>
      <c r="B2916" s="368" t="s">
        <v>1924</v>
      </c>
      <c r="C2916" s="367" t="s">
        <v>1917</v>
      </c>
      <c r="D2916" s="366">
        <v>43922</v>
      </c>
      <c r="E2916" s="366">
        <v>43922</v>
      </c>
      <c r="F2916" s="366">
        <v>43922</v>
      </c>
      <c r="G2916" s="365">
        <v>11</v>
      </c>
    </row>
    <row r="2917" spans="1:7" x14ac:dyDescent="0.25">
      <c r="A2917" s="369">
        <v>5572675</v>
      </c>
      <c r="B2917" s="368" t="s">
        <v>1922</v>
      </c>
      <c r="C2917" s="367" t="s">
        <v>1925</v>
      </c>
      <c r="D2917" s="366">
        <v>44013</v>
      </c>
      <c r="E2917" s="366">
        <v>44044</v>
      </c>
      <c r="F2917" s="366">
        <v>44044</v>
      </c>
      <c r="G2917" s="365">
        <v>3</v>
      </c>
    </row>
    <row r="2918" spans="1:7" x14ac:dyDescent="0.25">
      <c r="A2918" s="369">
        <v>5573254</v>
      </c>
      <c r="B2918" s="368" t="s">
        <v>1924</v>
      </c>
      <c r="C2918" s="367" t="s">
        <v>1934</v>
      </c>
      <c r="D2918" s="366">
        <v>44470</v>
      </c>
      <c r="E2918" s="366">
        <v>44501</v>
      </c>
      <c r="F2918" s="366">
        <v>44501</v>
      </c>
      <c r="G2918" s="365">
        <v>19</v>
      </c>
    </row>
    <row r="2919" spans="1:7" x14ac:dyDescent="0.25">
      <c r="A2919" s="369">
        <v>5575749</v>
      </c>
      <c r="B2919" s="368" t="s">
        <v>1932</v>
      </c>
      <c r="C2919" s="367" t="s">
        <v>1933</v>
      </c>
      <c r="D2919" s="366">
        <v>44409</v>
      </c>
      <c r="E2919" s="366">
        <v>44409</v>
      </c>
      <c r="F2919" s="366">
        <v>44440</v>
      </c>
      <c r="G2919" s="365">
        <v>28</v>
      </c>
    </row>
    <row r="2920" spans="1:7" x14ac:dyDescent="0.25">
      <c r="A2920" s="369">
        <v>5576467</v>
      </c>
      <c r="B2920" s="368" t="s">
        <v>1932</v>
      </c>
      <c r="C2920" s="367" t="s">
        <v>1923</v>
      </c>
      <c r="D2920" s="366">
        <v>44317</v>
      </c>
      <c r="E2920" s="366">
        <v>44348</v>
      </c>
      <c r="F2920" s="366">
        <v>44348</v>
      </c>
      <c r="G2920" s="365">
        <v>2</v>
      </c>
    </row>
    <row r="2921" spans="1:7" x14ac:dyDescent="0.25">
      <c r="A2921" s="369">
        <v>5577658</v>
      </c>
      <c r="B2921" s="368" t="s">
        <v>1920</v>
      </c>
      <c r="C2921" s="367" t="s">
        <v>1923</v>
      </c>
      <c r="D2921" s="366">
        <v>44317</v>
      </c>
      <c r="E2921" s="366">
        <v>44348</v>
      </c>
      <c r="F2921" s="366">
        <v>44348</v>
      </c>
      <c r="G2921" s="365">
        <v>3</v>
      </c>
    </row>
    <row r="2922" spans="1:7" x14ac:dyDescent="0.25">
      <c r="A2922" s="369">
        <v>5577806</v>
      </c>
      <c r="B2922" s="368" t="s">
        <v>1928</v>
      </c>
      <c r="C2922" s="367" t="s">
        <v>1921</v>
      </c>
      <c r="D2922" s="366">
        <v>43952</v>
      </c>
      <c r="E2922" s="366">
        <v>43983</v>
      </c>
      <c r="F2922" s="366">
        <v>43983</v>
      </c>
      <c r="G2922" s="365">
        <v>6</v>
      </c>
    </row>
    <row r="2923" spans="1:7" x14ac:dyDescent="0.25">
      <c r="A2923" s="369">
        <v>5577942</v>
      </c>
      <c r="B2923" s="368" t="s">
        <v>1928</v>
      </c>
      <c r="C2923" s="367" t="s">
        <v>1934</v>
      </c>
      <c r="D2923" s="366">
        <v>44013</v>
      </c>
      <c r="E2923" s="366">
        <v>44044</v>
      </c>
      <c r="F2923" s="366">
        <v>44044</v>
      </c>
      <c r="G2923" s="365">
        <v>9</v>
      </c>
    </row>
    <row r="2924" spans="1:7" x14ac:dyDescent="0.25">
      <c r="A2924" s="369">
        <v>5578384</v>
      </c>
      <c r="B2924" s="368" t="s">
        <v>1920</v>
      </c>
      <c r="C2924" s="367" t="s">
        <v>1927</v>
      </c>
      <c r="D2924" s="366">
        <v>43922</v>
      </c>
      <c r="E2924" s="366">
        <v>43952</v>
      </c>
      <c r="F2924" s="366">
        <v>43952</v>
      </c>
      <c r="G2924" s="365">
        <v>9</v>
      </c>
    </row>
    <row r="2925" spans="1:7" x14ac:dyDescent="0.25">
      <c r="A2925" s="369">
        <v>5578838</v>
      </c>
      <c r="B2925" s="368" t="s">
        <v>1928</v>
      </c>
      <c r="C2925" s="367" t="s">
        <v>1927</v>
      </c>
      <c r="D2925" s="366">
        <v>44501</v>
      </c>
      <c r="E2925" s="366">
        <v>44501</v>
      </c>
      <c r="F2925" s="366">
        <v>44501</v>
      </c>
      <c r="G2925" s="365">
        <v>82</v>
      </c>
    </row>
    <row r="2926" spans="1:7" x14ac:dyDescent="0.25">
      <c r="A2926" s="369">
        <v>5580781</v>
      </c>
      <c r="B2926" s="368" t="s">
        <v>1922</v>
      </c>
      <c r="C2926" s="367" t="s">
        <v>1923</v>
      </c>
      <c r="D2926" s="366">
        <v>44105</v>
      </c>
      <c r="E2926" s="366">
        <v>44136</v>
      </c>
      <c r="F2926" s="366">
        <v>44136</v>
      </c>
      <c r="G2926" s="365">
        <v>5</v>
      </c>
    </row>
    <row r="2927" spans="1:7" x14ac:dyDescent="0.25">
      <c r="A2927" s="369">
        <v>5581589</v>
      </c>
      <c r="B2927" s="368" t="s">
        <v>1922</v>
      </c>
      <c r="C2927" s="367" t="s">
        <v>1925</v>
      </c>
      <c r="D2927" s="366">
        <v>43862</v>
      </c>
      <c r="E2927" s="366">
        <v>43862</v>
      </c>
      <c r="F2927" s="366">
        <v>43862</v>
      </c>
      <c r="G2927" s="365">
        <v>53</v>
      </c>
    </row>
    <row r="2928" spans="1:7" x14ac:dyDescent="0.25">
      <c r="A2928" s="369">
        <v>5582589</v>
      </c>
      <c r="B2928" s="368" t="s">
        <v>1932</v>
      </c>
      <c r="C2928" s="367" t="s">
        <v>1931</v>
      </c>
      <c r="D2928" s="366">
        <v>44228</v>
      </c>
      <c r="E2928" s="366">
        <v>44256</v>
      </c>
      <c r="F2928" s="366">
        <v>44256</v>
      </c>
      <c r="G2928" s="365">
        <v>19</v>
      </c>
    </row>
    <row r="2929" spans="1:7" x14ac:dyDescent="0.25">
      <c r="A2929" s="369">
        <v>5584354</v>
      </c>
      <c r="B2929" s="368" t="s">
        <v>1928</v>
      </c>
      <c r="C2929" s="367" t="s">
        <v>1923</v>
      </c>
      <c r="D2929" s="366">
        <v>44287</v>
      </c>
      <c r="E2929" s="366">
        <v>44287</v>
      </c>
      <c r="F2929" s="366">
        <v>44317</v>
      </c>
      <c r="G2929" s="365">
        <v>79</v>
      </c>
    </row>
    <row r="2930" spans="1:7" x14ac:dyDescent="0.25">
      <c r="A2930" s="369">
        <v>5585251</v>
      </c>
      <c r="B2930" s="368" t="s">
        <v>1929</v>
      </c>
      <c r="C2930" s="367" t="s">
        <v>1930</v>
      </c>
      <c r="D2930" s="366">
        <v>44166</v>
      </c>
      <c r="E2930" s="366">
        <v>44166</v>
      </c>
      <c r="F2930" s="366">
        <v>44197</v>
      </c>
      <c r="G2930" s="365">
        <v>93</v>
      </c>
    </row>
    <row r="2931" spans="1:7" x14ac:dyDescent="0.25">
      <c r="A2931" s="369">
        <v>5585573</v>
      </c>
      <c r="B2931" s="368" t="s">
        <v>1918</v>
      </c>
      <c r="C2931" s="367" t="s">
        <v>1923</v>
      </c>
      <c r="D2931" s="366">
        <v>44409</v>
      </c>
      <c r="E2931" s="366">
        <v>44440</v>
      </c>
      <c r="F2931" s="366">
        <v>44440</v>
      </c>
      <c r="G2931" s="365">
        <v>8</v>
      </c>
    </row>
    <row r="2932" spans="1:7" x14ac:dyDescent="0.25">
      <c r="A2932" s="369">
        <v>5585773</v>
      </c>
      <c r="B2932" s="368" t="s">
        <v>1918</v>
      </c>
      <c r="C2932" s="367" t="s">
        <v>1919</v>
      </c>
      <c r="D2932" s="366">
        <v>44197</v>
      </c>
      <c r="E2932" s="366">
        <v>44197</v>
      </c>
      <c r="F2932" s="366">
        <v>44228</v>
      </c>
      <c r="G2932" s="365">
        <v>98</v>
      </c>
    </row>
    <row r="2933" spans="1:7" x14ac:dyDescent="0.25">
      <c r="A2933" s="369">
        <v>5586684</v>
      </c>
      <c r="B2933" s="368" t="s">
        <v>1926</v>
      </c>
      <c r="C2933" s="367" t="s">
        <v>1923</v>
      </c>
      <c r="D2933" s="366">
        <v>43831</v>
      </c>
      <c r="E2933" s="366">
        <v>43862</v>
      </c>
      <c r="F2933" s="366">
        <v>43862</v>
      </c>
      <c r="G2933" s="365">
        <v>5</v>
      </c>
    </row>
    <row r="2934" spans="1:7" x14ac:dyDescent="0.25">
      <c r="A2934" s="369">
        <v>5588778</v>
      </c>
      <c r="B2934" s="368" t="s">
        <v>1922</v>
      </c>
      <c r="C2934" s="367" t="s">
        <v>1917</v>
      </c>
      <c r="D2934" s="366">
        <v>44197</v>
      </c>
      <c r="E2934" s="366">
        <v>44197</v>
      </c>
      <c r="F2934" s="366">
        <v>44197</v>
      </c>
      <c r="G2934" s="365">
        <v>95</v>
      </c>
    </row>
    <row r="2935" spans="1:7" x14ac:dyDescent="0.25">
      <c r="A2935" s="369">
        <v>5588944</v>
      </c>
      <c r="B2935" s="368" t="s">
        <v>1918</v>
      </c>
      <c r="C2935" s="367" t="s">
        <v>1933</v>
      </c>
      <c r="D2935" s="366">
        <v>44013</v>
      </c>
      <c r="E2935" s="366">
        <v>44044</v>
      </c>
      <c r="F2935" s="366">
        <v>44044</v>
      </c>
      <c r="G2935" s="365">
        <v>7</v>
      </c>
    </row>
    <row r="2936" spans="1:7" x14ac:dyDescent="0.25">
      <c r="A2936" s="369">
        <v>5589806</v>
      </c>
      <c r="B2936" s="368" t="s">
        <v>1918</v>
      </c>
      <c r="C2936" s="367" t="s">
        <v>1933</v>
      </c>
      <c r="D2936" s="366">
        <v>43952</v>
      </c>
      <c r="E2936" s="366">
        <v>43983</v>
      </c>
      <c r="F2936" s="366">
        <v>43983</v>
      </c>
      <c r="G2936" s="365">
        <v>3</v>
      </c>
    </row>
    <row r="2937" spans="1:7" x14ac:dyDescent="0.25">
      <c r="A2937" s="369">
        <v>5591436</v>
      </c>
      <c r="B2937" s="368" t="s">
        <v>1928</v>
      </c>
      <c r="C2937" s="367" t="s">
        <v>1919</v>
      </c>
      <c r="D2937" s="366">
        <v>43983</v>
      </c>
      <c r="E2937" s="366">
        <v>44013</v>
      </c>
      <c r="F2937" s="366">
        <v>44013</v>
      </c>
      <c r="G2937" s="365">
        <v>10</v>
      </c>
    </row>
    <row r="2938" spans="1:7" x14ac:dyDescent="0.25">
      <c r="A2938" s="369">
        <v>5594781</v>
      </c>
      <c r="B2938" s="368" t="s">
        <v>1932</v>
      </c>
      <c r="C2938" s="367" t="s">
        <v>1934</v>
      </c>
      <c r="D2938" s="366">
        <v>44348</v>
      </c>
      <c r="E2938" s="366">
        <v>44348</v>
      </c>
      <c r="F2938" s="366">
        <v>44348</v>
      </c>
      <c r="G2938" s="365">
        <v>10</v>
      </c>
    </row>
    <row r="2939" spans="1:7" x14ac:dyDescent="0.25">
      <c r="A2939" s="369">
        <v>5595373</v>
      </c>
      <c r="B2939" s="368" t="s">
        <v>1932</v>
      </c>
      <c r="C2939" s="367" t="s">
        <v>1934</v>
      </c>
      <c r="D2939" s="366">
        <v>43922</v>
      </c>
      <c r="E2939" s="366">
        <v>43922</v>
      </c>
      <c r="F2939" s="366">
        <v>43922</v>
      </c>
      <c r="G2939" s="365">
        <v>72</v>
      </c>
    </row>
    <row r="2940" spans="1:7" x14ac:dyDescent="0.25">
      <c r="A2940" s="369">
        <v>5595972</v>
      </c>
      <c r="B2940" s="368" t="s">
        <v>1926</v>
      </c>
      <c r="C2940" s="367" t="s">
        <v>1933</v>
      </c>
      <c r="D2940" s="366">
        <v>44317</v>
      </c>
      <c r="E2940" s="366">
        <v>44317</v>
      </c>
      <c r="F2940" s="366">
        <v>44317</v>
      </c>
      <c r="G2940" s="365">
        <v>68</v>
      </c>
    </row>
    <row r="2941" spans="1:7" x14ac:dyDescent="0.25">
      <c r="A2941" s="369">
        <v>5599131</v>
      </c>
      <c r="B2941" s="368" t="s">
        <v>1922</v>
      </c>
      <c r="C2941" s="367" t="s">
        <v>1917</v>
      </c>
      <c r="D2941" s="366">
        <v>43862</v>
      </c>
      <c r="E2941" s="366">
        <v>43862</v>
      </c>
      <c r="F2941" s="366">
        <v>43862</v>
      </c>
      <c r="G2941" s="365">
        <v>85</v>
      </c>
    </row>
    <row r="2942" spans="1:7" x14ac:dyDescent="0.25">
      <c r="A2942" s="369">
        <v>5599575</v>
      </c>
      <c r="B2942" s="368" t="s">
        <v>1926</v>
      </c>
      <c r="C2942" s="367" t="s">
        <v>1927</v>
      </c>
      <c r="D2942" s="366">
        <v>43891</v>
      </c>
      <c r="E2942" s="366">
        <v>43922</v>
      </c>
      <c r="F2942" s="366">
        <v>43922</v>
      </c>
      <c r="G2942" s="365">
        <v>9</v>
      </c>
    </row>
    <row r="2943" spans="1:7" x14ac:dyDescent="0.25">
      <c r="A2943" s="369">
        <v>5599632</v>
      </c>
      <c r="B2943" s="368" t="s">
        <v>1928</v>
      </c>
      <c r="C2943" s="367" t="s">
        <v>1930</v>
      </c>
      <c r="D2943" s="366">
        <v>43891</v>
      </c>
      <c r="E2943" s="366">
        <v>43891</v>
      </c>
      <c r="F2943" s="366">
        <v>43922</v>
      </c>
      <c r="G2943" s="365">
        <v>61</v>
      </c>
    </row>
    <row r="2944" spans="1:7" x14ac:dyDescent="0.25">
      <c r="A2944" s="369">
        <v>5602289</v>
      </c>
      <c r="B2944" s="368" t="s">
        <v>1922</v>
      </c>
      <c r="C2944" s="367" t="s">
        <v>1927</v>
      </c>
      <c r="D2944" s="366">
        <v>43952</v>
      </c>
      <c r="E2944" s="366">
        <v>43952</v>
      </c>
      <c r="F2944" s="366">
        <v>43983</v>
      </c>
      <c r="G2944" s="365">
        <v>16</v>
      </c>
    </row>
    <row r="2945" spans="1:7" x14ac:dyDescent="0.25">
      <c r="A2945" s="369">
        <v>5603265</v>
      </c>
      <c r="B2945" s="368" t="s">
        <v>1922</v>
      </c>
      <c r="C2945" s="367" t="s">
        <v>1933</v>
      </c>
      <c r="D2945" s="366">
        <v>44197</v>
      </c>
      <c r="E2945" s="366">
        <v>44228</v>
      </c>
      <c r="F2945" s="366">
        <v>44228</v>
      </c>
      <c r="G2945" s="365">
        <v>6</v>
      </c>
    </row>
    <row r="2946" spans="1:7" x14ac:dyDescent="0.25">
      <c r="A2946" s="369">
        <v>5607181</v>
      </c>
      <c r="B2946" s="368" t="s">
        <v>1918</v>
      </c>
      <c r="C2946" s="367" t="s">
        <v>1930</v>
      </c>
      <c r="D2946" s="366">
        <v>44197</v>
      </c>
      <c r="E2946" s="366">
        <v>44197</v>
      </c>
      <c r="F2946" s="366">
        <v>44228</v>
      </c>
      <c r="G2946" s="365">
        <v>19</v>
      </c>
    </row>
    <row r="2947" spans="1:7" x14ac:dyDescent="0.25">
      <c r="A2947" s="369">
        <v>5608192</v>
      </c>
      <c r="B2947" s="368" t="s">
        <v>1926</v>
      </c>
      <c r="C2947" s="367" t="s">
        <v>1921</v>
      </c>
      <c r="D2947" s="366">
        <v>44470</v>
      </c>
      <c r="E2947" s="366">
        <v>44470</v>
      </c>
      <c r="F2947" s="366">
        <v>44501</v>
      </c>
      <c r="G2947" s="365">
        <v>21</v>
      </c>
    </row>
    <row r="2948" spans="1:7" x14ac:dyDescent="0.25">
      <c r="A2948" s="369">
        <v>5611558</v>
      </c>
      <c r="B2948" s="368" t="s">
        <v>1920</v>
      </c>
      <c r="C2948" s="367" t="s">
        <v>1919</v>
      </c>
      <c r="D2948" s="366">
        <v>43862</v>
      </c>
      <c r="E2948" s="366">
        <v>43891</v>
      </c>
      <c r="F2948" s="366">
        <v>43891</v>
      </c>
      <c r="G2948" s="365">
        <v>1</v>
      </c>
    </row>
    <row r="2949" spans="1:7" x14ac:dyDescent="0.25">
      <c r="A2949" s="369">
        <v>5612100</v>
      </c>
      <c r="B2949" s="368" t="s">
        <v>1929</v>
      </c>
      <c r="C2949" s="367" t="s">
        <v>1921</v>
      </c>
      <c r="D2949" s="366">
        <v>43862</v>
      </c>
      <c r="E2949" s="366">
        <v>43862</v>
      </c>
      <c r="F2949" s="366">
        <v>43891</v>
      </c>
      <c r="G2949" s="365">
        <v>43</v>
      </c>
    </row>
    <row r="2950" spans="1:7" x14ac:dyDescent="0.25">
      <c r="A2950" s="369">
        <v>5613945</v>
      </c>
      <c r="B2950" s="368" t="s">
        <v>1928</v>
      </c>
      <c r="C2950" s="367" t="s">
        <v>1930</v>
      </c>
      <c r="D2950" s="366">
        <v>44044</v>
      </c>
      <c r="E2950" s="366">
        <v>44075</v>
      </c>
      <c r="F2950" s="366">
        <v>44075</v>
      </c>
      <c r="G2950" s="365">
        <v>4</v>
      </c>
    </row>
    <row r="2951" spans="1:7" x14ac:dyDescent="0.25">
      <c r="A2951" s="369">
        <v>5615070</v>
      </c>
      <c r="B2951" s="368" t="s">
        <v>1929</v>
      </c>
      <c r="C2951" s="367" t="s">
        <v>1917</v>
      </c>
      <c r="D2951" s="366">
        <v>44166</v>
      </c>
      <c r="E2951" s="366">
        <v>44166</v>
      </c>
      <c r="F2951" s="366">
        <v>44197</v>
      </c>
      <c r="G2951" s="365">
        <v>65</v>
      </c>
    </row>
    <row r="2952" spans="1:7" x14ac:dyDescent="0.25">
      <c r="A2952" s="369">
        <v>5618420</v>
      </c>
      <c r="B2952" s="368" t="s">
        <v>1926</v>
      </c>
      <c r="C2952" s="367" t="s">
        <v>1919</v>
      </c>
      <c r="D2952" s="366">
        <v>44044</v>
      </c>
      <c r="E2952" s="366">
        <v>44044</v>
      </c>
      <c r="F2952" s="366">
        <v>44044</v>
      </c>
      <c r="G2952" s="365">
        <v>7</v>
      </c>
    </row>
    <row r="2953" spans="1:7" x14ac:dyDescent="0.25">
      <c r="A2953" s="369">
        <v>5623917</v>
      </c>
      <c r="B2953" s="368" t="s">
        <v>1928</v>
      </c>
      <c r="C2953" s="367" t="s">
        <v>1923</v>
      </c>
      <c r="D2953" s="366">
        <v>43983</v>
      </c>
      <c r="E2953" s="366">
        <v>43983</v>
      </c>
      <c r="F2953" s="366">
        <v>43983</v>
      </c>
      <c r="G2953" s="365">
        <v>15</v>
      </c>
    </row>
    <row r="2954" spans="1:7" x14ac:dyDescent="0.25">
      <c r="A2954" s="369">
        <v>5624273</v>
      </c>
      <c r="B2954" s="368" t="s">
        <v>1922</v>
      </c>
      <c r="C2954" s="367" t="s">
        <v>1917</v>
      </c>
      <c r="D2954" s="366">
        <v>44440</v>
      </c>
      <c r="E2954" s="366">
        <v>44470</v>
      </c>
      <c r="F2954" s="366">
        <v>44470</v>
      </c>
      <c r="G2954" s="365">
        <v>7</v>
      </c>
    </row>
    <row r="2955" spans="1:7" x14ac:dyDescent="0.25">
      <c r="A2955" s="369">
        <v>5624462</v>
      </c>
      <c r="B2955" s="368" t="s">
        <v>1920</v>
      </c>
      <c r="C2955" s="367" t="s">
        <v>1917</v>
      </c>
      <c r="D2955" s="366">
        <v>44105</v>
      </c>
      <c r="E2955" s="366">
        <v>44105</v>
      </c>
      <c r="F2955" s="366">
        <v>44136</v>
      </c>
      <c r="G2955" s="365">
        <v>88</v>
      </c>
    </row>
    <row r="2956" spans="1:7" x14ac:dyDescent="0.25">
      <c r="A2956" s="369">
        <v>5625687</v>
      </c>
      <c r="B2956" s="368" t="s">
        <v>1920</v>
      </c>
      <c r="C2956" s="367" t="s">
        <v>1933</v>
      </c>
      <c r="D2956" s="366">
        <v>44317</v>
      </c>
      <c r="E2956" s="366">
        <v>44317</v>
      </c>
      <c r="F2956" s="366">
        <v>44317</v>
      </c>
      <c r="G2956" s="365">
        <v>43</v>
      </c>
    </row>
    <row r="2957" spans="1:7" x14ac:dyDescent="0.25">
      <c r="A2957" s="369">
        <v>5625868</v>
      </c>
      <c r="B2957" s="368" t="s">
        <v>1918</v>
      </c>
      <c r="C2957" s="367" t="s">
        <v>1927</v>
      </c>
      <c r="D2957" s="366">
        <v>43922</v>
      </c>
      <c r="E2957" s="366">
        <v>43922</v>
      </c>
      <c r="F2957" s="366">
        <v>43922</v>
      </c>
      <c r="G2957" s="365">
        <v>86</v>
      </c>
    </row>
    <row r="2958" spans="1:7" x14ac:dyDescent="0.25">
      <c r="A2958" s="369">
        <v>5626813</v>
      </c>
      <c r="B2958" s="368" t="s">
        <v>1928</v>
      </c>
      <c r="C2958" s="367" t="s">
        <v>1934</v>
      </c>
      <c r="D2958" s="366">
        <v>44256</v>
      </c>
      <c r="E2958" s="366">
        <v>44256</v>
      </c>
      <c r="F2958" s="366">
        <v>44287</v>
      </c>
      <c r="G2958" s="365">
        <v>61</v>
      </c>
    </row>
    <row r="2959" spans="1:7" x14ac:dyDescent="0.25">
      <c r="A2959" s="369">
        <v>5627081</v>
      </c>
      <c r="B2959" s="368" t="s">
        <v>1928</v>
      </c>
      <c r="C2959" s="367" t="s">
        <v>1934</v>
      </c>
      <c r="D2959" s="366">
        <v>44348</v>
      </c>
      <c r="E2959" s="366">
        <v>44348</v>
      </c>
      <c r="F2959" s="366">
        <v>44378</v>
      </c>
      <c r="G2959" s="365">
        <v>75</v>
      </c>
    </row>
    <row r="2960" spans="1:7" x14ac:dyDescent="0.25">
      <c r="A2960" s="369">
        <v>5627729</v>
      </c>
      <c r="B2960" s="368" t="s">
        <v>1924</v>
      </c>
      <c r="C2960" s="367" t="s">
        <v>1934</v>
      </c>
      <c r="D2960" s="366">
        <v>44105</v>
      </c>
      <c r="E2960" s="366">
        <v>44136</v>
      </c>
      <c r="F2960" s="366">
        <v>44136</v>
      </c>
      <c r="G2960" s="365">
        <v>6</v>
      </c>
    </row>
    <row r="2961" spans="1:7" x14ac:dyDescent="0.25">
      <c r="A2961" s="369">
        <v>5627959</v>
      </c>
      <c r="B2961" s="368" t="s">
        <v>1918</v>
      </c>
      <c r="C2961" s="367" t="s">
        <v>1931</v>
      </c>
      <c r="D2961" s="366">
        <v>44440</v>
      </c>
      <c r="E2961" s="366">
        <v>44440</v>
      </c>
      <c r="F2961" s="366">
        <v>44470</v>
      </c>
      <c r="G2961" s="365">
        <v>75</v>
      </c>
    </row>
    <row r="2962" spans="1:7" x14ac:dyDescent="0.25">
      <c r="A2962" s="369">
        <v>5633692</v>
      </c>
      <c r="B2962" s="368" t="s">
        <v>1924</v>
      </c>
      <c r="C2962" s="367" t="s">
        <v>1921</v>
      </c>
      <c r="D2962" s="366">
        <v>44166</v>
      </c>
      <c r="E2962" s="366">
        <v>44166</v>
      </c>
      <c r="F2962" s="366">
        <v>44166</v>
      </c>
      <c r="G2962" s="365">
        <v>11</v>
      </c>
    </row>
    <row r="2963" spans="1:7" x14ac:dyDescent="0.25">
      <c r="A2963" s="369">
        <v>5634708</v>
      </c>
      <c r="B2963" s="368" t="s">
        <v>1932</v>
      </c>
      <c r="C2963" s="367" t="s">
        <v>1931</v>
      </c>
      <c r="D2963" s="366">
        <v>44440</v>
      </c>
      <c r="E2963" s="366">
        <v>44440</v>
      </c>
      <c r="F2963" s="366">
        <v>44440</v>
      </c>
      <c r="G2963" s="365">
        <v>86</v>
      </c>
    </row>
    <row r="2964" spans="1:7" x14ac:dyDescent="0.25">
      <c r="A2964" s="369">
        <v>5637195</v>
      </c>
      <c r="B2964" s="368" t="s">
        <v>1918</v>
      </c>
      <c r="C2964" s="367" t="s">
        <v>1931</v>
      </c>
      <c r="D2964" s="366">
        <v>44531</v>
      </c>
      <c r="E2964" s="366">
        <v>44531</v>
      </c>
      <c r="F2964" s="366">
        <v>44562</v>
      </c>
      <c r="G2964" s="365">
        <v>95</v>
      </c>
    </row>
    <row r="2965" spans="1:7" x14ac:dyDescent="0.25">
      <c r="A2965" s="369">
        <v>5637281</v>
      </c>
      <c r="B2965" s="368" t="s">
        <v>1932</v>
      </c>
      <c r="C2965" s="367" t="s">
        <v>1930</v>
      </c>
      <c r="D2965" s="366">
        <v>44501</v>
      </c>
      <c r="E2965" s="366">
        <v>44501</v>
      </c>
      <c r="F2965" s="366">
        <v>44501</v>
      </c>
      <c r="G2965" s="365">
        <v>69</v>
      </c>
    </row>
    <row r="2966" spans="1:7" x14ac:dyDescent="0.25">
      <c r="A2966" s="369">
        <v>5637848</v>
      </c>
      <c r="B2966" s="368" t="s">
        <v>1924</v>
      </c>
      <c r="C2966" s="367" t="s">
        <v>1923</v>
      </c>
      <c r="D2966" s="366">
        <v>44013</v>
      </c>
      <c r="E2966" s="366">
        <v>44013</v>
      </c>
      <c r="F2966" s="366">
        <v>44013</v>
      </c>
      <c r="G2966" s="365">
        <v>98</v>
      </c>
    </row>
    <row r="2967" spans="1:7" x14ac:dyDescent="0.25">
      <c r="A2967" s="369">
        <v>5639245</v>
      </c>
      <c r="B2967" s="368" t="s">
        <v>1928</v>
      </c>
      <c r="C2967" s="367" t="s">
        <v>1927</v>
      </c>
      <c r="D2967" s="366">
        <v>44013</v>
      </c>
      <c r="E2967" s="366">
        <v>44013</v>
      </c>
      <c r="F2967" s="366">
        <v>44044</v>
      </c>
      <c r="G2967" s="365">
        <v>96</v>
      </c>
    </row>
    <row r="2968" spans="1:7" x14ac:dyDescent="0.25">
      <c r="A2968" s="369">
        <v>5639957</v>
      </c>
      <c r="B2968" s="368" t="s">
        <v>1924</v>
      </c>
      <c r="C2968" s="367" t="s">
        <v>1931</v>
      </c>
      <c r="D2968" s="366">
        <v>43891</v>
      </c>
      <c r="E2968" s="366">
        <v>43891</v>
      </c>
      <c r="F2968" s="366">
        <v>43891</v>
      </c>
      <c r="G2968" s="365">
        <v>46</v>
      </c>
    </row>
    <row r="2969" spans="1:7" x14ac:dyDescent="0.25">
      <c r="A2969" s="369">
        <v>5640621</v>
      </c>
      <c r="B2969" s="368" t="s">
        <v>1918</v>
      </c>
      <c r="C2969" s="367" t="s">
        <v>1925</v>
      </c>
      <c r="D2969" s="366">
        <v>43922</v>
      </c>
      <c r="E2969" s="366">
        <v>43922</v>
      </c>
      <c r="F2969" s="366">
        <v>43922</v>
      </c>
      <c r="G2969" s="365">
        <v>6</v>
      </c>
    </row>
    <row r="2970" spans="1:7" x14ac:dyDescent="0.25">
      <c r="A2970" s="369">
        <v>5640996</v>
      </c>
      <c r="B2970" s="368" t="s">
        <v>1926</v>
      </c>
      <c r="C2970" s="367" t="s">
        <v>1921</v>
      </c>
      <c r="D2970" s="366">
        <v>44013</v>
      </c>
      <c r="E2970" s="366">
        <v>44013</v>
      </c>
      <c r="F2970" s="366">
        <v>44013</v>
      </c>
      <c r="G2970" s="365">
        <v>29</v>
      </c>
    </row>
    <row r="2971" spans="1:7" x14ac:dyDescent="0.25">
      <c r="A2971" s="369">
        <v>5641892</v>
      </c>
      <c r="B2971" s="368" t="s">
        <v>1929</v>
      </c>
      <c r="C2971" s="367" t="s">
        <v>1927</v>
      </c>
      <c r="D2971" s="366">
        <v>43983</v>
      </c>
      <c r="E2971" s="366">
        <v>44013</v>
      </c>
      <c r="F2971" s="366">
        <v>44013</v>
      </c>
      <c r="G2971" s="365">
        <v>5</v>
      </c>
    </row>
    <row r="2972" spans="1:7" x14ac:dyDescent="0.25">
      <c r="A2972" s="369">
        <v>5642313</v>
      </c>
      <c r="B2972" s="368" t="s">
        <v>1924</v>
      </c>
      <c r="C2972" s="367" t="s">
        <v>1934</v>
      </c>
      <c r="D2972" s="366">
        <v>44013</v>
      </c>
      <c r="E2972" s="366">
        <v>44044</v>
      </c>
      <c r="F2972" s="366">
        <v>44044</v>
      </c>
      <c r="G2972" s="365">
        <v>7</v>
      </c>
    </row>
    <row r="2973" spans="1:7" x14ac:dyDescent="0.25">
      <c r="A2973" s="369">
        <v>5642785</v>
      </c>
      <c r="B2973" s="368" t="s">
        <v>1922</v>
      </c>
      <c r="C2973" s="367" t="s">
        <v>1930</v>
      </c>
      <c r="D2973" s="366">
        <v>44317</v>
      </c>
      <c r="E2973" s="366">
        <v>44317</v>
      </c>
      <c r="F2973" s="366">
        <v>44317</v>
      </c>
      <c r="G2973" s="365">
        <v>95</v>
      </c>
    </row>
    <row r="2974" spans="1:7" x14ac:dyDescent="0.25">
      <c r="A2974" s="369">
        <v>5644159</v>
      </c>
      <c r="B2974" s="368" t="s">
        <v>1920</v>
      </c>
      <c r="C2974" s="367" t="s">
        <v>1930</v>
      </c>
      <c r="D2974" s="366">
        <v>44075</v>
      </c>
      <c r="E2974" s="366">
        <v>44105</v>
      </c>
      <c r="F2974" s="366">
        <v>44105</v>
      </c>
      <c r="G2974" s="365">
        <v>9</v>
      </c>
    </row>
    <row r="2975" spans="1:7" x14ac:dyDescent="0.25">
      <c r="A2975" s="369">
        <v>5646967</v>
      </c>
      <c r="B2975" s="368" t="s">
        <v>1929</v>
      </c>
      <c r="C2975" s="367" t="s">
        <v>1917</v>
      </c>
      <c r="D2975" s="366">
        <v>44228</v>
      </c>
      <c r="E2975" s="366">
        <v>44228</v>
      </c>
      <c r="F2975" s="366">
        <v>44228</v>
      </c>
      <c r="G2975" s="365">
        <v>26</v>
      </c>
    </row>
    <row r="2976" spans="1:7" x14ac:dyDescent="0.25">
      <c r="A2976" s="369">
        <v>5647006</v>
      </c>
      <c r="B2976" s="368" t="s">
        <v>1928</v>
      </c>
      <c r="C2976" s="367" t="s">
        <v>1934</v>
      </c>
      <c r="D2976" s="366">
        <v>44501</v>
      </c>
      <c r="E2976" s="366">
        <v>44501</v>
      </c>
      <c r="F2976" s="366">
        <v>44531</v>
      </c>
      <c r="G2976" s="365">
        <v>98</v>
      </c>
    </row>
    <row r="2977" spans="1:7" x14ac:dyDescent="0.25">
      <c r="A2977" s="369">
        <v>5647018</v>
      </c>
      <c r="B2977" s="368" t="s">
        <v>1928</v>
      </c>
      <c r="C2977" s="367" t="s">
        <v>1930</v>
      </c>
      <c r="D2977" s="366">
        <v>44166</v>
      </c>
      <c r="E2977" s="366">
        <v>44166</v>
      </c>
      <c r="F2977" s="366">
        <v>44197</v>
      </c>
      <c r="G2977" s="365">
        <v>23</v>
      </c>
    </row>
    <row r="2978" spans="1:7" x14ac:dyDescent="0.25">
      <c r="A2978" s="369">
        <v>5648105</v>
      </c>
      <c r="B2978" s="368" t="s">
        <v>1928</v>
      </c>
      <c r="C2978" s="367" t="s">
        <v>1931</v>
      </c>
      <c r="D2978" s="366">
        <v>43862</v>
      </c>
      <c r="E2978" s="366">
        <v>43891</v>
      </c>
      <c r="F2978" s="366">
        <v>43891</v>
      </c>
      <c r="G2978" s="365">
        <v>6</v>
      </c>
    </row>
    <row r="2979" spans="1:7" x14ac:dyDescent="0.25">
      <c r="A2979" s="369">
        <v>5648109</v>
      </c>
      <c r="B2979" s="368" t="s">
        <v>1918</v>
      </c>
      <c r="C2979" s="367" t="s">
        <v>1927</v>
      </c>
      <c r="D2979" s="366">
        <v>44136</v>
      </c>
      <c r="E2979" s="366">
        <v>44166</v>
      </c>
      <c r="F2979" s="366">
        <v>44166</v>
      </c>
      <c r="G2979" s="365">
        <v>10</v>
      </c>
    </row>
    <row r="2980" spans="1:7" x14ac:dyDescent="0.25">
      <c r="A2980" s="369">
        <v>5650035</v>
      </c>
      <c r="B2980" s="368" t="s">
        <v>1932</v>
      </c>
      <c r="C2980" s="367" t="s">
        <v>1931</v>
      </c>
      <c r="D2980" s="366">
        <v>44166</v>
      </c>
      <c r="E2980" s="366">
        <v>44166</v>
      </c>
      <c r="F2980" s="366">
        <v>44166</v>
      </c>
      <c r="G2980" s="365">
        <v>92</v>
      </c>
    </row>
    <row r="2981" spans="1:7" x14ac:dyDescent="0.25">
      <c r="A2981" s="369">
        <v>5650386</v>
      </c>
      <c r="B2981" s="368" t="s">
        <v>1932</v>
      </c>
      <c r="C2981" s="367" t="s">
        <v>1923</v>
      </c>
      <c r="D2981" s="366">
        <v>44105</v>
      </c>
      <c r="E2981" s="366">
        <v>44105</v>
      </c>
      <c r="F2981" s="366">
        <v>44136</v>
      </c>
      <c r="G2981" s="365">
        <v>31</v>
      </c>
    </row>
    <row r="2982" spans="1:7" x14ac:dyDescent="0.25">
      <c r="A2982" s="369">
        <v>5651615</v>
      </c>
      <c r="B2982" s="368" t="s">
        <v>1932</v>
      </c>
      <c r="C2982" s="367" t="s">
        <v>1931</v>
      </c>
      <c r="D2982" s="366">
        <v>44166</v>
      </c>
      <c r="E2982" s="366">
        <v>44166</v>
      </c>
      <c r="F2982" s="366">
        <v>44197</v>
      </c>
      <c r="G2982" s="365">
        <v>60</v>
      </c>
    </row>
    <row r="2983" spans="1:7" x14ac:dyDescent="0.25">
      <c r="A2983" s="369">
        <v>5653390</v>
      </c>
      <c r="B2983" s="368" t="s">
        <v>1922</v>
      </c>
      <c r="C2983" s="367" t="s">
        <v>1933</v>
      </c>
      <c r="D2983" s="366">
        <v>44378</v>
      </c>
      <c r="E2983" s="366">
        <v>44378</v>
      </c>
      <c r="F2983" s="366">
        <v>44378</v>
      </c>
      <c r="G2983" s="365">
        <v>44</v>
      </c>
    </row>
    <row r="2984" spans="1:7" x14ac:dyDescent="0.25">
      <c r="A2984" s="369">
        <v>5654172</v>
      </c>
      <c r="B2984" s="368" t="s">
        <v>1928</v>
      </c>
      <c r="C2984" s="367" t="s">
        <v>1925</v>
      </c>
      <c r="D2984" s="366">
        <v>44136</v>
      </c>
      <c r="E2984" s="366">
        <v>44136</v>
      </c>
      <c r="F2984" s="366">
        <v>44166</v>
      </c>
      <c r="G2984" s="365">
        <v>49</v>
      </c>
    </row>
    <row r="2985" spans="1:7" x14ac:dyDescent="0.25">
      <c r="A2985" s="369">
        <v>5657581</v>
      </c>
      <c r="B2985" s="368" t="s">
        <v>1929</v>
      </c>
      <c r="C2985" s="367" t="s">
        <v>1930</v>
      </c>
      <c r="D2985" s="366">
        <v>43862</v>
      </c>
      <c r="E2985" s="366">
        <v>43862</v>
      </c>
      <c r="F2985" s="366">
        <v>43891</v>
      </c>
      <c r="G2985" s="365">
        <v>64</v>
      </c>
    </row>
    <row r="2986" spans="1:7" x14ac:dyDescent="0.25">
      <c r="A2986" s="369">
        <v>5660130</v>
      </c>
      <c r="B2986" s="368" t="s">
        <v>1932</v>
      </c>
      <c r="C2986" s="367" t="s">
        <v>1933</v>
      </c>
      <c r="D2986" s="366">
        <v>44044</v>
      </c>
      <c r="E2986" s="366">
        <v>44044</v>
      </c>
      <c r="F2986" s="366">
        <v>44075</v>
      </c>
      <c r="G2986" s="365">
        <v>60</v>
      </c>
    </row>
    <row r="2987" spans="1:7" x14ac:dyDescent="0.25">
      <c r="A2987" s="369">
        <v>5665125</v>
      </c>
      <c r="B2987" s="368" t="s">
        <v>1924</v>
      </c>
      <c r="C2987" s="367" t="s">
        <v>1917</v>
      </c>
      <c r="D2987" s="366">
        <v>43952</v>
      </c>
      <c r="E2987" s="366">
        <v>43952</v>
      </c>
      <c r="F2987" s="366">
        <v>43952</v>
      </c>
      <c r="G2987" s="365">
        <v>80</v>
      </c>
    </row>
    <row r="2988" spans="1:7" x14ac:dyDescent="0.25">
      <c r="A2988" s="369">
        <v>5667201</v>
      </c>
      <c r="B2988" s="368" t="s">
        <v>1918</v>
      </c>
      <c r="C2988" s="367" t="s">
        <v>1925</v>
      </c>
      <c r="D2988" s="366">
        <v>44075</v>
      </c>
      <c r="E2988" s="366">
        <v>44075</v>
      </c>
      <c r="F2988" s="366">
        <v>44105</v>
      </c>
      <c r="G2988" s="365">
        <v>47</v>
      </c>
    </row>
    <row r="2989" spans="1:7" x14ac:dyDescent="0.25">
      <c r="A2989" s="369">
        <v>5667813</v>
      </c>
      <c r="B2989" s="368" t="s">
        <v>1926</v>
      </c>
      <c r="C2989" s="367" t="s">
        <v>1934</v>
      </c>
      <c r="D2989" s="366">
        <v>44501</v>
      </c>
      <c r="E2989" s="366">
        <v>44501</v>
      </c>
      <c r="F2989" s="366">
        <v>44501</v>
      </c>
      <c r="G2989" s="365">
        <v>18</v>
      </c>
    </row>
    <row r="2990" spans="1:7" x14ac:dyDescent="0.25">
      <c r="A2990" s="369">
        <v>5668101</v>
      </c>
      <c r="B2990" s="368" t="s">
        <v>1929</v>
      </c>
      <c r="C2990" s="367" t="s">
        <v>1931</v>
      </c>
      <c r="D2990" s="366">
        <v>44228</v>
      </c>
      <c r="E2990" s="366">
        <v>44228</v>
      </c>
      <c r="F2990" s="366">
        <v>44256</v>
      </c>
      <c r="G2990" s="365">
        <v>29</v>
      </c>
    </row>
    <row r="2991" spans="1:7" x14ac:dyDescent="0.25">
      <c r="A2991" s="369">
        <v>5668123</v>
      </c>
      <c r="B2991" s="368" t="s">
        <v>1932</v>
      </c>
      <c r="C2991" s="367" t="s">
        <v>1925</v>
      </c>
      <c r="D2991" s="366">
        <v>44531</v>
      </c>
      <c r="E2991" s="366">
        <v>44562</v>
      </c>
      <c r="F2991" s="366">
        <v>44562</v>
      </c>
      <c r="G2991" s="365">
        <v>13</v>
      </c>
    </row>
    <row r="2992" spans="1:7" x14ac:dyDescent="0.25">
      <c r="A2992" s="369">
        <v>5670038</v>
      </c>
      <c r="B2992" s="368" t="s">
        <v>1929</v>
      </c>
      <c r="C2992" s="367" t="s">
        <v>1927</v>
      </c>
      <c r="D2992" s="366">
        <v>44440</v>
      </c>
      <c r="E2992" s="366">
        <v>44440</v>
      </c>
      <c r="F2992" s="366">
        <v>44440</v>
      </c>
      <c r="G2992" s="365">
        <v>68</v>
      </c>
    </row>
    <row r="2993" spans="1:7" x14ac:dyDescent="0.25">
      <c r="A2993" s="369">
        <v>5670254</v>
      </c>
      <c r="B2993" s="368" t="s">
        <v>1928</v>
      </c>
      <c r="C2993" s="367" t="s">
        <v>1917</v>
      </c>
      <c r="D2993" s="366">
        <v>43831</v>
      </c>
      <c r="E2993" s="366">
        <v>43831</v>
      </c>
      <c r="F2993" s="366">
        <v>43862</v>
      </c>
      <c r="G2993" s="365">
        <v>41</v>
      </c>
    </row>
    <row r="2994" spans="1:7" x14ac:dyDescent="0.25">
      <c r="A2994" s="369">
        <v>5673828</v>
      </c>
      <c r="B2994" s="368" t="s">
        <v>1926</v>
      </c>
      <c r="C2994" s="367" t="s">
        <v>1925</v>
      </c>
      <c r="D2994" s="366">
        <v>44105</v>
      </c>
      <c r="E2994" s="366">
        <v>44136</v>
      </c>
      <c r="F2994" s="366">
        <v>44136</v>
      </c>
      <c r="G2994" s="365">
        <v>10</v>
      </c>
    </row>
    <row r="2995" spans="1:7" x14ac:dyDescent="0.25">
      <c r="A2995" s="369">
        <v>5673889</v>
      </c>
      <c r="B2995" s="368" t="s">
        <v>1922</v>
      </c>
      <c r="C2995" s="367" t="s">
        <v>1927</v>
      </c>
      <c r="D2995" s="366">
        <v>44348</v>
      </c>
      <c r="E2995" s="366">
        <v>44348</v>
      </c>
      <c r="F2995" s="366">
        <v>44348</v>
      </c>
      <c r="G2995" s="365">
        <v>53</v>
      </c>
    </row>
    <row r="2996" spans="1:7" x14ac:dyDescent="0.25">
      <c r="A2996" s="369">
        <v>5674747</v>
      </c>
      <c r="B2996" s="368" t="s">
        <v>1926</v>
      </c>
      <c r="C2996" s="367" t="s">
        <v>1923</v>
      </c>
      <c r="D2996" s="366">
        <v>44044</v>
      </c>
      <c r="E2996" s="366">
        <v>44044</v>
      </c>
      <c r="F2996" s="366">
        <v>44044</v>
      </c>
      <c r="G2996" s="365">
        <v>90</v>
      </c>
    </row>
    <row r="2997" spans="1:7" x14ac:dyDescent="0.25">
      <c r="A2997" s="369">
        <v>5677786</v>
      </c>
      <c r="B2997" s="368" t="s">
        <v>1929</v>
      </c>
      <c r="C2997" s="367" t="s">
        <v>1923</v>
      </c>
      <c r="D2997" s="366">
        <v>44256</v>
      </c>
      <c r="E2997" s="366">
        <v>44256</v>
      </c>
      <c r="F2997" s="366">
        <v>44287</v>
      </c>
      <c r="G2997" s="365">
        <v>38</v>
      </c>
    </row>
    <row r="2998" spans="1:7" x14ac:dyDescent="0.25">
      <c r="A2998" s="369">
        <v>5684861</v>
      </c>
      <c r="B2998" s="368" t="s">
        <v>1926</v>
      </c>
      <c r="C2998" s="367" t="s">
        <v>1919</v>
      </c>
      <c r="D2998" s="366">
        <v>44166</v>
      </c>
      <c r="E2998" s="366">
        <v>44166</v>
      </c>
      <c r="F2998" s="366">
        <v>44197</v>
      </c>
      <c r="G2998" s="365">
        <v>32</v>
      </c>
    </row>
    <row r="2999" spans="1:7" x14ac:dyDescent="0.25">
      <c r="A2999" s="369">
        <v>5690737</v>
      </c>
      <c r="B2999" s="368" t="s">
        <v>1918</v>
      </c>
      <c r="C2999" s="367" t="s">
        <v>1931</v>
      </c>
      <c r="D2999" s="366">
        <v>44166</v>
      </c>
      <c r="E2999" s="366">
        <v>44166</v>
      </c>
      <c r="F2999" s="366">
        <v>44197</v>
      </c>
      <c r="G2999" s="365">
        <v>57</v>
      </c>
    </row>
    <row r="3000" spans="1:7" x14ac:dyDescent="0.25">
      <c r="A3000" s="369">
        <v>5693834</v>
      </c>
      <c r="B3000" s="368" t="s">
        <v>1918</v>
      </c>
      <c r="C3000" s="367" t="s">
        <v>1933</v>
      </c>
      <c r="D3000" s="366">
        <v>43831</v>
      </c>
      <c r="E3000" s="366">
        <v>43862</v>
      </c>
      <c r="F3000" s="366">
        <v>43862</v>
      </c>
      <c r="G3000" s="365">
        <v>7</v>
      </c>
    </row>
    <row r="3001" spans="1:7" x14ac:dyDescent="0.25">
      <c r="A3001" s="369">
        <v>5695286</v>
      </c>
      <c r="B3001" s="368" t="s">
        <v>1924</v>
      </c>
      <c r="C3001" s="367" t="s">
        <v>1925</v>
      </c>
      <c r="D3001" s="366">
        <v>44317</v>
      </c>
      <c r="E3001" s="366">
        <v>44317</v>
      </c>
      <c r="F3001" s="366">
        <v>44317</v>
      </c>
      <c r="G3001" s="365">
        <v>21</v>
      </c>
    </row>
    <row r="3002" spans="1:7" x14ac:dyDescent="0.25">
      <c r="A3002" s="369">
        <v>5695551</v>
      </c>
      <c r="B3002" s="368" t="s">
        <v>1918</v>
      </c>
      <c r="C3002" s="367" t="s">
        <v>1921</v>
      </c>
      <c r="D3002" s="366">
        <v>43831</v>
      </c>
      <c r="E3002" s="366">
        <v>43862</v>
      </c>
      <c r="F3002" s="366">
        <v>43862</v>
      </c>
      <c r="G3002" s="365">
        <v>1</v>
      </c>
    </row>
    <row r="3003" spans="1:7" x14ac:dyDescent="0.25">
      <c r="A3003" s="369">
        <v>5695707</v>
      </c>
      <c r="B3003" s="368" t="s">
        <v>1922</v>
      </c>
      <c r="C3003" s="367" t="s">
        <v>1919</v>
      </c>
      <c r="D3003" s="366">
        <v>44105</v>
      </c>
      <c r="E3003" s="366">
        <v>44105</v>
      </c>
      <c r="F3003" s="366">
        <v>44136</v>
      </c>
      <c r="G3003" s="365">
        <v>53</v>
      </c>
    </row>
    <row r="3004" spans="1:7" x14ac:dyDescent="0.25">
      <c r="A3004" s="369">
        <v>5699724</v>
      </c>
      <c r="B3004" s="368" t="s">
        <v>1928</v>
      </c>
      <c r="C3004" s="367" t="s">
        <v>1927</v>
      </c>
      <c r="D3004" s="366">
        <v>43922</v>
      </c>
      <c r="E3004" s="366">
        <v>43922</v>
      </c>
      <c r="F3004" s="366">
        <v>43922</v>
      </c>
      <c r="G3004" s="365">
        <v>35</v>
      </c>
    </row>
    <row r="3005" spans="1:7" x14ac:dyDescent="0.25">
      <c r="A3005" s="369">
        <v>5700300</v>
      </c>
      <c r="B3005" s="368" t="s">
        <v>1924</v>
      </c>
      <c r="C3005" s="367" t="s">
        <v>1925</v>
      </c>
      <c r="D3005" s="366">
        <v>43922</v>
      </c>
      <c r="E3005" s="366">
        <v>43922</v>
      </c>
      <c r="F3005" s="366">
        <v>43952</v>
      </c>
      <c r="G3005" s="365">
        <v>28</v>
      </c>
    </row>
    <row r="3006" spans="1:7" x14ac:dyDescent="0.25">
      <c r="A3006" s="369">
        <v>5703072</v>
      </c>
      <c r="B3006" s="368" t="s">
        <v>1920</v>
      </c>
      <c r="C3006" s="367" t="s">
        <v>1925</v>
      </c>
      <c r="D3006" s="366">
        <v>44256</v>
      </c>
      <c r="E3006" s="366">
        <v>44256</v>
      </c>
      <c r="F3006" s="366">
        <v>44287</v>
      </c>
      <c r="G3006" s="365">
        <v>14</v>
      </c>
    </row>
    <row r="3007" spans="1:7" x14ac:dyDescent="0.25">
      <c r="A3007" s="369">
        <v>5703141</v>
      </c>
      <c r="B3007" s="368" t="s">
        <v>1918</v>
      </c>
      <c r="C3007" s="367" t="s">
        <v>1923</v>
      </c>
      <c r="D3007" s="366">
        <v>44501</v>
      </c>
      <c r="E3007" s="366">
        <v>44501</v>
      </c>
      <c r="F3007" s="366">
        <v>44501</v>
      </c>
      <c r="G3007" s="365">
        <v>54</v>
      </c>
    </row>
    <row r="3008" spans="1:7" x14ac:dyDescent="0.25">
      <c r="A3008" s="369">
        <v>5705498</v>
      </c>
      <c r="B3008" s="368" t="s">
        <v>1929</v>
      </c>
      <c r="C3008" s="367" t="s">
        <v>1921</v>
      </c>
      <c r="D3008" s="366">
        <v>44166</v>
      </c>
      <c r="E3008" s="366">
        <v>44166</v>
      </c>
      <c r="F3008" s="366">
        <v>44166</v>
      </c>
      <c r="G3008" s="365">
        <v>22</v>
      </c>
    </row>
    <row r="3009" spans="1:7" x14ac:dyDescent="0.25">
      <c r="A3009" s="369">
        <v>5707157</v>
      </c>
      <c r="B3009" s="368" t="s">
        <v>1929</v>
      </c>
      <c r="C3009" s="367" t="s">
        <v>1927</v>
      </c>
      <c r="D3009" s="366">
        <v>44348</v>
      </c>
      <c r="E3009" s="366">
        <v>44378</v>
      </c>
      <c r="F3009" s="366">
        <v>44378</v>
      </c>
      <c r="G3009" s="365">
        <v>5</v>
      </c>
    </row>
    <row r="3010" spans="1:7" x14ac:dyDescent="0.25">
      <c r="A3010" s="369">
        <v>5707199</v>
      </c>
      <c r="B3010" s="368" t="s">
        <v>1922</v>
      </c>
      <c r="C3010" s="367" t="s">
        <v>1934</v>
      </c>
      <c r="D3010" s="366">
        <v>43862</v>
      </c>
      <c r="E3010" s="366">
        <v>43891</v>
      </c>
      <c r="F3010" s="366">
        <v>43891</v>
      </c>
      <c r="G3010" s="365">
        <v>2</v>
      </c>
    </row>
    <row r="3011" spans="1:7" x14ac:dyDescent="0.25">
      <c r="A3011" s="369">
        <v>5707604</v>
      </c>
      <c r="B3011" s="368" t="s">
        <v>1920</v>
      </c>
      <c r="C3011" s="367" t="s">
        <v>1934</v>
      </c>
      <c r="D3011" s="366">
        <v>44197</v>
      </c>
      <c r="E3011" s="366">
        <v>44197</v>
      </c>
      <c r="F3011" s="366">
        <v>44197</v>
      </c>
      <c r="G3011" s="365">
        <v>67</v>
      </c>
    </row>
    <row r="3012" spans="1:7" x14ac:dyDescent="0.25">
      <c r="A3012" s="369">
        <v>5707699</v>
      </c>
      <c r="B3012" s="368" t="s">
        <v>1926</v>
      </c>
      <c r="C3012" s="367" t="s">
        <v>1923</v>
      </c>
      <c r="D3012" s="366">
        <v>44348</v>
      </c>
      <c r="E3012" s="366">
        <v>44378</v>
      </c>
      <c r="F3012" s="366">
        <v>44378</v>
      </c>
      <c r="G3012" s="365">
        <v>7</v>
      </c>
    </row>
    <row r="3013" spans="1:7" x14ac:dyDescent="0.25">
      <c r="A3013" s="369">
        <v>5708931</v>
      </c>
      <c r="B3013" s="368" t="s">
        <v>1929</v>
      </c>
      <c r="C3013" s="367" t="s">
        <v>1931</v>
      </c>
      <c r="D3013" s="366">
        <v>44317</v>
      </c>
      <c r="E3013" s="366">
        <v>44317</v>
      </c>
      <c r="F3013" s="366">
        <v>44348</v>
      </c>
      <c r="G3013" s="365">
        <v>92</v>
      </c>
    </row>
    <row r="3014" spans="1:7" x14ac:dyDescent="0.25">
      <c r="A3014" s="369">
        <v>5713199</v>
      </c>
      <c r="B3014" s="368" t="s">
        <v>1918</v>
      </c>
      <c r="C3014" s="367" t="s">
        <v>1933</v>
      </c>
      <c r="D3014" s="366">
        <v>44256</v>
      </c>
      <c r="E3014" s="366">
        <v>44256</v>
      </c>
      <c r="F3014" s="366">
        <v>44287</v>
      </c>
      <c r="G3014" s="365">
        <v>60</v>
      </c>
    </row>
    <row r="3015" spans="1:7" x14ac:dyDescent="0.25">
      <c r="A3015" s="369">
        <v>5714114</v>
      </c>
      <c r="B3015" s="368" t="s">
        <v>1918</v>
      </c>
      <c r="C3015" s="367" t="s">
        <v>1930</v>
      </c>
      <c r="D3015" s="366">
        <v>44256</v>
      </c>
      <c r="E3015" s="366">
        <v>44256</v>
      </c>
      <c r="F3015" s="366">
        <v>44287</v>
      </c>
      <c r="G3015" s="365">
        <v>37</v>
      </c>
    </row>
    <row r="3016" spans="1:7" x14ac:dyDescent="0.25">
      <c r="A3016" s="369">
        <v>5715731</v>
      </c>
      <c r="B3016" s="368" t="s">
        <v>1920</v>
      </c>
      <c r="C3016" s="367" t="s">
        <v>1919</v>
      </c>
      <c r="D3016" s="366">
        <v>44228</v>
      </c>
      <c r="E3016" s="366">
        <v>44228</v>
      </c>
      <c r="F3016" s="366">
        <v>44228</v>
      </c>
      <c r="G3016" s="365">
        <v>96</v>
      </c>
    </row>
    <row r="3017" spans="1:7" x14ac:dyDescent="0.25">
      <c r="A3017" s="369">
        <v>5716669</v>
      </c>
      <c r="B3017" s="368" t="s">
        <v>1920</v>
      </c>
      <c r="C3017" s="367" t="s">
        <v>1931</v>
      </c>
      <c r="D3017" s="366">
        <v>43922</v>
      </c>
      <c r="E3017" s="366">
        <v>43922</v>
      </c>
      <c r="F3017" s="366">
        <v>43922</v>
      </c>
      <c r="G3017" s="365">
        <v>75</v>
      </c>
    </row>
    <row r="3018" spans="1:7" x14ac:dyDescent="0.25">
      <c r="A3018" s="369">
        <v>5718943</v>
      </c>
      <c r="B3018" s="368" t="s">
        <v>1929</v>
      </c>
      <c r="C3018" s="367" t="s">
        <v>1930</v>
      </c>
      <c r="D3018" s="366">
        <v>44348</v>
      </c>
      <c r="E3018" s="366">
        <v>44348</v>
      </c>
      <c r="F3018" s="366">
        <v>44378</v>
      </c>
      <c r="G3018" s="365">
        <v>79</v>
      </c>
    </row>
    <row r="3019" spans="1:7" x14ac:dyDescent="0.25">
      <c r="A3019" s="369">
        <v>5720536</v>
      </c>
      <c r="B3019" s="368" t="s">
        <v>1924</v>
      </c>
      <c r="C3019" s="367" t="s">
        <v>1919</v>
      </c>
      <c r="D3019" s="366">
        <v>44317</v>
      </c>
      <c r="E3019" s="366">
        <v>44348</v>
      </c>
      <c r="F3019" s="366">
        <v>44348</v>
      </c>
      <c r="G3019" s="365">
        <v>2</v>
      </c>
    </row>
    <row r="3020" spans="1:7" x14ac:dyDescent="0.25">
      <c r="A3020" s="369">
        <v>5722134</v>
      </c>
      <c r="B3020" s="368" t="s">
        <v>1929</v>
      </c>
      <c r="C3020" s="367" t="s">
        <v>1927</v>
      </c>
      <c r="D3020" s="366">
        <v>44256</v>
      </c>
      <c r="E3020" s="366">
        <v>44287</v>
      </c>
      <c r="F3020" s="366">
        <v>44287</v>
      </c>
      <c r="G3020" s="365">
        <v>7</v>
      </c>
    </row>
    <row r="3021" spans="1:7" x14ac:dyDescent="0.25">
      <c r="A3021" s="369">
        <v>5723126</v>
      </c>
      <c r="B3021" s="368" t="s">
        <v>1932</v>
      </c>
      <c r="C3021" s="367" t="s">
        <v>1934</v>
      </c>
      <c r="D3021" s="366">
        <v>44501</v>
      </c>
      <c r="E3021" s="366">
        <v>44501</v>
      </c>
      <c r="F3021" s="366">
        <v>44531</v>
      </c>
      <c r="G3021" s="365">
        <v>55</v>
      </c>
    </row>
    <row r="3022" spans="1:7" x14ac:dyDescent="0.25">
      <c r="A3022" s="369">
        <v>5730381</v>
      </c>
      <c r="B3022" s="368" t="s">
        <v>1928</v>
      </c>
      <c r="C3022" s="367" t="s">
        <v>1921</v>
      </c>
      <c r="D3022" s="366">
        <v>44044</v>
      </c>
      <c r="E3022" s="366">
        <v>44075</v>
      </c>
      <c r="F3022" s="366">
        <v>44075</v>
      </c>
      <c r="G3022" s="365">
        <v>8</v>
      </c>
    </row>
    <row r="3023" spans="1:7" x14ac:dyDescent="0.25">
      <c r="A3023" s="369">
        <v>5732757</v>
      </c>
      <c r="B3023" s="368" t="s">
        <v>1918</v>
      </c>
      <c r="C3023" s="367" t="s">
        <v>1934</v>
      </c>
      <c r="D3023" s="366">
        <v>44470</v>
      </c>
      <c r="E3023" s="366">
        <v>44501</v>
      </c>
      <c r="F3023" s="366">
        <v>44501</v>
      </c>
      <c r="G3023" s="365">
        <v>22</v>
      </c>
    </row>
    <row r="3024" spans="1:7" x14ac:dyDescent="0.25">
      <c r="A3024" s="369">
        <v>5733333</v>
      </c>
      <c r="B3024" s="368" t="s">
        <v>1926</v>
      </c>
      <c r="C3024" s="367" t="s">
        <v>1923</v>
      </c>
      <c r="D3024" s="366">
        <v>43952</v>
      </c>
      <c r="E3024" s="366">
        <v>43983</v>
      </c>
      <c r="F3024" s="366">
        <v>43983</v>
      </c>
      <c r="G3024" s="365">
        <v>7</v>
      </c>
    </row>
    <row r="3025" spans="1:7" x14ac:dyDescent="0.25">
      <c r="A3025" s="369">
        <v>5734829</v>
      </c>
      <c r="B3025" s="368" t="s">
        <v>1918</v>
      </c>
      <c r="C3025" s="367" t="s">
        <v>1925</v>
      </c>
      <c r="D3025" s="366">
        <v>44378</v>
      </c>
      <c r="E3025" s="366">
        <v>44378</v>
      </c>
      <c r="F3025" s="366">
        <v>44409</v>
      </c>
      <c r="G3025" s="365">
        <v>47</v>
      </c>
    </row>
    <row r="3026" spans="1:7" x14ac:dyDescent="0.25">
      <c r="A3026" s="369">
        <v>5735221</v>
      </c>
      <c r="B3026" s="368" t="s">
        <v>1920</v>
      </c>
      <c r="C3026" s="367" t="s">
        <v>1930</v>
      </c>
      <c r="D3026" s="366">
        <v>44440</v>
      </c>
      <c r="E3026" s="366">
        <v>44470</v>
      </c>
      <c r="F3026" s="366">
        <v>44470</v>
      </c>
      <c r="G3026" s="365">
        <v>20</v>
      </c>
    </row>
    <row r="3027" spans="1:7" x14ac:dyDescent="0.25">
      <c r="A3027" s="369">
        <v>5738739</v>
      </c>
      <c r="B3027" s="368" t="s">
        <v>1922</v>
      </c>
      <c r="C3027" s="367" t="s">
        <v>1934</v>
      </c>
      <c r="D3027" s="366">
        <v>44105</v>
      </c>
      <c r="E3027" s="366">
        <v>44136</v>
      </c>
      <c r="F3027" s="366">
        <v>44136</v>
      </c>
      <c r="G3027" s="365">
        <v>10</v>
      </c>
    </row>
    <row r="3028" spans="1:7" x14ac:dyDescent="0.25">
      <c r="A3028" s="369">
        <v>5741654</v>
      </c>
      <c r="B3028" s="368" t="s">
        <v>1924</v>
      </c>
      <c r="C3028" s="367" t="s">
        <v>1921</v>
      </c>
      <c r="D3028" s="366">
        <v>43862</v>
      </c>
      <c r="E3028" s="366">
        <v>43862</v>
      </c>
      <c r="F3028" s="366">
        <v>43891</v>
      </c>
      <c r="G3028" s="365">
        <v>37</v>
      </c>
    </row>
    <row r="3029" spans="1:7" x14ac:dyDescent="0.25">
      <c r="A3029" s="369">
        <v>5742122</v>
      </c>
      <c r="B3029" s="368" t="s">
        <v>1924</v>
      </c>
      <c r="C3029" s="367" t="s">
        <v>1934</v>
      </c>
      <c r="D3029" s="366">
        <v>44378</v>
      </c>
      <c r="E3029" s="366">
        <v>44378</v>
      </c>
      <c r="F3029" s="366">
        <v>44378</v>
      </c>
      <c r="G3029" s="365">
        <v>33</v>
      </c>
    </row>
    <row r="3030" spans="1:7" x14ac:dyDescent="0.25">
      <c r="A3030" s="369">
        <v>5742913</v>
      </c>
      <c r="B3030" s="368" t="s">
        <v>1928</v>
      </c>
      <c r="C3030" s="367" t="s">
        <v>1934</v>
      </c>
      <c r="D3030" s="366">
        <v>44105</v>
      </c>
      <c r="E3030" s="366">
        <v>44136</v>
      </c>
      <c r="F3030" s="366">
        <v>44136</v>
      </c>
      <c r="G3030" s="365">
        <v>2</v>
      </c>
    </row>
    <row r="3031" spans="1:7" x14ac:dyDescent="0.25">
      <c r="A3031" s="369">
        <v>5744871</v>
      </c>
      <c r="B3031" s="368" t="s">
        <v>1924</v>
      </c>
      <c r="C3031" s="367" t="s">
        <v>1931</v>
      </c>
      <c r="D3031" s="366">
        <v>43862</v>
      </c>
      <c r="E3031" s="366">
        <v>43862</v>
      </c>
      <c r="F3031" s="366">
        <v>43862</v>
      </c>
      <c r="G3031" s="365">
        <v>10</v>
      </c>
    </row>
    <row r="3032" spans="1:7" x14ac:dyDescent="0.25">
      <c r="A3032" s="369">
        <v>5747437</v>
      </c>
      <c r="B3032" s="368" t="s">
        <v>1922</v>
      </c>
      <c r="C3032" s="367" t="s">
        <v>1933</v>
      </c>
      <c r="D3032" s="366">
        <v>44105</v>
      </c>
      <c r="E3032" s="366">
        <v>44105</v>
      </c>
      <c r="F3032" s="366">
        <v>44136</v>
      </c>
      <c r="G3032" s="365">
        <v>10</v>
      </c>
    </row>
    <row r="3033" spans="1:7" x14ac:dyDescent="0.25">
      <c r="A3033" s="369">
        <v>5747814</v>
      </c>
      <c r="B3033" s="368" t="s">
        <v>1929</v>
      </c>
      <c r="C3033" s="367" t="s">
        <v>1930</v>
      </c>
      <c r="D3033" s="366">
        <v>43922</v>
      </c>
      <c r="E3033" s="366">
        <v>43922</v>
      </c>
      <c r="F3033" s="366">
        <v>43922</v>
      </c>
      <c r="G3033" s="365">
        <v>64</v>
      </c>
    </row>
    <row r="3034" spans="1:7" x14ac:dyDescent="0.25">
      <c r="A3034" s="369">
        <v>5749271</v>
      </c>
      <c r="B3034" s="368" t="s">
        <v>1924</v>
      </c>
      <c r="C3034" s="367" t="s">
        <v>1933</v>
      </c>
      <c r="D3034" s="366">
        <v>43952</v>
      </c>
      <c r="E3034" s="366">
        <v>43952</v>
      </c>
      <c r="F3034" s="366">
        <v>43952</v>
      </c>
      <c r="G3034" s="365">
        <v>29</v>
      </c>
    </row>
    <row r="3035" spans="1:7" x14ac:dyDescent="0.25">
      <c r="A3035" s="369">
        <v>5749785</v>
      </c>
      <c r="B3035" s="368" t="s">
        <v>1918</v>
      </c>
      <c r="C3035" s="367" t="s">
        <v>1930</v>
      </c>
      <c r="D3035" s="366">
        <v>44228</v>
      </c>
      <c r="E3035" s="366">
        <v>44228</v>
      </c>
      <c r="F3035" s="366">
        <v>44256</v>
      </c>
      <c r="G3035" s="365">
        <v>52</v>
      </c>
    </row>
    <row r="3036" spans="1:7" x14ac:dyDescent="0.25">
      <c r="A3036" s="369">
        <v>5750760</v>
      </c>
      <c r="B3036" s="368" t="s">
        <v>1928</v>
      </c>
      <c r="C3036" s="367" t="s">
        <v>1927</v>
      </c>
      <c r="D3036" s="366">
        <v>44075</v>
      </c>
      <c r="E3036" s="366">
        <v>44075</v>
      </c>
      <c r="F3036" s="366">
        <v>44105</v>
      </c>
      <c r="G3036" s="365">
        <v>69</v>
      </c>
    </row>
    <row r="3037" spans="1:7" x14ac:dyDescent="0.25">
      <c r="A3037" s="369">
        <v>5751827</v>
      </c>
      <c r="B3037" s="368" t="s">
        <v>1920</v>
      </c>
      <c r="C3037" s="367" t="s">
        <v>1919</v>
      </c>
      <c r="D3037" s="366">
        <v>44044</v>
      </c>
      <c r="E3037" s="366">
        <v>44044</v>
      </c>
      <c r="F3037" s="366">
        <v>44044</v>
      </c>
      <c r="G3037" s="365">
        <v>44</v>
      </c>
    </row>
    <row r="3038" spans="1:7" x14ac:dyDescent="0.25">
      <c r="A3038" s="369">
        <v>5752198</v>
      </c>
      <c r="B3038" s="368" t="s">
        <v>1928</v>
      </c>
      <c r="C3038" s="367" t="s">
        <v>1931</v>
      </c>
      <c r="D3038" s="366">
        <v>44470</v>
      </c>
      <c r="E3038" s="366">
        <v>44470</v>
      </c>
      <c r="F3038" s="366">
        <v>44470</v>
      </c>
      <c r="G3038" s="365">
        <v>52</v>
      </c>
    </row>
    <row r="3039" spans="1:7" x14ac:dyDescent="0.25">
      <c r="A3039" s="369">
        <v>5754393</v>
      </c>
      <c r="B3039" s="368" t="s">
        <v>1924</v>
      </c>
      <c r="C3039" s="367" t="s">
        <v>1917</v>
      </c>
      <c r="D3039" s="366">
        <v>44105</v>
      </c>
      <c r="E3039" s="366">
        <v>44105</v>
      </c>
      <c r="F3039" s="366">
        <v>44105</v>
      </c>
      <c r="G3039" s="365">
        <v>20</v>
      </c>
    </row>
    <row r="3040" spans="1:7" x14ac:dyDescent="0.25">
      <c r="A3040" s="369">
        <v>5754920</v>
      </c>
      <c r="B3040" s="368" t="s">
        <v>1918</v>
      </c>
      <c r="C3040" s="367" t="s">
        <v>1925</v>
      </c>
      <c r="D3040" s="366">
        <v>44136</v>
      </c>
      <c r="E3040" s="366">
        <v>44136</v>
      </c>
      <c r="F3040" s="366">
        <v>44166</v>
      </c>
      <c r="G3040" s="365">
        <v>97</v>
      </c>
    </row>
    <row r="3041" spans="1:7" x14ac:dyDescent="0.25">
      <c r="A3041" s="369">
        <v>5756059</v>
      </c>
      <c r="B3041" s="368" t="s">
        <v>1926</v>
      </c>
      <c r="C3041" s="367" t="s">
        <v>1925</v>
      </c>
      <c r="D3041" s="366">
        <v>43922</v>
      </c>
      <c r="E3041" s="366">
        <v>43922</v>
      </c>
      <c r="F3041" s="366">
        <v>43952</v>
      </c>
      <c r="G3041" s="365">
        <v>31</v>
      </c>
    </row>
    <row r="3042" spans="1:7" x14ac:dyDescent="0.25">
      <c r="A3042" s="369">
        <v>5756739</v>
      </c>
      <c r="B3042" s="368" t="s">
        <v>1918</v>
      </c>
      <c r="C3042" s="367" t="s">
        <v>1919</v>
      </c>
      <c r="D3042" s="366">
        <v>43831</v>
      </c>
      <c r="E3042" s="366">
        <v>43831</v>
      </c>
      <c r="F3042" s="366">
        <v>43831</v>
      </c>
      <c r="G3042" s="365">
        <v>24</v>
      </c>
    </row>
    <row r="3043" spans="1:7" x14ac:dyDescent="0.25">
      <c r="A3043" s="369">
        <v>5758095</v>
      </c>
      <c r="B3043" s="368" t="s">
        <v>1918</v>
      </c>
      <c r="C3043" s="367" t="s">
        <v>1931</v>
      </c>
      <c r="D3043" s="366">
        <v>43952</v>
      </c>
      <c r="E3043" s="366">
        <v>43983</v>
      </c>
      <c r="F3043" s="366">
        <v>43983</v>
      </c>
      <c r="G3043" s="365">
        <v>2</v>
      </c>
    </row>
    <row r="3044" spans="1:7" x14ac:dyDescent="0.25">
      <c r="A3044" s="369">
        <v>5759146</v>
      </c>
      <c r="B3044" s="368" t="s">
        <v>1932</v>
      </c>
      <c r="C3044" s="367" t="s">
        <v>1933</v>
      </c>
      <c r="D3044" s="366">
        <v>43831</v>
      </c>
      <c r="E3044" s="366">
        <v>43831</v>
      </c>
      <c r="F3044" s="366">
        <v>43862</v>
      </c>
      <c r="G3044" s="365">
        <v>22</v>
      </c>
    </row>
    <row r="3045" spans="1:7" x14ac:dyDescent="0.25">
      <c r="A3045" s="369">
        <v>5759701</v>
      </c>
      <c r="B3045" s="368" t="s">
        <v>1924</v>
      </c>
      <c r="C3045" s="367" t="s">
        <v>1919</v>
      </c>
      <c r="D3045" s="366">
        <v>43891</v>
      </c>
      <c r="E3045" s="366">
        <v>43922</v>
      </c>
      <c r="F3045" s="366">
        <v>43922</v>
      </c>
      <c r="G3045" s="365">
        <v>6</v>
      </c>
    </row>
    <row r="3046" spans="1:7" x14ac:dyDescent="0.25">
      <c r="A3046" s="369">
        <v>5762874</v>
      </c>
      <c r="B3046" s="368" t="s">
        <v>1926</v>
      </c>
      <c r="C3046" s="367" t="s">
        <v>1931</v>
      </c>
      <c r="D3046" s="366">
        <v>44228</v>
      </c>
      <c r="E3046" s="366">
        <v>44228</v>
      </c>
      <c r="F3046" s="366">
        <v>44228</v>
      </c>
      <c r="G3046" s="365">
        <v>78</v>
      </c>
    </row>
    <row r="3047" spans="1:7" x14ac:dyDescent="0.25">
      <c r="A3047" s="369">
        <v>5763200</v>
      </c>
      <c r="B3047" s="368" t="s">
        <v>1926</v>
      </c>
      <c r="C3047" s="367" t="s">
        <v>1933</v>
      </c>
      <c r="D3047" s="366">
        <v>44075</v>
      </c>
      <c r="E3047" s="366">
        <v>44075</v>
      </c>
      <c r="F3047" s="366">
        <v>44075</v>
      </c>
      <c r="G3047" s="365">
        <v>74</v>
      </c>
    </row>
    <row r="3048" spans="1:7" x14ac:dyDescent="0.25">
      <c r="A3048" s="369">
        <v>5766181</v>
      </c>
      <c r="B3048" s="368" t="s">
        <v>1928</v>
      </c>
      <c r="C3048" s="367" t="s">
        <v>1919</v>
      </c>
      <c r="D3048" s="366">
        <v>44317</v>
      </c>
      <c r="E3048" s="366">
        <v>44348</v>
      </c>
      <c r="F3048" s="366">
        <v>44348</v>
      </c>
      <c r="G3048" s="365">
        <v>9</v>
      </c>
    </row>
    <row r="3049" spans="1:7" x14ac:dyDescent="0.25">
      <c r="A3049" s="369">
        <v>5769712</v>
      </c>
      <c r="B3049" s="368" t="s">
        <v>1918</v>
      </c>
      <c r="C3049" s="367" t="s">
        <v>1925</v>
      </c>
      <c r="D3049" s="366">
        <v>44501</v>
      </c>
      <c r="E3049" s="366">
        <v>44531</v>
      </c>
      <c r="F3049" s="366">
        <v>44531</v>
      </c>
      <c r="G3049" s="365">
        <v>25</v>
      </c>
    </row>
    <row r="3050" spans="1:7" x14ac:dyDescent="0.25">
      <c r="A3050" s="369">
        <v>5769964</v>
      </c>
      <c r="B3050" s="368" t="s">
        <v>1929</v>
      </c>
      <c r="C3050" s="367" t="s">
        <v>1933</v>
      </c>
      <c r="D3050" s="366">
        <v>44317</v>
      </c>
      <c r="E3050" s="366">
        <v>44317</v>
      </c>
      <c r="F3050" s="366">
        <v>44348</v>
      </c>
      <c r="G3050" s="365">
        <v>34</v>
      </c>
    </row>
    <row r="3051" spans="1:7" x14ac:dyDescent="0.25">
      <c r="A3051" s="369">
        <v>5770699</v>
      </c>
      <c r="B3051" s="368" t="s">
        <v>1926</v>
      </c>
      <c r="C3051" s="367" t="s">
        <v>1923</v>
      </c>
      <c r="D3051" s="366">
        <v>43922</v>
      </c>
      <c r="E3051" s="366">
        <v>43922</v>
      </c>
      <c r="F3051" s="366">
        <v>43922</v>
      </c>
      <c r="G3051" s="365">
        <v>97</v>
      </c>
    </row>
    <row r="3052" spans="1:7" x14ac:dyDescent="0.25">
      <c r="A3052" s="369">
        <v>5771752</v>
      </c>
      <c r="B3052" s="368" t="s">
        <v>1924</v>
      </c>
      <c r="C3052" s="367" t="s">
        <v>1933</v>
      </c>
      <c r="D3052" s="366">
        <v>43983</v>
      </c>
      <c r="E3052" s="366">
        <v>43983</v>
      </c>
      <c r="F3052" s="366">
        <v>43983</v>
      </c>
      <c r="G3052" s="365">
        <v>14</v>
      </c>
    </row>
    <row r="3053" spans="1:7" x14ac:dyDescent="0.25">
      <c r="A3053" s="369">
        <v>5772373</v>
      </c>
      <c r="B3053" s="368" t="s">
        <v>1918</v>
      </c>
      <c r="C3053" s="367" t="s">
        <v>1931</v>
      </c>
      <c r="D3053" s="366">
        <v>44013</v>
      </c>
      <c r="E3053" s="366">
        <v>44013</v>
      </c>
      <c r="F3053" s="366">
        <v>44013</v>
      </c>
      <c r="G3053" s="365">
        <v>32</v>
      </c>
    </row>
    <row r="3054" spans="1:7" x14ac:dyDescent="0.25">
      <c r="A3054" s="369">
        <v>5772527</v>
      </c>
      <c r="B3054" s="368" t="s">
        <v>1922</v>
      </c>
      <c r="C3054" s="367" t="s">
        <v>1931</v>
      </c>
      <c r="D3054" s="366">
        <v>44044</v>
      </c>
      <c r="E3054" s="366">
        <v>44044</v>
      </c>
      <c r="F3054" s="366">
        <v>44044</v>
      </c>
      <c r="G3054" s="365">
        <v>96</v>
      </c>
    </row>
    <row r="3055" spans="1:7" x14ac:dyDescent="0.25">
      <c r="A3055" s="369">
        <v>5772963</v>
      </c>
      <c r="B3055" s="368" t="s">
        <v>1922</v>
      </c>
      <c r="C3055" s="367" t="s">
        <v>1933</v>
      </c>
      <c r="D3055" s="366">
        <v>44197</v>
      </c>
      <c r="E3055" s="366">
        <v>44197</v>
      </c>
      <c r="F3055" s="366">
        <v>44228</v>
      </c>
      <c r="G3055" s="365">
        <v>72</v>
      </c>
    </row>
    <row r="3056" spans="1:7" x14ac:dyDescent="0.25">
      <c r="A3056" s="369">
        <v>5775527</v>
      </c>
      <c r="B3056" s="368" t="s">
        <v>1918</v>
      </c>
      <c r="C3056" s="367" t="s">
        <v>1919</v>
      </c>
      <c r="D3056" s="366">
        <v>44105</v>
      </c>
      <c r="E3056" s="366">
        <v>44105</v>
      </c>
      <c r="F3056" s="366">
        <v>44136</v>
      </c>
      <c r="G3056" s="365">
        <v>28</v>
      </c>
    </row>
    <row r="3057" spans="1:7" x14ac:dyDescent="0.25">
      <c r="A3057" s="369">
        <v>5775656</v>
      </c>
      <c r="B3057" s="368" t="s">
        <v>1918</v>
      </c>
      <c r="C3057" s="367" t="s">
        <v>1931</v>
      </c>
      <c r="D3057" s="366">
        <v>44348</v>
      </c>
      <c r="E3057" s="366">
        <v>44348</v>
      </c>
      <c r="F3057" s="366">
        <v>44378</v>
      </c>
      <c r="G3057" s="365">
        <v>24</v>
      </c>
    </row>
    <row r="3058" spans="1:7" x14ac:dyDescent="0.25">
      <c r="A3058" s="369">
        <v>5776178</v>
      </c>
      <c r="B3058" s="368" t="s">
        <v>1928</v>
      </c>
      <c r="C3058" s="367" t="s">
        <v>1917</v>
      </c>
      <c r="D3058" s="366">
        <v>44256</v>
      </c>
      <c r="E3058" s="366">
        <v>44287</v>
      </c>
      <c r="F3058" s="366">
        <v>44287</v>
      </c>
      <c r="G3058" s="365">
        <v>20</v>
      </c>
    </row>
    <row r="3059" spans="1:7" x14ac:dyDescent="0.25">
      <c r="A3059" s="369">
        <v>5777148</v>
      </c>
      <c r="B3059" s="368" t="s">
        <v>1928</v>
      </c>
      <c r="C3059" s="367" t="s">
        <v>1923</v>
      </c>
      <c r="D3059" s="366">
        <v>44348</v>
      </c>
      <c r="E3059" s="366">
        <v>44348</v>
      </c>
      <c r="F3059" s="366">
        <v>44378</v>
      </c>
      <c r="G3059" s="365">
        <v>88</v>
      </c>
    </row>
    <row r="3060" spans="1:7" x14ac:dyDescent="0.25">
      <c r="A3060" s="369">
        <v>5778607</v>
      </c>
      <c r="B3060" s="368" t="s">
        <v>1920</v>
      </c>
      <c r="C3060" s="367" t="s">
        <v>1921</v>
      </c>
      <c r="D3060" s="366">
        <v>43831</v>
      </c>
      <c r="E3060" s="366">
        <v>43862</v>
      </c>
      <c r="F3060" s="366">
        <v>43862</v>
      </c>
      <c r="G3060" s="365">
        <v>6</v>
      </c>
    </row>
    <row r="3061" spans="1:7" x14ac:dyDescent="0.25">
      <c r="A3061" s="369">
        <v>5780311</v>
      </c>
      <c r="B3061" s="368" t="s">
        <v>1929</v>
      </c>
      <c r="C3061" s="367" t="s">
        <v>1934</v>
      </c>
      <c r="D3061" s="366">
        <v>43952</v>
      </c>
      <c r="E3061" s="366">
        <v>43952</v>
      </c>
      <c r="F3061" s="366">
        <v>43952</v>
      </c>
      <c r="G3061" s="365">
        <v>29</v>
      </c>
    </row>
    <row r="3062" spans="1:7" x14ac:dyDescent="0.25">
      <c r="A3062" s="369">
        <v>5781641</v>
      </c>
      <c r="B3062" s="368" t="s">
        <v>1929</v>
      </c>
      <c r="C3062" s="367" t="s">
        <v>1934</v>
      </c>
      <c r="D3062" s="366">
        <v>44197</v>
      </c>
      <c r="E3062" s="366">
        <v>44228</v>
      </c>
      <c r="F3062" s="366">
        <v>44228</v>
      </c>
      <c r="G3062" s="365">
        <v>17</v>
      </c>
    </row>
    <row r="3063" spans="1:7" x14ac:dyDescent="0.25">
      <c r="A3063" s="369">
        <v>5781786</v>
      </c>
      <c r="B3063" s="368" t="s">
        <v>1922</v>
      </c>
      <c r="C3063" s="367" t="s">
        <v>1923</v>
      </c>
      <c r="D3063" s="366">
        <v>44166</v>
      </c>
      <c r="E3063" s="366">
        <v>44197</v>
      </c>
      <c r="F3063" s="366">
        <v>44197</v>
      </c>
      <c r="G3063" s="365">
        <v>10</v>
      </c>
    </row>
    <row r="3064" spans="1:7" x14ac:dyDescent="0.25">
      <c r="A3064" s="369">
        <v>5782656</v>
      </c>
      <c r="B3064" s="368" t="s">
        <v>1926</v>
      </c>
      <c r="C3064" s="367" t="s">
        <v>1917</v>
      </c>
      <c r="D3064" s="366">
        <v>44317</v>
      </c>
      <c r="E3064" s="366">
        <v>44317</v>
      </c>
      <c r="F3064" s="366">
        <v>44317</v>
      </c>
      <c r="G3064" s="365">
        <v>48</v>
      </c>
    </row>
    <row r="3065" spans="1:7" x14ac:dyDescent="0.25">
      <c r="A3065" s="369">
        <v>5787383</v>
      </c>
      <c r="B3065" s="368" t="s">
        <v>1932</v>
      </c>
      <c r="C3065" s="367" t="s">
        <v>1931</v>
      </c>
      <c r="D3065" s="366">
        <v>44013</v>
      </c>
      <c r="E3065" s="366">
        <v>44013</v>
      </c>
      <c r="F3065" s="366">
        <v>44013</v>
      </c>
      <c r="G3065" s="365">
        <v>94</v>
      </c>
    </row>
    <row r="3066" spans="1:7" x14ac:dyDescent="0.25">
      <c r="A3066" s="369">
        <v>5790183</v>
      </c>
      <c r="B3066" s="368" t="s">
        <v>1918</v>
      </c>
      <c r="C3066" s="367" t="s">
        <v>1930</v>
      </c>
      <c r="D3066" s="366">
        <v>43983</v>
      </c>
      <c r="E3066" s="366">
        <v>43983</v>
      </c>
      <c r="F3066" s="366">
        <v>44013</v>
      </c>
      <c r="G3066" s="365">
        <v>89</v>
      </c>
    </row>
    <row r="3067" spans="1:7" x14ac:dyDescent="0.25">
      <c r="A3067" s="369">
        <v>5790319</v>
      </c>
      <c r="B3067" s="368" t="s">
        <v>1926</v>
      </c>
      <c r="C3067" s="367" t="s">
        <v>1921</v>
      </c>
      <c r="D3067" s="366">
        <v>44197</v>
      </c>
      <c r="E3067" s="366">
        <v>44228</v>
      </c>
      <c r="F3067" s="366">
        <v>44228</v>
      </c>
      <c r="G3067" s="365">
        <v>5</v>
      </c>
    </row>
    <row r="3068" spans="1:7" x14ac:dyDescent="0.25">
      <c r="A3068" s="369">
        <v>5795827</v>
      </c>
      <c r="B3068" s="368" t="s">
        <v>1920</v>
      </c>
      <c r="C3068" s="367" t="s">
        <v>1927</v>
      </c>
      <c r="D3068" s="366">
        <v>44228</v>
      </c>
      <c r="E3068" s="366">
        <v>44256</v>
      </c>
      <c r="F3068" s="366">
        <v>44256</v>
      </c>
      <c r="G3068" s="365">
        <v>15</v>
      </c>
    </row>
    <row r="3069" spans="1:7" x14ac:dyDescent="0.25">
      <c r="A3069" s="369">
        <v>5796550</v>
      </c>
      <c r="B3069" s="368" t="s">
        <v>1924</v>
      </c>
      <c r="C3069" s="367" t="s">
        <v>1921</v>
      </c>
      <c r="D3069" s="366">
        <v>44348</v>
      </c>
      <c r="E3069" s="366">
        <v>44378</v>
      </c>
      <c r="F3069" s="366">
        <v>44378</v>
      </c>
      <c r="G3069" s="365">
        <v>17</v>
      </c>
    </row>
    <row r="3070" spans="1:7" x14ac:dyDescent="0.25">
      <c r="A3070" s="369">
        <v>5796988</v>
      </c>
      <c r="B3070" s="368" t="s">
        <v>1928</v>
      </c>
      <c r="C3070" s="367" t="s">
        <v>1934</v>
      </c>
      <c r="D3070" s="366">
        <v>44228</v>
      </c>
      <c r="E3070" s="366">
        <v>44256</v>
      </c>
      <c r="F3070" s="366">
        <v>44256</v>
      </c>
      <c r="G3070" s="365">
        <v>24</v>
      </c>
    </row>
    <row r="3071" spans="1:7" x14ac:dyDescent="0.25">
      <c r="A3071" s="369">
        <v>5798989</v>
      </c>
      <c r="B3071" s="368" t="s">
        <v>1932</v>
      </c>
      <c r="C3071" s="367" t="s">
        <v>1917</v>
      </c>
      <c r="D3071" s="366">
        <v>44256</v>
      </c>
      <c r="E3071" s="366">
        <v>44256</v>
      </c>
      <c r="F3071" s="366">
        <v>44256</v>
      </c>
      <c r="G3071" s="365">
        <v>18</v>
      </c>
    </row>
    <row r="3072" spans="1:7" x14ac:dyDescent="0.25">
      <c r="A3072" s="369">
        <v>5802016</v>
      </c>
      <c r="B3072" s="368" t="s">
        <v>1922</v>
      </c>
      <c r="C3072" s="367" t="s">
        <v>1923</v>
      </c>
      <c r="D3072" s="366">
        <v>44075</v>
      </c>
      <c r="E3072" s="366">
        <v>44075</v>
      </c>
      <c r="F3072" s="366">
        <v>44075</v>
      </c>
      <c r="G3072" s="365">
        <v>98</v>
      </c>
    </row>
    <row r="3073" spans="1:7" x14ac:dyDescent="0.25">
      <c r="A3073" s="369">
        <v>5804058</v>
      </c>
      <c r="B3073" s="368" t="s">
        <v>1918</v>
      </c>
      <c r="C3073" s="367" t="s">
        <v>1931</v>
      </c>
      <c r="D3073" s="366">
        <v>44440</v>
      </c>
      <c r="E3073" s="366">
        <v>44440</v>
      </c>
      <c r="F3073" s="366">
        <v>44440</v>
      </c>
      <c r="G3073" s="365">
        <v>50</v>
      </c>
    </row>
    <row r="3074" spans="1:7" x14ac:dyDescent="0.25">
      <c r="A3074" s="369">
        <v>5804677</v>
      </c>
      <c r="B3074" s="368" t="s">
        <v>1922</v>
      </c>
      <c r="C3074" s="367" t="s">
        <v>1930</v>
      </c>
      <c r="D3074" s="366">
        <v>44013</v>
      </c>
      <c r="E3074" s="366">
        <v>44013</v>
      </c>
      <c r="F3074" s="366">
        <v>44013</v>
      </c>
      <c r="G3074" s="365">
        <v>94</v>
      </c>
    </row>
    <row r="3075" spans="1:7" x14ac:dyDescent="0.25">
      <c r="A3075" s="369">
        <v>5809323</v>
      </c>
      <c r="B3075" s="368" t="s">
        <v>1920</v>
      </c>
      <c r="C3075" s="367" t="s">
        <v>1931</v>
      </c>
      <c r="D3075" s="366">
        <v>44228</v>
      </c>
      <c r="E3075" s="366">
        <v>44228</v>
      </c>
      <c r="F3075" s="366">
        <v>44256</v>
      </c>
      <c r="G3075" s="365">
        <v>51</v>
      </c>
    </row>
    <row r="3076" spans="1:7" x14ac:dyDescent="0.25">
      <c r="A3076" s="369">
        <v>5809688</v>
      </c>
      <c r="B3076" s="368" t="s">
        <v>1920</v>
      </c>
      <c r="C3076" s="367" t="s">
        <v>1933</v>
      </c>
      <c r="D3076" s="366">
        <v>44348</v>
      </c>
      <c r="E3076" s="366">
        <v>44348</v>
      </c>
      <c r="F3076" s="366">
        <v>44378</v>
      </c>
      <c r="G3076" s="365">
        <v>83</v>
      </c>
    </row>
    <row r="3077" spans="1:7" x14ac:dyDescent="0.25">
      <c r="A3077" s="369">
        <v>5810084</v>
      </c>
      <c r="B3077" s="368" t="s">
        <v>1926</v>
      </c>
      <c r="C3077" s="367" t="s">
        <v>1921</v>
      </c>
      <c r="D3077" s="366">
        <v>44136</v>
      </c>
      <c r="E3077" s="366">
        <v>44166</v>
      </c>
      <c r="F3077" s="366">
        <v>44166</v>
      </c>
      <c r="G3077" s="365">
        <v>8</v>
      </c>
    </row>
    <row r="3078" spans="1:7" x14ac:dyDescent="0.25">
      <c r="A3078" s="369">
        <v>5811216</v>
      </c>
      <c r="B3078" s="368" t="s">
        <v>1920</v>
      </c>
      <c r="C3078" s="367" t="s">
        <v>1927</v>
      </c>
      <c r="D3078" s="366">
        <v>43922</v>
      </c>
      <c r="E3078" s="366">
        <v>43922</v>
      </c>
      <c r="F3078" s="366">
        <v>43922</v>
      </c>
      <c r="G3078" s="365">
        <v>47</v>
      </c>
    </row>
    <row r="3079" spans="1:7" x14ac:dyDescent="0.25">
      <c r="A3079" s="369">
        <v>5813104</v>
      </c>
      <c r="B3079" s="368" t="s">
        <v>1929</v>
      </c>
      <c r="C3079" s="367" t="s">
        <v>1934</v>
      </c>
      <c r="D3079" s="366">
        <v>44317</v>
      </c>
      <c r="E3079" s="366">
        <v>44317</v>
      </c>
      <c r="F3079" s="366">
        <v>44348</v>
      </c>
      <c r="G3079" s="365">
        <v>65</v>
      </c>
    </row>
    <row r="3080" spans="1:7" x14ac:dyDescent="0.25">
      <c r="A3080" s="369">
        <v>5814384</v>
      </c>
      <c r="B3080" s="368" t="s">
        <v>1926</v>
      </c>
      <c r="C3080" s="367" t="s">
        <v>1933</v>
      </c>
      <c r="D3080" s="366">
        <v>44166</v>
      </c>
      <c r="E3080" s="366">
        <v>44197</v>
      </c>
      <c r="F3080" s="366">
        <v>44197</v>
      </c>
      <c r="G3080" s="365">
        <v>3</v>
      </c>
    </row>
    <row r="3081" spans="1:7" x14ac:dyDescent="0.25">
      <c r="A3081" s="369">
        <v>5814390</v>
      </c>
      <c r="B3081" s="368" t="s">
        <v>1932</v>
      </c>
      <c r="C3081" s="367" t="s">
        <v>1921</v>
      </c>
      <c r="D3081" s="366">
        <v>43952</v>
      </c>
      <c r="E3081" s="366">
        <v>43952</v>
      </c>
      <c r="F3081" s="366">
        <v>43952</v>
      </c>
      <c r="G3081" s="365">
        <v>6</v>
      </c>
    </row>
    <row r="3082" spans="1:7" x14ac:dyDescent="0.25">
      <c r="A3082" s="369">
        <v>5816968</v>
      </c>
      <c r="B3082" s="368" t="s">
        <v>1924</v>
      </c>
      <c r="C3082" s="367" t="s">
        <v>1925</v>
      </c>
      <c r="D3082" s="366">
        <v>44256</v>
      </c>
      <c r="E3082" s="366">
        <v>44256</v>
      </c>
      <c r="F3082" s="366">
        <v>44287</v>
      </c>
      <c r="G3082" s="365">
        <v>93</v>
      </c>
    </row>
    <row r="3083" spans="1:7" x14ac:dyDescent="0.25">
      <c r="A3083" s="369">
        <v>5819290</v>
      </c>
      <c r="B3083" s="368" t="s">
        <v>1922</v>
      </c>
      <c r="C3083" s="367" t="s">
        <v>1923</v>
      </c>
      <c r="D3083" s="366">
        <v>44531</v>
      </c>
      <c r="E3083" s="366">
        <v>44531</v>
      </c>
      <c r="F3083" s="366">
        <v>44562</v>
      </c>
      <c r="G3083" s="365">
        <v>32</v>
      </c>
    </row>
    <row r="3084" spans="1:7" x14ac:dyDescent="0.25">
      <c r="A3084" s="369">
        <v>5820346</v>
      </c>
      <c r="B3084" s="368" t="s">
        <v>1928</v>
      </c>
      <c r="C3084" s="367" t="s">
        <v>1921</v>
      </c>
      <c r="D3084" s="366">
        <v>44409</v>
      </c>
      <c r="E3084" s="366">
        <v>44409</v>
      </c>
      <c r="F3084" s="366">
        <v>44409</v>
      </c>
      <c r="G3084" s="365">
        <v>66</v>
      </c>
    </row>
    <row r="3085" spans="1:7" x14ac:dyDescent="0.25">
      <c r="A3085" s="369">
        <v>5822634</v>
      </c>
      <c r="B3085" s="368" t="s">
        <v>1926</v>
      </c>
      <c r="C3085" s="367" t="s">
        <v>1930</v>
      </c>
      <c r="D3085" s="366">
        <v>44044</v>
      </c>
      <c r="E3085" s="366">
        <v>44075</v>
      </c>
      <c r="F3085" s="366">
        <v>44075</v>
      </c>
      <c r="G3085" s="365">
        <v>6</v>
      </c>
    </row>
    <row r="3086" spans="1:7" x14ac:dyDescent="0.25">
      <c r="A3086" s="369">
        <v>5824317</v>
      </c>
      <c r="B3086" s="368" t="s">
        <v>1922</v>
      </c>
      <c r="C3086" s="367" t="s">
        <v>1927</v>
      </c>
      <c r="D3086" s="366">
        <v>44075</v>
      </c>
      <c r="E3086" s="366">
        <v>44075</v>
      </c>
      <c r="F3086" s="366">
        <v>44075</v>
      </c>
      <c r="G3086" s="365">
        <v>20</v>
      </c>
    </row>
    <row r="3087" spans="1:7" x14ac:dyDescent="0.25">
      <c r="A3087" s="369">
        <v>5829811</v>
      </c>
      <c r="B3087" s="368" t="s">
        <v>1920</v>
      </c>
      <c r="C3087" s="367" t="s">
        <v>1917</v>
      </c>
      <c r="D3087" s="366">
        <v>44075</v>
      </c>
      <c r="E3087" s="366">
        <v>44105</v>
      </c>
      <c r="F3087" s="366">
        <v>44105</v>
      </c>
      <c r="G3087" s="365">
        <v>5</v>
      </c>
    </row>
    <row r="3088" spans="1:7" x14ac:dyDescent="0.25">
      <c r="A3088" s="369">
        <v>5831958</v>
      </c>
      <c r="B3088" s="368" t="s">
        <v>1932</v>
      </c>
      <c r="C3088" s="367" t="s">
        <v>1930</v>
      </c>
      <c r="D3088" s="366">
        <v>44440</v>
      </c>
      <c r="E3088" s="366">
        <v>44470</v>
      </c>
      <c r="F3088" s="366">
        <v>44470</v>
      </c>
      <c r="G3088" s="365">
        <v>13</v>
      </c>
    </row>
    <row r="3089" spans="1:7" x14ac:dyDescent="0.25">
      <c r="A3089" s="369">
        <v>5832266</v>
      </c>
      <c r="B3089" s="368" t="s">
        <v>1928</v>
      </c>
      <c r="C3089" s="367" t="s">
        <v>1925</v>
      </c>
      <c r="D3089" s="366">
        <v>44501</v>
      </c>
      <c r="E3089" s="366">
        <v>44501</v>
      </c>
      <c r="F3089" s="366">
        <v>44531</v>
      </c>
      <c r="G3089" s="365">
        <v>13</v>
      </c>
    </row>
    <row r="3090" spans="1:7" x14ac:dyDescent="0.25">
      <c r="A3090" s="369">
        <v>5832290</v>
      </c>
      <c r="B3090" s="368" t="s">
        <v>1932</v>
      </c>
      <c r="C3090" s="367" t="s">
        <v>1919</v>
      </c>
      <c r="D3090" s="366">
        <v>44256</v>
      </c>
      <c r="E3090" s="366">
        <v>44287</v>
      </c>
      <c r="F3090" s="366">
        <v>44287</v>
      </c>
      <c r="G3090" s="365">
        <v>2</v>
      </c>
    </row>
    <row r="3091" spans="1:7" x14ac:dyDescent="0.25">
      <c r="A3091" s="369">
        <v>5832999</v>
      </c>
      <c r="B3091" s="368" t="s">
        <v>1920</v>
      </c>
      <c r="C3091" s="367" t="s">
        <v>1921</v>
      </c>
      <c r="D3091" s="366">
        <v>44105</v>
      </c>
      <c r="E3091" s="366">
        <v>44105</v>
      </c>
      <c r="F3091" s="366">
        <v>44136</v>
      </c>
      <c r="G3091" s="365">
        <v>65</v>
      </c>
    </row>
    <row r="3092" spans="1:7" x14ac:dyDescent="0.25">
      <c r="A3092" s="369">
        <v>5834437</v>
      </c>
      <c r="B3092" s="368" t="s">
        <v>1929</v>
      </c>
      <c r="C3092" s="367" t="s">
        <v>1919</v>
      </c>
      <c r="D3092" s="366">
        <v>43952</v>
      </c>
      <c r="E3092" s="366">
        <v>43952</v>
      </c>
      <c r="F3092" s="366">
        <v>43952</v>
      </c>
      <c r="G3092" s="365">
        <v>54</v>
      </c>
    </row>
    <row r="3093" spans="1:7" x14ac:dyDescent="0.25">
      <c r="A3093" s="369">
        <v>5842640</v>
      </c>
      <c r="B3093" s="368" t="s">
        <v>1926</v>
      </c>
      <c r="C3093" s="367" t="s">
        <v>1930</v>
      </c>
      <c r="D3093" s="366">
        <v>43983</v>
      </c>
      <c r="E3093" s="366">
        <v>44013</v>
      </c>
      <c r="F3093" s="366">
        <v>44013</v>
      </c>
      <c r="G3093" s="365">
        <v>7</v>
      </c>
    </row>
    <row r="3094" spans="1:7" x14ac:dyDescent="0.25">
      <c r="A3094" s="369">
        <v>5851013</v>
      </c>
      <c r="B3094" s="368" t="s">
        <v>1918</v>
      </c>
      <c r="C3094" s="367" t="s">
        <v>1919</v>
      </c>
      <c r="D3094" s="366">
        <v>44470</v>
      </c>
      <c r="E3094" s="366">
        <v>44470</v>
      </c>
      <c r="F3094" s="366">
        <v>44501</v>
      </c>
      <c r="G3094" s="365">
        <v>44</v>
      </c>
    </row>
    <row r="3095" spans="1:7" x14ac:dyDescent="0.25">
      <c r="A3095" s="369">
        <v>5852599</v>
      </c>
      <c r="B3095" s="368" t="s">
        <v>1922</v>
      </c>
      <c r="C3095" s="367" t="s">
        <v>1921</v>
      </c>
      <c r="D3095" s="366">
        <v>44075</v>
      </c>
      <c r="E3095" s="366">
        <v>44105</v>
      </c>
      <c r="F3095" s="366">
        <v>44105</v>
      </c>
      <c r="G3095" s="365">
        <v>3</v>
      </c>
    </row>
    <row r="3096" spans="1:7" x14ac:dyDescent="0.25">
      <c r="A3096" s="369">
        <v>5853454</v>
      </c>
      <c r="B3096" s="368" t="s">
        <v>1932</v>
      </c>
      <c r="C3096" s="367" t="s">
        <v>1930</v>
      </c>
      <c r="D3096" s="366">
        <v>44409</v>
      </c>
      <c r="E3096" s="366">
        <v>44440</v>
      </c>
      <c r="F3096" s="366">
        <v>44440</v>
      </c>
      <c r="G3096" s="365">
        <v>2</v>
      </c>
    </row>
    <row r="3097" spans="1:7" x14ac:dyDescent="0.25">
      <c r="A3097" s="369">
        <v>5854075</v>
      </c>
      <c r="B3097" s="368" t="s">
        <v>1920</v>
      </c>
      <c r="C3097" s="367" t="s">
        <v>1931</v>
      </c>
      <c r="D3097" s="366">
        <v>44075</v>
      </c>
      <c r="E3097" s="366">
        <v>44075</v>
      </c>
      <c r="F3097" s="366">
        <v>44075</v>
      </c>
      <c r="G3097" s="365">
        <v>77</v>
      </c>
    </row>
    <row r="3098" spans="1:7" x14ac:dyDescent="0.25">
      <c r="A3098" s="369">
        <v>5855537</v>
      </c>
      <c r="B3098" s="368" t="s">
        <v>1926</v>
      </c>
      <c r="C3098" s="367" t="s">
        <v>1919</v>
      </c>
      <c r="D3098" s="366">
        <v>44440</v>
      </c>
      <c r="E3098" s="366">
        <v>44470</v>
      </c>
      <c r="F3098" s="366">
        <v>44470</v>
      </c>
      <c r="G3098" s="365">
        <v>7</v>
      </c>
    </row>
    <row r="3099" spans="1:7" x14ac:dyDescent="0.25">
      <c r="A3099" s="369">
        <v>5856492</v>
      </c>
      <c r="B3099" s="368" t="s">
        <v>1932</v>
      </c>
      <c r="C3099" s="367" t="s">
        <v>1923</v>
      </c>
      <c r="D3099" s="366">
        <v>44287</v>
      </c>
      <c r="E3099" s="366">
        <v>44287</v>
      </c>
      <c r="F3099" s="366">
        <v>44287</v>
      </c>
      <c r="G3099" s="365">
        <v>56</v>
      </c>
    </row>
    <row r="3100" spans="1:7" x14ac:dyDescent="0.25">
      <c r="A3100" s="369">
        <v>5856635</v>
      </c>
      <c r="B3100" s="368" t="s">
        <v>1926</v>
      </c>
      <c r="C3100" s="367" t="s">
        <v>1931</v>
      </c>
      <c r="D3100" s="366">
        <v>44136</v>
      </c>
      <c r="E3100" s="366">
        <v>44166</v>
      </c>
      <c r="F3100" s="366">
        <v>44166</v>
      </c>
      <c r="G3100" s="365">
        <v>2</v>
      </c>
    </row>
    <row r="3101" spans="1:7" x14ac:dyDescent="0.25">
      <c r="A3101" s="369">
        <v>5856812</v>
      </c>
      <c r="B3101" s="368" t="s">
        <v>1926</v>
      </c>
      <c r="C3101" s="367" t="s">
        <v>1933</v>
      </c>
      <c r="D3101" s="366">
        <v>44256</v>
      </c>
      <c r="E3101" s="366">
        <v>44256</v>
      </c>
      <c r="F3101" s="366">
        <v>44287</v>
      </c>
      <c r="G3101" s="365">
        <v>92</v>
      </c>
    </row>
    <row r="3102" spans="1:7" x14ac:dyDescent="0.25">
      <c r="A3102" s="369">
        <v>5861200</v>
      </c>
      <c r="B3102" s="368" t="s">
        <v>1924</v>
      </c>
      <c r="C3102" s="367" t="s">
        <v>1930</v>
      </c>
      <c r="D3102" s="366">
        <v>43952</v>
      </c>
      <c r="E3102" s="366">
        <v>43952</v>
      </c>
      <c r="F3102" s="366">
        <v>43952</v>
      </c>
      <c r="G3102" s="365">
        <v>82</v>
      </c>
    </row>
    <row r="3103" spans="1:7" x14ac:dyDescent="0.25">
      <c r="A3103" s="369">
        <v>5861366</v>
      </c>
      <c r="B3103" s="368" t="s">
        <v>1928</v>
      </c>
      <c r="C3103" s="367" t="s">
        <v>1933</v>
      </c>
      <c r="D3103" s="366">
        <v>44348</v>
      </c>
      <c r="E3103" s="366">
        <v>44348</v>
      </c>
      <c r="F3103" s="366">
        <v>44378</v>
      </c>
      <c r="G3103" s="365">
        <v>81</v>
      </c>
    </row>
    <row r="3104" spans="1:7" x14ac:dyDescent="0.25">
      <c r="A3104" s="369">
        <v>5868003</v>
      </c>
      <c r="B3104" s="368" t="s">
        <v>1922</v>
      </c>
      <c r="C3104" s="367" t="s">
        <v>1933</v>
      </c>
      <c r="D3104" s="366">
        <v>43983</v>
      </c>
      <c r="E3104" s="366">
        <v>43983</v>
      </c>
      <c r="F3104" s="366">
        <v>44013</v>
      </c>
      <c r="G3104" s="365">
        <v>20</v>
      </c>
    </row>
    <row r="3105" spans="1:7" x14ac:dyDescent="0.25">
      <c r="A3105" s="369">
        <v>5869123</v>
      </c>
      <c r="B3105" s="368" t="s">
        <v>1929</v>
      </c>
      <c r="C3105" s="367" t="s">
        <v>1925</v>
      </c>
      <c r="D3105" s="366">
        <v>44228</v>
      </c>
      <c r="E3105" s="366">
        <v>44256</v>
      </c>
      <c r="F3105" s="366">
        <v>44256</v>
      </c>
      <c r="G3105" s="365">
        <v>16</v>
      </c>
    </row>
    <row r="3106" spans="1:7" x14ac:dyDescent="0.25">
      <c r="A3106" s="369">
        <v>5876697</v>
      </c>
      <c r="B3106" s="368" t="s">
        <v>1918</v>
      </c>
      <c r="C3106" s="367" t="s">
        <v>1931</v>
      </c>
      <c r="D3106" s="366">
        <v>44044</v>
      </c>
      <c r="E3106" s="366">
        <v>44044</v>
      </c>
      <c r="F3106" s="366">
        <v>44044</v>
      </c>
      <c r="G3106" s="365">
        <v>88</v>
      </c>
    </row>
    <row r="3107" spans="1:7" x14ac:dyDescent="0.25">
      <c r="A3107" s="369">
        <v>5878714</v>
      </c>
      <c r="B3107" s="368" t="s">
        <v>1932</v>
      </c>
      <c r="C3107" s="367" t="s">
        <v>1930</v>
      </c>
      <c r="D3107" s="366">
        <v>44013</v>
      </c>
      <c r="E3107" s="366">
        <v>44013</v>
      </c>
      <c r="F3107" s="366">
        <v>44044</v>
      </c>
      <c r="G3107" s="365">
        <v>54</v>
      </c>
    </row>
    <row r="3108" spans="1:7" x14ac:dyDescent="0.25">
      <c r="A3108" s="369">
        <v>5879379</v>
      </c>
      <c r="B3108" s="368" t="s">
        <v>1922</v>
      </c>
      <c r="C3108" s="367" t="s">
        <v>1931</v>
      </c>
      <c r="D3108" s="366">
        <v>44136</v>
      </c>
      <c r="E3108" s="366">
        <v>44136</v>
      </c>
      <c r="F3108" s="366">
        <v>44166</v>
      </c>
      <c r="G3108" s="365">
        <v>53</v>
      </c>
    </row>
    <row r="3109" spans="1:7" x14ac:dyDescent="0.25">
      <c r="A3109" s="369">
        <v>5880708</v>
      </c>
      <c r="B3109" s="368" t="s">
        <v>1920</v>
      </c>
      <c r="C3109" s="367" t="s">
        <v>1934</v>
      </c>
      <c r="D3109" s="366">
        <v>44378</v>
      </c>
      <c r="E3109" s="366">
        <v>44378</v>
      </c>
      <c r="F3109" s="366">
        <v>44409</v>
      </c>
      <c r="G3109" s="365">
        <v>45</v>
      </c>
    </row>
    <row r="3110" spans="1:7" x14ac:dyDescent="0.25">
      <c r="A3110" s="369">
        <v>5881354</v>
      </c>
      <c r="B3110" s="368" t="s">
        <v>1918</v>
      </c>
      <c r="C3110" s="367" t="s">
        <v>1934</v>
      </c>
      <c r="D3110" s="366">
        <v>43891</v>
      </c>
      <c r="E3110" s="366">
        <v>43891</v>
      </c>
      <c r="F3110" s="366">
        <v>43922</v>
      </c>
      <c r="G3110" s="365">
        <v>99</v>
      </c>
    </row>
    <row r="3111" spans="1:7" x14ac:dyDescent="0.25">
      <c r="A3111" s="369">
        <v>5886706</v>
      </c>
      <c r="B3111" s="368" t="s">
        <v>1929</v>
      </c>
      <c r="C3111" s="367" t="s">
        <v>1931</v>
      </c>
      <c r="D3111" s="366">
        <v>44105</v>
      </c>
      <c r="E3111" s="366">
        <v>44136</v>
      </c>
      <c r="F3111" s="366">
        <v>44136</v>
      </c>
      <c r="G3111" s="365">
        <v>6</v>
      </c>
    </row>
    <row r="3112" spans="1:7" x14ac:dyDescent="0.25">
      <c r="A3112" s="369">
        <v>5887346</v>
      </c>
      <c r="B3112" s="368" t="s">
        <v>1920</v>
      </c>
      <c r="C3112" s="367" t="s">
        <v>1921</v>
      </c>
      <c r="D3112" s="366">
        <v>44440</v>
      </c>
      <c r="E3112" s="366">
        <v>44470</v>
      </c>
      <c r="F3112" s="366">
        <v>44470</v>
      </c>
      <c r="G3112" s="365">
        <v>22</v>
      </c>
    </row>
    <row r="3113" spans="1:7" x14ac:dyDescent="0.25">
      <c r="A3113" s="369">
        <v>5887438</v>
      </c>
      <c r="B3113" s="368" t="s">
        <v>1928</v>
      </c>
      <c r="C3113" s="367" t="s">
        <v>1933</v>
      </c>
      <c r="D3113" s="366">
        <v>44136</v>
      </c>
      <c r="E3113" s="366">
        <v>44136</v>
      </c>
      <c r="F3113" s="366">
        <v>44136</v>
      </c>
      <c r="G3113" s="365">
        <v>50</v>
      </c>
    </row>
    <row r="3114" spans="1:7" x14ac:dyDescent="0.25">
      <c r="A3114" s="369">
        <v>5887840</v>
      </c>
      <c r="B3114" s="368" t="s">
        <v>1929</v>
      </c>
      <c r="C3114" s="367" t="s">
        <v>1930</v>
      </c>
      <c r="D3114" s="366">
        <v>43983</v>
      </c>
      <c r="E3114" s="366">
        <v>43983</v>
      </c>
      <c r="F3114" s="366">
        <v>43983</v>
      </c>
      <c r="G3114" s="365">
        <v>60</v>
      </c>
    </row>
    <row r="3115" spans="1:7" x14ac:dyDescent="0.25">
      <c r="A3115" s="369">
        <v>5889965</v>
      </c>
      <c r="B3115" s="368" t="s">
        <v>1924</v>
      </c>
      <c r="C3115" s="367" t="s">
        <v>1919</v>
      </c>
      <c r="D3115" s="366">
        <v>43862</v>
      </c>
      <c r="E3115" s="366">
        <v>43862</v>
      </c>
      <c r="F3115" s="366">
        <v>43891</v>
      </c>
      <c r="G3115" s="365">
        <v>86</v>
      </c>
    </row>
    <row r="3116" spans="1:7" x14ac:dyDescent="0.25">
      <c r="A3116" s="369">
        <v>5891247</v>
      </c>
      <c r="B3116" s="368" t="s">
        <v>1926</v>
      </c>
      <c r="C3116" s="367" t="s">
        <v>1919</v>
      </c>
      <c r="D3116" s="366">
        <v>44287</v>
      </c>
      <c r="E3116" s="366">
        <v>44317</v>
      </c>
      <c r="F3116" s="366">
        <v>44317</v>
      </c>
      <c r="G3116" s="365">
        <v>25</v>
      </c>
    </row>
    <row r="3117" spans="1:7" x14ac:dyDescent="0.25">
      <c r="A3117" s="369">
        <v>5895406</v>
      </c>
      <c r="B3117" s="368" t="s">
        <v>1922</v>
      </c>
      <c r="C3117" s="367" t="s">
        <v>1933</v>
      </c>
      <c r="D3117" s="366">
        <v>43831</v>
      </c>
      <c r="E3117" s="366">
        <v>43831</v>
      </c>
      <c r="F3117" s="366">
        <v>43862</v>
      </c>
      <c r="G3117" s="365">
        <v>43</v>
      </c>
    </row>
    <row r="3118" spans="1:7" x14ac:dyDescent="0.25">
      <c r="A3118" s="369">
        <v>5896243</v>
      </c>
      <c r="B3118" s="368" t="s">
        <v>1920</v>
      </c>
      <c r="C3118" s="367" t="s">
        <v>1917</v>
      </c>
      <c r="D3118" s="366">
        <v>44501</v>
      </c>
      <c r="E3118" s="366">
        <v>44501</v>
      </c>
      <c r="F3118" s="366">
        <v>44531</v>
      </c>
      <c r="G3118" s="365">
        <v>42</v>
      </c>
    </row>
    <row r="3119" spans="1:7" x14ac:dyDescent="0.25">
      <c r="A3119" s="369">
        <v>5897478</v>
      </c>
      <c r="B3119" s="368" t="s">
        <v>1920</v>
      </c>
      <c r="C3119" s="367" t="s">
        <v>1925</v>
      </c>
      <c r="D3119" s="366">
        <v>43952</v>
      </c>
      <c r="E3119" s="366">
        <v>43952</v>
      </c>
      <c r="F3119" s="366">
        <v>43952</v>
      </c>
      <c r="G3119" s="365">
        <v>17</v>
      </c>
    </row>
    <row r="3120" spans="1:7" x14ac:dyDescent="0.25">
      <c r="A3120" s="369">
        <v>5899332</v>
      </c>
      <c r="B3120" s="368" t="s">
        <v>1924</v>
      </c>
      <c r="C3120" s="367" t="s">
        <v>1925</v>
      </c>
      <c r="D3120" s="366">
        <v>44105</v>
      </c>
      <c r="E3120" s="366">
        <v>44105</v>
      </c>
      <c r="F3120" s="366">
        <v>44136</v>
      </c>
      <c r="G3120" s="365">
        <v>43</v>
      </c>
    </row>
    <row r="3121" spans="1:7" x14ac:dyDescent="0.25">
      <c r="A3121" s="369">
        <v>5900678</v>
      </c>
      <c r="B3121" s="368" t="s">
        <v>1922</v>
      </c>
      <c r="C3121" s="367" t="s">
        <v>1917</v>
      </c>
      <c r="D3121" s="366">
        <v>43952</v>
      </c>
      <c r="E3121" s="366">
        <v>43952</v>
      </c>
      <c r="F3121" s="366">
        <v>43952</v>
      </c>
      <c r="G3121" s="365">
        <v>79</v>
      </c>
    </row>
    <row r="3122" spans="1:7" x14ac:dyDescent="0.25">
      <c r="A3122" s="369">
        <v>5902186</v>
      </c>
      <c r="B3122" s="368" t="s">
        <v>1924</v>
      </c>
      <c r="C3122" s="367" t="s">
        <v>1921</v>
      </c>
      <c r="D3122" s="366">
        <v>44228</v>
      </c>
      <c r="E3122" s="366">
        <v>44256</v>
      </c>
      <c r="F3122" s="366">
        <v>44256</v>
      </c>
      <c r="G3122" s="365">
        <v>9</v>
      </c>
    </row>
    <row r="3123" spans="1:7" x14ac:dyDescent="0.25">
      <c r="A3123" s="369">
        <v>5904161</v>
      </c>
      <c r="B3123" s="368" t="s">
        <v>1924</v>
      </c>
      <c r="C3123" s="367" t="s">
        <v>1925</v>
      </c>
      <c r="D3123" s="366">
        <v>44075</v>
      </c>
      <c r="E3123" s="366">
        <v>44105</v>
      </c>
      <c r="F3123" s="366">
        <v>44105</v>
      </c>
      <c r="G3123" s="365">
        <v>6</v>
      </c>
    </row>
    <row r="3124" spans="1:7" x14ac:dyDescent="0.25">
      <c r="A3124" s="369">
        <v>5906232</v>
      </c>
      <c r="B3124" s="368" t="s">
        <v>1920</v>
      </c>
      <c r="C3124" s="367" t="s">
        <v>1930</v>
      </c>
      <c r="D3124" s="366">
        <v>44501</v>
      </c>
      <c r="E3124" s="366">
        <v>44531</v>
      </c>
      <c r="F3124" s="366">
        <v>44531</v>
      </c>
      <c r="G3124" s="365">
        <v>20</v>
      </c>
    </row>
    <row r="3125" spans="1:7" x14ac:dyDescent="0.25">
      <c r="A3125" s="369">
        <v>5908077</v>
      </c>
      <c r="B3125" s="368" t="s">
        <v>1926</v>
      </c>
      <c r="C3125" s="367" t="s">
        <v>1931</v>
      </c>
      <c r="D3125" s="366">
        <v>44440</v>
      </c>
      <c r="E3125" s="366">
        <v>44470</v>
      </c>
      <c r="F3125" s="366">
        <v>44470</v>
      </c>
      <c r="G3125" s="365">
        <v>1</v>
      </c>
    </row>
    <row r="3126" spans="1:7" x14ac:dyDescent="0.25">
      <c r="A3126" s="369">
        <v>5908445</v>
      </c>
      <c r="B3126" s="368" t="s">
        <v>1932</v>
      </c>
      <c r="C3126" s="367" t="s">
        <v>1923</v>
      </c>
      <c r="D3126" s="366">
        <v>44531</v>
      </c>
      <c r="E3126" s="366">
        <v>44562</v>
      </c>
      <c r="F3126" s="366">
        <v>44562</v>
      </c>
      <c r="G3126" s="365">
        <v>19</v>
      </c>
    </row>
    <row r="3127" spans="1:7" x14ac:dyDescent="0.25">
      <c r="A3127" s="369">
        <v>5909648</v>
      </c>
      <c r="B3127" s="368" t="s">
        <v>1922</v>
      </c>
      <c r="C3127" s="367" t="s">
        <v>1933</v>
      </c>
      <c r="D3127" s="366">
        <v>44013</v>
      </c>
      <c r="E3127" s="366">
        <v>44013</v>
      </c>
      <c r="F3127" s="366">
        <v>44013</v>
      </c>
      <c r="G3127" s="365">
        <v>97</v>
      </c>
    </row>
    <row r="3128" spans="1:7" x14ac:dyDescent="0.25">
      <c r="A3128" s="369">
        <v>5909775</v>
      </c>
      <c r="B3128" s="368" t="s">
        <v>1932</v>
      </c>
      <c r="C3128" s="367" t="s">
        <v>1930</v>
      </c>
      <c r="D3128" s="366">
        <v>44197</v>
      </c>
      <c r="E3128" s="366">
        <v>44197</v>
      </c>
      <c r="F3128" s="366">
        <v>44197</v>
      </c>
      <c r="G3128" s="365">
        <v>36</v>
      </c>
    </row>
    <row r="3129" spans="1:7" x14ac:dyDescent="0.25">
      <c r="A3129" s="369">
        <v>5911512</v>
      </c>
      <c r="B3129" s="368" t="s">
        <v>1920</v>
      </c>
      <c r="C3129" s="367" t="s">
        <v>1930</v>
      </c>
      <c r="D3129" s="366">
        <v>44105</v>
      </c>
      <c r="E3129" s="366">
        <v>44105</v>
      </c>
      <c r="F3129" s="366">
        <v>44105</v>
      </c>
      <c r="G3129" s="365">
        <v>17</v>
      </c>
    </row>
    <row r="3130" spans="1:7" x14ac:dyDescent="0.25">
      <c r="A3130" s="369">
        <v>5912717</v>
      </c>
      <c r="B3130" s="368" t="s">
        <v>1932</v>
      </c>
      <c r="C3130" s="367" t="s">
        <v>1919</v>
      </c>
      <c r="D3130" s="366">
        <v>43983</v>
      </c>
      <c r="E3130" s="366">
        <v>43983</v>
      </c>
      <c r="F3130" s="366">
        <v>44013</v>
      </c>
      <c r="G3130" s="365">
        <v>13</v>
      </c>
    </row>
    <row r="3131" spans="1:7" x14ac:dyDescent="0.25">
      <c r="A3131" s="369">
        <v>5915610</v>
      </c>
      <c r="B3131" s="368" t="s">
        <v>1928</v>
      </c>
      <c r="C3131" s="367" t="s">
        <v>1921</v>
      </c>
      <c r="D3131" s="366">
        <v>44075</v>
      </c>
      <c r="E3131" s="366">
        <v>44075</v>
      </c>
      <c r="F3131" s="366">
        <v>44075</v>
      </c>
      <c r="G3131" s="365">
        <v>11</v>
      </c>
    </row>
    <row r="3132" spans="1:7" x14ac:dyDescent="0.25">
      <c r="A3132" s="369">
        <v>5916872</v>
      </c>
      <c r="B3132" s="368" t="s">
        <v>1918</v>
      </c>
      <c r="C3132" s="367" t="s">
        <v>1923</v>
      </c>
      <c r="D3132" s="366">
        <v>44256</v>
      </c>
      <c r="E3132" s="366">
        <v>44287</v>
      </c>
      <c r="F3132" s="366">
        <v>44287</v>
      </c>
      <c r="G3132" s="365">
        <v>13</v>
      </c>
    </row>
    <row r="3133" spans="1:7" x14ac:dyDescent="0.25">
      <c r="A3133" s="369">
        <v>5917482</v>
      </c>
      <c r="B3133" s="368" t="s">
        <v>1932</v>
      </c>
      <c r="C3133" s="367" t="s">
        <v>1919</v>
      </c>
      <c r="D3133" s="366">
        <v>44228</v>
      </c>
      <c r="E3133" s="366">
        <v>44228</v>
      </c>
      <c r="F3133" s="366">
        <v>44256</v>
      </c>
      <c r="G3133" s="365">
        <v>30</v>
      </c>
    </row>
    <row r="3134" spans="1:7" x14ac:dyDescent="0.25">
      <c r="A3134" s="369">
        <v>5918564</v>
      </c>
      <c r="B3134" s="368" t="s">
        <v>1932</v>
      </c>
      <c r="C3134" s="367" t="s">
        <v>1925</v>
      </c>
      <c r="D3134" s="366">
        <v>44197</v>
      </c>
      <c r="E3134" s="366">
        <v>44197</v>
      </c>
      <c r="F3134" s="366">
        <v>44197</v>
      </c>
      <c r="G3134" s="365">
        <v>38</v>
      </c>
    </row>
    <row r="3135" spans="1:7" x14ac:dyDescent="0.25">
      <c r="A3135" s="369">
        <v>5920018</v>
      </c>
      <c r="B3135" s="368" t="s">
        <v>1922</v>
      </c>
      <c r="C3135" s="367" t="s">
        <v>1921</v>
      </c>
      <c r="D3135" s="366">
        <v>44317</v>
      </c>
      <c r="E3135" s="366">
        <v>44348</v>
      </c>
      <c r="F3135" s="366">
        <v>44348</v>
      </c>
      <c r="G3135" s="365">
        <v>15</v>
      </c>
    </row>
    <row r="3136" spans="1:7" x14ac:dyDescent="0.25">
      <c r="A3136" s="369">
        <v>5920159</v>
      </c>
      <c r="B3136" s="368" t="s">
        <v>1922</v>
      </c>
      <c r="C3136" s="367" t="s">
        <v>1930</v>
      </c>
      <c r="D3136" s="366">
        <v>43862</v>
      </c>
      <c r="E3136" s="366">
        <v>43862</v>
      </c>
      <c r="F3136" s="366">
        <v>43891</v>
      </c>
      <c r="G3136" s="365">
        <v>84</v>
      </c>
    </row>
    <row r="3137" spans="1:7" x14ac:dyDescent="0.25">
      <c r="A3137" s="369">
        <v>5920811</v>
      </c>
      <c r="B3137" s="368" t="s">
        <v>1929</v>
      </c>
      <c r="C3137" s="367" t="s">
        <v>1927</v>
      </c>
      <c r="D3137" s="366">
        <v>44105</v>
      </c>
      <c r="E3137" s="366">
        <v>44105</v>
      </c>
      <c r="F3137" s="366">
        <v>44105</v>
      </c>
      <c r="G3137" s="365">
        <v>27</v>
      </c>
    </row>
    <row r="3138" spans="1:7" x14ac:dyDescent="0.25">
      <c r="A3138" s="369">
        <v>5923559</v>
      </c>
      <c r="B3138" s="368" t="s">
        <v>1928</v>
      </c>
      <c r="C3138" s="367" t="s">
        <v>1923</v>
      </c>
      <c r="D3138" s="366">
        <v>43891</v>
      </c>
      <c r="E3138" s="366">
        <v>43891</v>
      </c>
      <c r="F3138" s="366">
        <v>43891</v>
      </c>
      <c r="G3138" s="365">
        <v>20</v>
      </c>
    </row>
    <row r="3139" spans="1:7" x14ac:dyDescent="0.25">
      <c r="A3139" s="369">
        <v>5924391</v>
      </c>
      <c r="B3139" s="368" t="s">
        <v>1926</v>
      </c>
      <c r="C3139" s="367" t="s">
        <v>1931</v>
      </c>
      <c r="D3139" s="366">
        <v>44317</v>
      </c>
      <c r="E3139" s="366">
        <v>44317</v>
      </c>
      <c r="F3139" s="366">
        <v>44348</v>
      </c>
      <c r="G3139" s="365">
        <v>100</v>
      </c>
    </row>
    <row r="3140" spans="1:7" x14ac:dyDescent="0.25">
      <c r="A3140" s="369">
        <v>5924451</v>
      </c>
      <c r="B3140" s="368" t="s">
        <v>1918</v>
      </c>
      <c r="C3140" s="367" t="s">
        <v>1921</v>
      </c>
      <c r="D3140" s="366">
        <v>44378</v>
      </c>
      <c r="E3140" s="366">
        <v>44378</v>
      </c>
      <c r="F3140" s="366">
        <v>44409</v>
      </c>
      <c r="G3140" s="365">
        <v>29</v>
      </c>
    </row>
    <row r="3141" spans="1:7" x14ac:dyDescent="0.25">
      <c r="A3141" s="369">
        <v>5927081</v>
      </c>
      <c r="B3141" s="368" t="s">
        <v>1928</v>
      </c>
      <c r="C3141" s="367" t="s">
        <v>1925</v>
      </c>
      <c r="D3141" s="366">
        <v>44409</v>
      </c>
      <c r="E3141" s="366">
        <v>44409</v>
      </c>
      <c r="F3141" s="366">
        <v>44440</v>
      </c>
      <c r="G3141" s="365">
        <v>74</v>
      </c>
    </row>
    <row r="3142" spans="1:7" x14ac:dyDescent="0.25">
      <c r="A3142" s="369">
        <v>5931484</v>
      </c>
      <c r="B3142" s="368" t="s">
        <v>1928</v>
      </c>
      <c r="C3142" s="367" t="s">
        <v>1927</v>
      </c>
      <c r="D3142" s="366">
        <v>44348</v>
      </c>
      <c r="E3142" s="366">
        <v>44348</v>
      </c>
      <c r="F3142" s="366">
        <v>44378</v>
      </c>
      <c r="G3142" s="365">
        <v>58</v>
      </c>
    </row>
    <row r="3143" spans="1:7" x14ac:dyDescent="0.25">
      <c r="A3143" s="369">
        <v>5932785</v>
      </c>
      <c r="B3143" s="368" t="s">
        <v>1924</v>
      </c>
      <c r="C3143" s="367" t="s">
        <v>1919</v>
      </c>
      <c r="D3143" s="366">
        <v>43862</v>
      </c>
      <c r="E3143" s="366">
        <v>43862</v>
      </c>
      <c r="F3143" s="366">
        <v>43862</v>
      </c>
      <c r="G3143" s="365">
        <v>44</v>
      </c>
    </row>
    <row r="3144" spans="1:7" x14ac:dyDescent="0.25">
      <c r="A3144" s="369">
        <v>5933318</v>
      </c>
      <c r="B3144" s="368" t="s">
        <v>1929</v>
      </c>
      <c r="C3144" s="367" t="s">
        <v>1933</v>
      </c>
      <c r="D3144" s="366">
        <v>44197</v>
      </c>
      <c r="E3144" s="366">
        <v>44197</v>
      </c>
      <c r="F3144" s="366">
        <v>44197</v>
      </c>
      <c r="G3144" s="365">
        <v>87</v>
      </c>
    </row>
    <row r="3145" spans="1:7" x14ac:dyDescent="0.25">
      <c r="A3145" s="369">
        <v>5935302</v>
      </c>
      <c r="B3145" s="368" t="s">
        <v>1929</v>
      </c>
      <c r="C3145" s="367" t="s">
        <v>1934</v>
      </c>
      <c r="D3145" s="366">
        <v>44075</v>
      </c>
      <c r="E3145" s="366">
        <v>44105</v>
      </c>
      <c r="F3145" s="366">
        <v>44105</v>
      </c>
      <c r="G3145" s="365">
        <v>6</v>
      </c>
    </row>
    <row r="3146" spans="1:7" x14ac:dyDescent="0.25">
      <c r="A3146" s="369">
        <v>5937839</v>
      </c>
      <c r="B3146" s="368" t="s">
        <v>1920</v>
      </c>
      <c r="C3146" s="367" t="s">
        <v>1933</v>
      </c>
      <c r="D3146" s="366">
        <v>44136</v>
      </c>
      <c r="E3146" s="366">
        <v>44136</v>
      </c>
      <c r="F3146" s="366">
        <v>44136</v>
      </c>
      <c r="G3146" s="365">
        <v>91</v>
      </c>
    </row>
    <row r="3147" spans="1:7" x14ac:dyDescent="0.25">
      <c r="A3147" s="369">
        <v>5939262</v>
      </c>
      <c r="B3147" s="368" t="s">
        <v>1926</v>
      </c>
      <c r="C3147" s="367" t="s">
        <v>1917</v>
      </c>
      <c r="D3147" s="366">
        <v>44228</v>
      </c>
      <c r="E3147" s="366">
        <v>44228</v>
      </c>
      <c r="F3147" s="366">
        <v>44228</v>
      </c>
      <c r="G3147" s="365">
        <v>23</v>
      </c>
    </row>
    <row r="3148" spans="1:7" x14ac:dyDescent="0.25">
      <c r="A3148" s="369">
        <v>5940149</v>
      </c>
      <c r="B3148" s="368" t="s">
        <v>1926</v>
      </c>
      <c r="C3148" s="367" t="s">
        <v>1923</v>
      </c>
      <c r="D3148" s="366">
        <v>43922</v>
      </c>
      <c r="E3148" s="366">
        <v>43952</v>
      </c>
      <c r="F3148" s="366">
        <v>43952</v>
      </c>
      <c r="G3148" s="365">
        <v>10</v>
      </c>
    </row>
    <row r="3149" spans="1:7" x14ac:dyDescent="0.25">
      <c r="A3149" s="369">
        <v>5940877</v>
      </c>
      <c r="B3149" s="368" t="s">
        <v>1929</v>
      </c>
      <c r="C3149" s="367" t="s">
        <v>1930</v>
      </c>
      <c r="D3149" s="366">
        <v>44105</v>
      </c>
      <c r="E3149" s="366">
        <v>44105</v>
      </c>
      <c r="F3149" s="366">
        <v>44105</v>
      </c>
      <c r="G3149" s="365">
        <v>85</v>
      </c>
    </row>
    <row r="3150" spans="1:7" x14ac:dyDescent="0.25">
      <c r="A3150" s="369">
        <v>5948212</v>
      </c>
      <c r="B3150" s="368" t="s">
        <v>1924</v>
      </c>
      <c r="C3150" s="367" t="s">
        <v>1919</v>
      </c>
      <c r="D3150" s="366">
        <v>44440</v>
      </c>
      <c r="E3150" s="366">
        <v>44440</v>
      </c>
      <c r="F3150" s="366">
        <v>44440</v>
      </c>
      <c r="G3150" s="365">
        <v>72</v>
      </c>
    </row>
    <row r="3151" spans="1:7" x14ac:dyDescent="0.25">
      <c r="A3151" s="369">
        <v>5951004</v>
      </c>
      <c r="B3151" s="368" t="s">
        <v>1922</v>
      </c>
      <c r="C3151" s="367" t="s">
        <v>1930</v>
      </c>
      <c r="D3151" s="366">
        <v>43922</v>
      </c>
      <c r="E3151" s="366">
        <v>43922</v>
      </c>
      <c r="F3151" s="366">
        <v>43952</v>
      </c>
      <c r="G3151" s="365">
        <v>81</v>
      </c>
    </row>
    <row r="3152" spans="1:7" x14ac:dyDescent="0.25">
      <c r="A3152" s="369">
        <v>5952373</v>
      </c>
      <c r="B3152" s="368" t="s">
        <v>1924</v>
      </c>
      <c r="C3152" s="367" t="s">
        <v>1921</v>
      </c>
      <c r="D3152" s="366">
        <v>44136</v>
      </c>
      <c r="E3152" s="366">
        <v>44136</v>
      </c>
      <c r="F3152" s="366">
        <v>44136</v>
      </c>
      <c r="G3152" s="365">
        <v>65</v>
      </c>
    </row>
    <row r="3153" spans="1:7" x14ac:dyDescent="0.25">
      <c r="A3153" s="369">
        <v>5954477</v>
      </c>
      <c r="B3153" s="368" t="s">
        <v>1924</v>
      </c>
      <c r="C3153" s="367" t="s">
        <v>1927</v>
      </c>
      <c r="D3153" s="366">
        <v>44166</v>
      </c>
      <c r="E3153" s="366">
        <v>44166</v>
      </c>
      <c r="F3153" s="366">
        <v>44166</v>
      </c>
      <c r="G3153" s="365">
        <v>19</v>
      </c>
    </row>
    <row r="3154" spans="1:7" x14ac:dyDescent="0.25">
      <c r="A3154" s="369">
        <v>5955156</v>
      </c>
      <c r="B3154" s="368" t="s">
        <v>1929</v>
      </c>
      <c r="C3154" s="367" t="s">
        <v>1927</v>
      </c>
      <c r="D3154" s="366">
        <v>44136</v>
      </c>
      <c r="E3154" s="366">
        <v>44166</v>
      </c>
      <c r="F3154" s="366">
        <v>44166</v>
      </c>
      <c r="G3154" s="365">
        <v>7</v>
      </c>
    </row>
    <row r="3155" spans="1:7" x14ac:dyDescent="0.25">
      <c r="A3155" s="369">
        <v>5956166</v>
      </c>
      <c r="B3155" s="368" t="s">
        <v>1932</v>
      </c>
      <c r="C3155" s="367" t="s">
        <v>1919</v>
      </c>
      <c r="D3155" s="366">
        <v>43862</v>
      </c>
      <c r="E3155" s="366">
        <v>43862</v>
      </c>
      <c r="F3155" s="366">
        <v>43862</v>
      </c>
      <c r="G3155" s="365">
        <v>6</v>
      </c>
    </row>
    <row r="3156" spans="1:7" x14ac:dyDescent="0.25">
      <c r="A3156" s="369">
        <v>5957157</v>
      </c>
      <c r="B3156" s="368" t="s">
        <v>1924</v>
      </c>
      <c r="C3156" s="367" t="s">
        <v>1934</v>
      </c>
      <c r="D3156" s="366">
        <v>44136</v>
      </c>
      <c r="E3156" s="366">
        <v>44136</v>
      </c>
      <c r="F3156" s="366">
        <v>44136</v>
      </c>
      <c r="G3156" s="365">
        <v>84</v>
      </c>
    </row>
    <row r="3157" spans="1:7" x14ac:dyDescent="0.25">
      <c r="A3157" s="369">
        <v>5957182</v>
      </c>
      <c r="B3157" s="368" t="s">
        <v>1928</v>
      </c>
      <c r="C3157" s="367" t="s">
        <v>1921</v>
      </c>
      <c r="D3157" s="366">
        <v>44317</v>
      </c>
      <c r="E3157" s="366">
        <v>44317</v>
      </c>
      <c r="F3157" s="366">
        <v>44317</v>
      </c>
      <c r="G3157" s="365">
        <v>91</v>
      </c>
    </row>
    <row r="3158" spans="1:7" x14ac:dyDescent="0.25">
      <c r="A3158" s="369">
        <v>5958187</v>
      </c>
      <c r="B3158" s="368" t="s">
        <v>1932</v>
      </c>
      <c r="C3158" s="367" t="s">
        <v>1930</v>
      </c>
      <c r="D3158" s="366">
        <v>44105</v>
      </c>
      <c r="E3158" s="366">
        <v>44136</v>
      </c>
      <c r="F3158" s="366">
        <v>44136</v>
      </c>
      <c r="G3158" s="365">
        <v>9</v>
      </c>
    </row>
    <row r="3159" spans="1:7" x14ac:dyDescent="0.25">
      <c r="A3159" s="369">
        <v>5958600</v>
      </c>
      <c r="B3159" s="368" t="s">
        <v>1932</v>
      </c>
      <c r="C3159" s="367" t="s">
        <v>1925</v>
      </c>
      <c r="D3159" s="366">
        <v>44136</v>
      </c>
      <c r="E3159" s="366">
        <v>44136</v>
      </c>
      <c r="F3159" s="366">
        <v>44136</v>
      </c>
      <c r="G3159" s="365">
        <v>5</v>
      </c>
    </row>
    <row r="3160" spans="1:7" x14ac:dyDescent="0.25">
      <c r="A3160" s="369">
        <v>5961141</v>
      </c>
      <c r="B3160" s="368" t="s">
        <v>1924</v>
      </c>
      <c r="C3160" s="367" t="s">
        <v>1921</v>
      </c>
      <c r="D3160" s="366">
        <v>44075</v>
      </c>
      <c r="E3160" s="366">
        <v>44075</v>
      </c>
      <c r="F3160" s="366">
        <v>44105</v>
      </c>
      <c r="G3160" s="365">
        <v>18</v>
      </c>
    </row>
    <row r="3161" spans="1:7" x14ac:dyDescent="0.25">
      <c r="A3161" s="369">
        <v>5962473</v>
      </c>
      <c r="B3161" s="368" t="s">
        <v>1922</v>
      </c>
      <c r="C3161" s="367" t="s">
        <v>1917</v>
      </c>
      <c r="D3161" s="366">
        <v>44501</v>
      </c>
      <c r="E3161" s="366">
        <v>44531</v>
      </c>
      <c r="F3161" s="366">
        <v>44531</v>
      </c>
      <c r="G3161" s="365">
        <v>21</v>
      </c>
    </row>
    <row r="3162" spans="1:7" x14ac:dyDescent="0.25">
      <c r="A3162" s="369">
        <v>5963102</v>
      </c>
      <c r="B3162" s="368" t="s">
        <v>1920</v>
      </c>
      <c r="C3162" s="367" t="s">
        <v>1923</v>
      </c>
      <c r="D3162" s="366">
        <v>44348</v>
      </c>
      <c r="E3162" s="366">
        <v>44348</v>
      </c>
      <c r="F3162" s="366">
        <v>44378</v>
      </c>
      <c r="G3162" s="365">
        <v>13</v>
      </c>
    </row>
    <row r="3163" spans="1:7" x14ac:dyDescent="0.25">
      <c r="A3163" s="369">
        <v>5963534</v>
      </c>
      <c r="B3163" s="368" t="s">
        <v>1922</v>
      </c>
      <c r="C3163" s="367" t="s">
        <v>1919</v>
      </c>
      <c r="D3163" s="366">
        <v>43922</v>
      </c>
      <c r="E3163" s="366">
        <v>43922</v>
      </c>
      <c r="F3163" s="366">
        <v>43952</v>
      </c>
      <c r="G3163" s="365">
        <v>44</v>
      </c>
    </row>
    <row r="3164" spans="1:7" x14ac:dyDescent="0.25">
      <c r="A3164" s="369">
        <v>5967310</v>
      </c>
      <c r="B3164" s="368" t="s">
        <v>1922</v>
      </c>
      <c r="C3164" s="367" t="s">
        <v>1930</v>
      </c>
      <c r="D3164" s="366">
        <v>44378</v>
      </c>
      <c r="E3164" s="366">
        <v>44409</v>
      </c>
      <c r="F3164" s="366">
        <v>44409</v>
      </c>
      <c r="G3164" s="365">
        <v>6</v>
      </c>
    </row>
    <row r="3165" spans="1:7" x14ac:dyDescent="0.25">
      <c r="A3165" s="369">
        <v>5968050</v>
      </c>
      <c r="B3165" s="368" t="s">
        <v>1926</v>
      </c>
      <c r="C3165" s="367" t="s">
        <v>1925</v>
      </c>
      <c r="D3165" s="366">
        <v>44256</v>
      </c>
      <c r="E3165" s="366">
        <v>44287</v>
      </c>
      <c r="F3165" s="366">
        <v>44287</v>
      </c>
      <c r="G3165" s="365">
        <v>19</v>
      </c>
    </row>
    <row r="3166" spans="1:7" x14ac:dyDescent="0.25">
      <c r="A3166" s="369">
        <v>5968192</v>
      </c>
      <c r="B3166" s="368" t="s">
        <v>1924</v>
      </c>
      <c r="C3166" s="367" t="s">
        <v>1927</v>
      </c>
      <c r="D3166" s="366">
        <v>44044</v>
      </c>
      <c r="E3166" s="366">
        <v>44075</v>
      </c>
      <c r="F3166" s="366">
        <v>44075</v>
      </c>
      <c r="G3166" s="365">
        <v>6</v>
      </c>
    </row>
    <row r="3167" spans="1:7" x14ac:dyDescent="0.25">
      <c r="A3167" s="369">
        <v>5970087</v>
      </c>
      <c r="B3167" s="368" t="s">
        <v>1928</v>
      </c>
      <c r="C3167" s="367" t="s">
        <v>1917</v>
      </c>
      <c r="D3167" s="366">
        <v>44378</v>
      </c>
      <c r="E3167" s="366">
        <v>44409</v>
      </c>
      <c r="F3167" s="366">
        <v>44409</v>
      </c>
      <c r="G3167" s="365">
        <v>13</v>
      </c>
    </row>
    <row r="3168" spans="1:7" x14ac:dyDescent="0.25">
      <c r="A3168" s="369">
        <v>5971231</v>
      </c>
      <c r="B3168" s="368" t="s">
        <v>1924</v>
      </c>
      <c r="C3168" s="367" t="s">
        <v>1917</v>
      </c>
      <c r="D3168" s="366">
        <v>44228</v>
      </c>
      <c r="E3168" s="366">
        <v>44228</v>
      </c>
      <c r="F3168" s="366">
        <v>44228</v>
      </c>
      <c r="G3168" s="365">
        <v>89</v>
      </c>
    </row>
    <row r="3169" spans="1:7" x14ac:dyDescent="0.25">
      <c r="A3169" s="369">
        <v>5971247</v>
      </c>
      <c r="B3169" s="368" t="s">
        <v>1920</v>
      </c>
      <c r="C3169" s="367" t="s">
        <v>1927</v>
      </c>
      <c r="D3169" s="366">
        <v>43891</v>
      </c>
      <c r="E3169" s="366">
        <v>43922</v>
      </c>
      <c r="F3169" s="366">
        <v>43922</v>
      </c>
      <c r="G3169" s="365">
        <v>10</v>
      </c>
    </row>
    <row r="3170" spans="1:7" x14ac:dyDescent="0.25">
      <c r="A3170" s="369">
        <v>5972517</v>
      </c>
      <c r="B3170" s="368" t="s">
        <v>1918</v>
      </c>
      <c r="C3170" s="367" t="s">
        <v>1927</v>
      </c>
      <c r="D3170" s="366">
        <v>44136</v>
      </c>
      <c r="E3170" s="366">
        <v>44136</v>
      </c>
      <c r="F3170" s="366">
        <v>44136</v>
      </c>
      <c r="G3170" s="365">
        <v>50</v>
      </c>
    </row>
    <row r="3171" spans="1:7" x14ac:dyDescent="0.25">
      <c r="A3171" s="369">
        <v>5972602</v>
      </c>
      <c r="B3171" s="368" t="s">
        <v>1922</v>
      </c>
      <c r="C3171" s="367" t="s">
        <v>1921</v>
      </c>
      <c r="D3171" s="366">
        <v>44378</v>
      </c>
      <c r="E3171" s="366">
        <v>44409</v>
      </c>
      <c r="F3171" s="366">
        <v>44409</v>
      </c>
      <c r="G3171" s="365">
        <v>1</v>
      </c>
    </row>
    <row r="3172" spans="1:7" x14ac:dyDescent="0.25">
      <c r="A3172" s="369">
        <v>5972713</v>
      </c>
      <c r="B3172" s="368" t="s">
        <v>1926</v>
      </c>
      <c r="C3172" s="367" t="s">
        <v>1921</v>
      </c>
      <c r="D3172" s="366">
        <v>44348</v>
      </c>
      <c r="E3172" s="366">
        <v>44348</v>
      </c>
      <c r="F3172" s="366">
        <v>44378</v>
      </c>
      <c r="G3172" s="365">
        <v>61</v>
      </c>
    </row>
    <row r="3173" spans="1:7" x14ac:dyDescent="0.25">
      <c r="A3173" s="369">
        <v>5974495</v>
      </c>
      <c r="B3173" s="368" t="s">
        <v>1928</v>
      </c>
      <c r="C3173" s="367" t="s">
        <v>1931</v>
      </c>
      <c r="D3173" s="366">
        <v>44317</v>
      </c>
      <c r="E3173" s="366">
        <v>44348</v>
      </c>
      <c r="F3173" s="366">
        <v>44348</v>
      </c>
      <c r="G3173" s="365">
        <v>6</v>
      </c>
    </row>
    <row r="3174" spans="1:7" x14ac:dyDescent="0.25">
      <c r="A3174" s="369">
        <v>5978991</v>
      </c>
      <c r="B3174" s="368" t="s">
        <v>1918</v>
      </c>
      <c r="C3174" s="367" t="s">
        <v>1927</v>
      </c>
      <c r="D3174" s="366">
        <v>44044</v>
      </c>
      <c r="E3174" s="366">
        <v>44044</v>
      </c>
      <c r="F3174" s="366">
        <v>44044</v>
      </c>
      <c r="G3174" s="365">
        <v>41</v>
      </c>
    </row>
    <row r="3175" spans="1:7" x14ac:dyDescent="0.25">
      <c r="A3175" s="369">
        <v>5979101</v>
      </c>
      <c r="B3175" s="368" t="s">
        <v>1924</v>
      </c>
      <c r="C3175" s="367" t="s">
        <v>1925</v>
      </c>
      <c r="D3175" s="366">
        <v>44013</v>
      </c>
      <c r="E3175" s="366">
        <v>44013</v>
      </c>
      <c r="F3175" s="366">
        <v>44044</v>
      </c>
      <c r="G3175" s="365">
        <v>23</v>
      </c>
    </row>
    <row r="3176" spans="1:7" x14ac:dyDescent="0.25">
      <c r="A3176" s="369">
        <v>5981852</v>
      </c>
      <c r="B3176" s="368" t="s">
        <v>1922</v>
      </c>
      <c r="C3176" s="367" t="s">
        <v>1919</v>
      </c>
      <c r="D3176" s="366">
        <v>44136</v>
      </c>
      <c r="E3176" s="366">
        <v>44136</v>
      </c>
      <c r="F3176" s="366">
        <v>44166</v>
      </c>
      <c r="G3176" s="365">
        <v>70</v>
      </c>
    </row>
    <row r="3177" spans="1:7" x14ac:dyDescent="0.25">
      <c r="A3177" s="369">
        <v>5982242</v>
      </c>
      <c r="B3177" s="368" t="s">
        <v>1928</v>
      </c>
      <c r="C3177" s="367" t="s">
        <v>1927</v>
      </c>
      <c r="D3177" s="366">
        <v>43831</v>
      </c>
      <c r="E3177" s="366">
        <v>43831</v>
      </c>
      <c r="F3177" s="366">
        <v>43831</v>
      </c>
      <c r="G3177" s="365">
        <v>27</v>
      </c>
    </row>
    <row r="3178" spans="1:7" x14ac:dyDescent="0.25">
      <c r="A3178" s="369">
        <v>5985389</v>
      </c>
      <c r="B3178" s="368" t="s">
        <v>1926</v>
      </c>
      <c r="C3178" s="367" t="s">
        <v>1919</v>
      </c>
      <c r="D3178" s="366">
        <v>44378</v>
      </c>
      <c r="E3178" s="366">
        <v>44378</v>
      </c>
      <c r="F3178" s="366">
        <v>44409</v>
      </c>
      <c r="G3178" s="365">
        <v>74</v>
      </c>
    </row>
    <row r="3179" spans="1:7" x14ac:dyDescent="0.25">
      <c r="A3179" s="369">
        <v>5985512</v>
      </c>
      <c r="B3179" s="368" t="s">
        <v>1926</v>
      </c>
      <c r="C3179" s="367" t="s">
        <v>1930</v>
      </c>
      <c r="D3179" s="366">
        <v>44105</v>
      </c>
      <c r="E3179" s="366">
        <v>44105</v>
      </c>
      <c r="F3179" s="366">
        <v>44105</v>
      </c>
      <c r="G3179" s="365">
        <v>40</v>
      </c>
    </row>
    <row r="3180" spans="1:7" x14ac:dyDescent="0.25">
      <c r="A3180" s="369">
        <v>5988808</v>
      </c>
      <c r="B3180" s="368" t="s">
        <v>1924</v>
      </c>
      <c r="C3180" s="367" t="s">
        <v>1931</v>
      </c>
      <c r="D3180" s="366">
        <v>43891</v>
      </c>
      <c r="E3180" s="366">
        <v>43891</v>
      </c>
      <c r="F3180" s="366">
        <v>43922</v>
      </c>
      <c r="G3180" s="365">
        <v>79</v>
      </c>
    </row>
    <row r="3181" spans="1:7" x14ac:dyDescent="0.25">
      <c r="A3181" s="369">
        <v>5990296</v>
      </c>
      <c r="B3181" s="368" t="s">
        <v>1918</v>
      </c>
      <c r="C3181" s="367" t="s">
        <v>1930</v>
      </c>
      <c r="D3181" s="366">
        <v>44531</v>
      </c>
      <c r="E3181" s="366">
        <v>44562</v>
      </c>
      <c r="F3181" s="366">
        <v>44562</v>
      </c>
      <c r="G3181" s="365">
        <v>15</v>
      </c>
    </row>
    <row r="3182" spans="1:7" x14ac:dyDescent="0.25">
      <c r="A3182" s="369">
        <v>5990424</v>
      </c>
      <c r="B3182" s="368" t="s">
        <v>1928</v>
      </c>
      <c r="C3182" s="367" t="s">
        <v>1917</v>
      </c>
      <c r="D3182" s="366">
        <v>44470</v>
      </c>
      <c r="E3182" s="366">
        <v>44470</v>
      </c>
      <c r="F3182" s="366">
        <v>44501</v>
      </c>
      <c r="G3182" s="365">
        <v>66</v>
      </c>
    </row>
    <row r="3183" spans="1:7" x14ac:dyDescent="0.25">
      <c r="A3183" s="369">
        <v>5990650</v>
      </c>
      <c r="B3183" s="368" t="s">
        <v>1926</v>
      </c>
      <c r="C3183" s="367" t="s">
        <v>1930</v>
      </c>
      <c r="D3183" s="366">
        <v>44197</v>
      </c>
      <c r="E3183" s="366">
        <v>44197</v>
      </c>
      <c r="F3183" s="366">
        <v>44228</v>
      </c>
      <c r="G3183" s="365">
        <v>81</v>
      </c>
    </row>
    <row r="3184" spans="1:7" x14ac:dyDescent="0.25">
      <c r="A3184" s="369">
        <v>5990790</v>
      </c>
      <c r="B3184" s="368" t="s">
        <v>1932</v>
      </c>
      <c r="C3184" s="367" t="s">
        <v>1919</v>
      </c>
      <c r="D3184" s="366">
        <v>44317</v>
      </c>
      <c r="E3184" s="366">
        <v>44317</v>
      </c>
      <c r="F3184" s="366">
        <v>44317</v>
      </c>
      <c r="G3184" s="365">
        <v>46</v>
      </c>
    </row>
    <row r="3185" spans="1:7" x14ac:dyDescent="0.25">
      <c r="A3185" s="369">
        <v>5992387</v>
      </c>
      <c r="B3185" s="368" t="s">
        <v>1926</v>
      </c>
      <c r="C3185" s="367" t="s">
        <v>1930</v>
      </c>
      <c r="D3185" s="366">
        <v>44378</v>
      </c>
      <c r="E3185" s="366">
        <v>44378</v>
      </c>
      <c r="F3185" s="366">
        <v>44378</v>
      </c>
      <c r="G3185" s="365">
        <v>21</v>
      </c>
    </row>
    <row r="3186" spans="1:7" x14ac:dyDescent="0.25">
      <c r="A3186" s="369">
        <v>5995180</v>
      </c>
      <c r="B3186" s="368" t="s">
        <v>1932</v>
      </c>
      <c r="C3186" s="367" t="s">
        <v>1923</v>
      </c>
      <c r="D3186" s="366">
        <v>44197</v>
      </c>
      <c r="E3186" s="366">
        <v>44197</v>
      </c>
      <c r="F3186" s="366">
        <v>44228</v>
      </c>
      <c r="G3186" s="365">
        <v>77</v>
      </c>
    </row>
    <row r="3187" spans="1:7" x14ac:dyDescent="0.25">
      <c r="A3187" s="369">
        <v>5995694</v>
      </c>
      <c r="B3187" s="368" t="s">
        <v>1920</v>
      </c>
      <c r="C3187" s="367" t="s">
        <v>1931</v>
      </c>
      <c r="D3187" s="366">
        <v>43952</v>
      </c>
      <c r="E3187" s="366">
        <v>43952</v>
      </c>
      <c r="F3187" s="366">
        <v>43952</v>
      </c>
      <c r="G3187" s="365">
        <v>81</v>
      </c>
    </row>
    <row r="3188" spans="1:7" x14ac:dyDescent="0.25">
      <c r="A3188" s="369">
        <v>6000374</v>
      </c>
      <c r="B3188" s="368" t="s">
        <v>1929</v>
      </c>
      <c r="C3188" s="367" t="s">
        <v>1919</v>
      </c>
      <c r="D3188" s="366">
        <v>44044</v>
      </c>
      <c r="E3188" s="366">
        <v>44075</v>
      </c>
      <c r="F3188" s="366">
        <v>44075</v>
      </c>
      <c r="G3188" s="365">
        <v>8</v>
      </c>
    </row>
    <row r="3189" spans="1:7" x14ac:dyDescent="0.25">
      <c r="A3189" s="369">
        <v>6005764</v>
      </c>
      <c r="B3189" s="368" t="s">
        <v>1922</v>
      </c>
      <c r="C3189" s="367" t="s">
        <v>1931</v>
      </c>
      <c r="D3189" s="366">
        <v>44197</v>
      </c>
      <c r="E3189" s="366">
        <v>44197</v>
      </c>
      <c r="F3189" s="366">
        <v>44228</v>
      </c>
      <c r="G3189" s="365">
        <v>56</v>
      </c>
    </row>
    <row r="3190" spans="1:7" x14ac:dyDescent="0.25">
      <c r="A3190" s="369">
        <v>6008414</v>
      </c>
      <c r="B3190" s="368" t="s">
        <v>1918</v>
      </c>
      <c r="C3190" s="367" t="s">
        <v>1934</v>
      </c>
      <c r="D3190" s="366">
        <v>44378</v>
      </c>
      <c r="E3190" s="366">
        <v>44378</v>
      </c>
      <c r="F3190" s="366">
        <v>44409</v>
      </c>
      <c r="G3190" s="365">
        <v>21</v>
      </c>
    </row>
    <row r="3191" spans="1:7" x14ac:dyDescent="0.25">
      <c r="A3191" s="369">
        <v>6009560</v>
      </c>
      <c r="B3191" s="368" t="s">
        <v>1922</v>
      </c>
      <c r="C3191" s="367" t="s">
        <v>1933</v>
      </c>
      <c r="D3191" s="366">
        <v>44378</v>
      </c>
      <c r="E3191" s="366">
        <v>44378</v>
      </c>
      <c r="F3191" s="366">
        <v>44409</v>
      </c>
      <c r="G3191" s="365">
        <v>57</v>
      </c>
    </row>
    <row r="3192" spans="1:7" x14ac:dyDescent="0.25">
      <c r="A3192" s="369">
        <v>6013493</v>
      </c>
      <c r="B3192" s="368" t="s">
        <v>1932</v>
      </c>
      <c r="C3192" s="367" t="s">
        <v>1919</v>
      </c>
      <c r="D3192" s="366">
        <v>44105</v>
      </c>
      <c r="E3192" s="366">
        <v>44105</v>
      </c>
      <c r="F3192" s="366">
        <v>44105</v>
      </c>
      <c r="G3192" s="365">
        <v>84</v>
      </c>
    </row>
    <row r="3193" spans="1:7" x14ac:dyDescent="0.25">
      <c r="A3193" s="369">
        <v>6014180</v>
      </c>
      <c r="B3193" s="368" t="s">
        <v>1918</v>
      </c>
      <c r="C3193" s="367" t="s">
        <v>1934</v>
      </c>
      <c r="D3193" s="366">
        <v>44256</v>
      </c>
      <c r="E3193" s="366">
        <v>44256</v>
      </c>
      <c r="F3193" s="366">
        <v>44287</v>
      </c>
      <c r="G3193" s="365">
        <v>24</v>
      </c>
    </row>
    <row r="3194" spans="1:7" x14ac:dyDescent="0.25">
      <c r="A3194" s="369">
        <v>6014606</v>
      </c>
      <c r="B3194" s="368" t="s">
        <v>1926</v>
      </c>
      <c r="C3194" s="367" t="s">
        <v>1919</v>
      </c>
      <c r="D3194" s="366">
        <v>44197</v>
      </c>
      <c r="E3194" s="366">
        <v>44197</v>
      </c>
      <c r="F3194" s="366">
        <v>44228</v>
      </c>
      <c r="G3194" s="365">
        <v>70</v>
      </c>
    </row>
    <row r="3195" spans="1:7" x14ac:dyDescent="0.25">
      <c r="A3195" s="369">
        <v>6014930</v>
      </c>
      <c r="B3195" s="368" t="s">
        <v>1932</v>
      </c>
      <c r="C3195" s="367" t="s">
        <v>1925</v>
      </c>
      <c r="D3195" s="366">
        <v>44136</v>
      </c>
      <c r="E3195" s="366">
        <v>44166</v>
      </c>
      <c r="F3195" s="366">
        <v>44166</v>
      </c>
      <c r="G3195" s="365">
        <v>4</v>
      </c>
    </row>
    <row r="3196" spans="1:7" x14ac:dyDescent="0.25">
      <c r="A3196" s="369">
        <v>6015642</v>
      </c>
      <c r="B3196" s="368" t="s">
        <v>1920</v>
      </c>
      <c r="C3196" s="367" t="s">
        <v>1921</v>
      </c>
      <c r="D3196" s="366">
        <v>43862</v>
      </c>
      <c r="E3196" s="366">
        <v>43891</v>
      </c>
      <c r="F3196" s="366">
        <v>43891</v>
      </c>
      <c r="G3196" s="365">
        <v>3</v>
      </c>
    </row>
    <row r="3197" spans="1:7" x14ac:dyDescent="0.25">
      <c r="A3197" s="369">
        <v>6018474</v>
      </c>
      <c r="B3197" s="368" t="s">
        <v>1926</v>
      </c>
      <c r="C3197" s="367" t="s">
        <v>1923</v>
      </c>
      <c r="D3197" s="366">
        <v>44256</v>
      </c>
      <c r="E3197" s="366">
        <v>44256</v>
      </c>
      <c r="F3197" s="366">
        <v>44256</v>
      </c>
      <c r="G3197" s="365">
        <v>83</v>
      </c>
    </row>
    <row r="3198" spans="1:7" x14ac:dyDescent="0.25">
      <c r="A3198" s="369">
        <v>6019962</v>
      </c>
      <c r="B3198" s="368" t="s">
        <v>1929</v>
      </c>
      <c r="C3198" s="367" t="s">
        <v>1923</v>
      </c>
      <c r="D3198" s="366">
        <v>44136</v>
      </c>
      <c r="E3198" s="366">
        <v>44166</v>
      </c>
      <c r="F3198" s="366">
        <v>44166</v>
      </c>
      <c r="G3198" s="365">
        <v>3</v>
      </c>
    </row>
    <row r="3199" spans="1:7" x14ac:dyDescent="0.25">
      <c r="A3199" s="369">
        <v>6021149</v>
      </c>
      <c r="B3199" s="368" t="s">
        <v>1924</v>
      </c>
      <c r="C3199" s="367" t="s">
        <v>1927</v>
      </c>
      <c r="D3199" s="366">
        <v>44348</v>
      </c>
      <c r="E3199" s="366">
        <v>44348</v>
      </c>
      <c r="F3199" s="366">
        <v>44348</v>
      </c>
      <c r="G3199" s="365">
        <v>56</v>
      </c>
    </row>
    <row r="3200" spans="1:7" x14ac:dyDescent="0.25">
      <c r="A3200" s="369">
        <v>6026187</v>
      </c>
      <c r="B3200" s="368" t="s">
        <v>1922</v>
      </c>
      <c r="C3200" s="367" t="s">
        <v>1933</v>
      </c>
      <c r="D3200" s="366">
        <v>44013</v>
      </c>
      <c r="E3200" s="366">
        <v>44044</v>
      </c>
      <c r="F3200" s="366">
        <v>44044</v>
      </c>
      <c r="G3200" s="365">
        <v>9</v>
      </c>
    </row>
    <row r="3201" spans="1:7" x14ac:dyDescent="0.25">
      <c r="A3201" s="369">
        <v>6026797</v>
      </c>
      <c r="B3201" s="368" t="s">
        <v>1920</v>
      </c>
      <c r="C3201" s="367" t="s">
        <v>1933</v>
      </c>
      <c r="D3201" s="366">
        <v>44256</v>
      </c>
      <c r="E3201" s="366">
        <v>44287</v>
      </c>
      <c r="F3201" s="366">
        <v>44287</v>
      </c>
      <c r="G3201" s="365">
        <v>1</v>
      </c>
    </row>
    <row r="3202" spans="1:7" x14ac:dyDescent="0.25">
      <c r="A3202" s="369">
        <v>6030975</v>
      </c>
      <c r="B3202" s="368" t="s">
        <v>1926</v>
      </c>
      <c r="C3202" s="367" t="s">
        <v>1917</v>
      </c>
      <c r="D3202" s="366">
        <v>44166</v>
      </c>
      <c r="E3202" s="366">
        <v>44166</v>
      </c>
      <c r="F3202" s="366">
        <v>44166</v>
      </c>
      <c r="G3202" s="365">
        <v>85</v>
      </c>
    </row>
    <row r="3203" spans="1:7" x14ac:dyDescent="0.25">
      <c r="A3203" s="369">
        <v>6032050</v>
      </c>
      <c r="B3203" s="368" t="s">
        <v>1918</v>
      </c>
      <c r="C3203" s="367" t="s">
        <v>1917</v>
      </c>
      <c r="D3203" s="366">
        <v>43983</v>
      </c>
      <c r="E3203" s="366">
        <v>44013</v>
      </c>
      <c r="F3203" s="366">
        <v>44013</v>
      </c>
      <c r="G3203" s="365">
        <v>10</v>
      </c>
    </row>
    <row r="3204" spans="1:7" x14ac:dyDescent="0.25">
      <c r="A3204" s="369">
        <v>6035082</v>
      </c>
      <c r="B3204" s="368" t="s">
        <v>1924</v>
      </c>
      <c r="C3204" s="367" t="s">
        <v>1930</v>
      </c>
      <c r="D3204" s="366">
        <v>44105</v>
      </c>
      <c r="E3204" s="366">
        <v>44136</v>
      </c>
      <c r="F3204" s="366">
        <v>44136</v>
      </c>
      <c r="G3204" s="365">
        <v>7</v>
      </c>
    </row>
    <row r="3205" spans="1:7" x14ac:dyDescent="0.25">
      <c r="A3205" s="369">
        <v>6036821</v>
      </c>
      <c r="B3205" s="368" t="s">
        <v>1926</v>
      </c>
      <c r="C3205" s="367" t="s">
        <v>1933</v>
      </c>
      <c r="D3205" s="366">
        <v>43952</v>
      </c>
      <c r="E3205" s="366">
        <v>43952</v>
      </c>
      <c r="F3205" s="366">
        <v>43952</v>
      </c>
      <c r="G3205" s="365">
        <v>38</v>
      </c>
    </row>
    <row r="3206" spans="1:7" x14ac:dyDescent="0.25">
      <c r="A3206" s="369">
        <v>6037629</v>
      </c>
      <c r="B3206" s="368" t="s">
        <v>1922</v>
      </c>
      <c r="C3206" s="367" t="s">
        <v>1921</v>
      </c>
      <c r="D3206" s="366">
        <v>44197</v>
      </c>
      <c r="E3206" s="366">
        <v>44228</v>
      </c>
      <c r="F3206" s="366">
        <v>44228</v>
      </c>
      <c r="G3206" s="365">
        <v>23</v>
      </c>
    </row>
    <row r="3207" spans="1:7" x14ac:dyDescent="0.25">
      <c r="A3207" s="369">
        <v>6041692</v>
      </c>
      <c r="B3207" s="368" t="s">
        <v>1932</v>
      </c>
      <c r="C3207" s="367" t="s">
        <v>1919</v>
      </c>
      <c r="D3207" s="366">
        <v>44440</v>
      </c>
      <c r="E3207" s="366">
        <v>44440</v>
      </c>
      <c r="F3207" s="366">
        <v>44470</v>
      </c>
      <c r="G3207" s="365">
        <v>53</v>
      </c>
    </row>
    <row r="3208" spans="1:7" x14ac:dyDescent="0.25">
      <c r="A3208" s="369">
        <v>6042164</v>
      </c>
      <c r="B3208" s="368" t="s">
        <v>1918</v>
      </c>
      <c r="C3208" s="367" t="s">
        <v>1917</v>
      </c>
      <c r="D3208" s="366">
        <v>44470</v>
      </c>
      <c r="E3208" s="366">
        <v>44501</v>
      </c>
      <c r="F3208" s="366">
        <v>44501</v>
      </c>
      <c r="G3208" s="365">
        <v>9</v>
      </c>
    </row>
    <row r="3209" spans="1:7" x14ac:dyDescent="0.25">
      <c r="A3209" s="369">
        <v>6042229</v>
      </c>
      <c r="B3209" s="368" t="s">
        <v>1926</v>
      </c>
      <c r="C3209" s="367" t="s">
        <v>1927</v>
      </c>
      <c r="D3209" s="366">
        <v>44197</v>
      </c>
      <c r="E3209" s="366">
        <v>44197</v>
      </c>
      <c r="F3209" s="366">
        <v>44228</v>
      </c>
      <c r="G3209" s="365">
        <v>73</v>
      </c>
    </row>
    <row r="3210" spans="1:7" x14ac:dyDescent="0.25">
      <c r="A3210" s="369">
        <v>6043565</v>
      </c>
      <c r="B3210" s="368" t="s">
        <v>1918</v>
      </c>
      <c r="C3210" s="367" t="s">
        <v>1934</v>
      </c>
      <c r="D3210" s="366">
        <v>43891</v>
      </c>
      <c r="E3210" s="366">
        <v>43891</v>
      </c>
      <c r="F3210" s="366">
        <v>43891</v>
      </c>
      <c r="G3210" s="365">
        <v>11</v>
      </c>
    </row>
    <row r="3211" spans="1:7" x14ac:dyDescent="0.25">
      <c r="A3211" s="369">
        <v>6046182</v>
      </c>
      <c r="B3211" s="368" t="s">
        <v>1928</v>
      </c>
      <c r="C3211" s="367" t="s">
        <v>1917</v>
      </c>
      <c r="D3211" s="366">
        <v>43983</v>
      </c>
      <c r="E3211" s="366">
        <v>43983</v>
      </c>
      <c r="F3211" s="366">
        <v>43983</v>
      </c>
      <c r="G3211" s="365">
        <v>16</v>
      </c>
    </row>
    <row r="3212" spans="1:7" x14ac:dyDescent="0.25">
      <c r="A3212" s="369">
        <v>6046684</v>
      </c>
      <c r="B3212" s="368" t="s">
        <v>1926</v>
      </c>
      <c r="C3212" s="367" t="s">
        <v>1934</v>
      </c>
      <c r="D3212" s="366">
        <v>44287</v>
      </c>
      <c r="E3212" s="366">
        <v>44287</v>
      </c>
      <c r="F3212" s="366">
        <v>44287</v>
      </c>
      <c r="G3212" s="365">
        <v>74</v>
      </c>
    </row>
    <row r="3213" spans="1:7" x14ac:dyDescent="0.25">
      <c r="A3213" s="369">
        <v>6047038</v>
      </c>
      <c r="B3213" s="368" t="s">
        <v>1920</v>
      </c>
      <c r="C3213" s="367" t="s">
        <v>1927</v>
      </c>
      <c r="D3213" s="366">
        <v>44044</v>
      </c>
      <c r="E3213" s="366">
        <v>44075</v>
      </c>
      <c r="F3213" s="366">
        <v>44075</v>
      </c>
      <c r="G3213" s="365">
        <v>4</v>
      </c>
    </row>
    <row r="3214" spans="1:7" x14ac:dyDescent="0.25">
      <c r="A3214" s="369">
        <v>6051404</v>
      </c>
      <c r="B3214" s="368" t="s">
        <v>1928</v>
      </c>
      <c r="C3214" s="367" t="s">
        <v>1917</v>
      </c>
      <c r="D3214" s="366">
        <v>44013</v>
      </c>
      <c r="E3214" s="366">
        <v>44044</v>
      </c>
      <c r="F3214" s="366">
        <v>44044</v>
      </c>
      <c r="G3214" s="365">
        <v>10</v>
      </c>
    </row>
    <row r="3215" spans="1:7" x14ac:dyDescent="0.25">
      <c r="A3215" s="369">
        <v>6051479</v>
      </c>
      <c r="B3215" s="368" t="s">
        <v>1928</v>
      </c>
      <c r="C3215" s="367" t="s">
        <v>1921</v>
      </c>
      <c r="D3215" s="366">
        <v>44409</v>
      </c>
      <c r="E3215" s="366">
        <v>44409</v>
      </c>
      <c r="F3215" s="366">
        <v>44440</v>
      </c>
      <c r="G3215" s="365">
        <v>20</v>
      </c>
    </row>
    <row r="3216" spans="1:7" x14ac:dyDescent="0.25">
      <c r="A3216" s="369">
        <v>6053082</v>
      </c>
      <c r="B3216" s="368" t="s">
        <v>1920</v>
      </c>
      <c r="C3216" s="367" t="s">
        <v>1934</v>
      </c>
      <c r="D3216" s="366">
        <v>44136</v>
      </c>
      <c r="E3216" s="366">
        <v>44166</v>
      </c>
      <c r="F3216" s="366">
        <v>44166</v>
      </c>
      <c r="G3216" s="365">
        <v>4</v>
      </c>
    </row>
    <row r="3217" spans="1:7" x14ac:dyDescent="0.25">
      <c r="A3217" s="369">
        <v>6053659</v>
      </c>
      <c r="B3217" s="368" t="s">
        <v>1928</v>
      </c>
      <c r="C3217" s="367" t="s">
        <v>1917</v>
      </c>
      <c r="D3217" s="366">
        <v>44531</v>
      </c>
      <c r="E3217" s="366">
        <v>44531</v>
      </c>
      <c r="F3217" s="366">
        <v>44562</v>
      </c>
      <c r="G3217" s="365">
        <v>96</v>
      </c>
    </row>
    <row r="3218" spans="1:7" x14ac:dyDescent="0.25">
      <c r="A3218" s="369">
        <v>6061777</v>
      </c>
      <c r="B3218" s="368" t="s">
        <v>1932</v>
      </c>
      <c r="C3218" s="367" t="s">
        <v>1923</v>
      </c>
      <c r="D3218" s="366">
        <v>44105</v>
      </c>
      <c r="E3218" s="366">
        <v>44136</v>
      </c>
      <c r="F3218" s="366">
        <v>44136</v>
      </c>
      <c r="G3218" s="365">
        <v>2</v>
      </c>
    </row>
    <row r="3219" spans="1:7" x14ac:dyDescent="0.25">
      <c r="A3219" s="369">
        <v>6061922</v>
      </c>
      <c r="B3219" s="368" t="s">
        <v>1918</v>
      </c>
      <c r="C3219" s="367" t="s">
        <v>1925</v>
      </c>
      <c r="D3219" s="366">
        <v>44256</v>
      </c>
      <c r="E3219" s="366">
        <v>44256</v>
      </c>
      <c r="F3219" s="366">
        <v>44287</v>
      </c>
      <c r="G3219" s="365">
        <v>74</v>
      </c>
    </row>
    <row r="3220" spans="1:7" x14ac:dyDescent="0.25">
      <c r="A3220" s="369">
        <v>6062259</v>
      </c>
      <c r="B3220" s="368" t="s">
        <v>1924</v>
      </c>
      <c r="C3220" s="367" t="s">
        <v>1930</v>
      </c>
      <c r="D3220" s="366">
        <v>44470</v>
      </c>
      <c r="E3220" s="366">
        <v>44470</v>
      </c>
      <c r="F3220" s="366">
        <v>44470</v>
      </c>
      <c r="G3220" s="365">
        <v>91</v>
      </c>
    </row>
    <row r="3221" spans="1:7" x14ac:dyDescent="0.25">
      <c r="A3221" s="369">
        <v>6062926</v>
      </c>
      <c r="B3221" s="368" t="s">
        <v>1928</v>
      </c>
      <c r="C3221" s="367" t="s">
        <v>1933</v>
      </c>
      <c r="D3221" s="366">
        <v>44378</v>
      </c>
      <c r="E3221" s="366">
        <v>44378</v>
      </c>
      <c r="F3221" s="366">
        <v>44409</v>
      </c>
      <c r="G3221" s="365">
        <v>86</v>
      </c>
    </row>
    <row r="3222" spans="1:7" x14ac:dyDescent="0.25">
      <c r="A3222" s="369">
        <v>6063211</v>
      </c>
      <c r="B3222" s="368" t="s">
        <v>1920</v>
      </c>
      <c r="C3222" s="367" t="s">
        <v>1933</v>
      </c>
      <c r="D3222" s="366">
        <v>44501</v>
      </c>
      <c r="E3222" s="366">
        <v>44531</v>
      </c>
      <c r="F3222" s="366">
        <v>44531</v>
      </c>
      <c r="G3222" s="365">
        <v>24</v>
      </c>
    </row>
    <row r="3223" spans="1:7" x14ac:dyDescent="0.25">
      <c r="A3223" s="369">
        <v>6064717</v>
      </c>
      <c r="B3223" s="368" t="s">
        <v>1918</v>
      </c>
      <c r="C3223" s="367" t="s">
        <v>1923</v>
      </c>
      <c r="D3223" s="366">
        <v>44378</v>
      </c>
      <c r="E3223" s="366">
        <v>44378</v>
      </c>
      <c r="F3223" s="366">
        <v>44409</v>
      </c>
      <c r="G3223" s="365">
        <v>77</v>
      </c>
    </row>
    <row r="3224" spans="1:7" x14ac:dyDescent="0.25">
      <c r="A3224" s="369">
        <v>6064766</v>
      </c>
      <c r="B3224" s="368" t="s">
        <v>1920</v>
      </c>
      <c r="C3224" s="367" t="s">
        <v>1930</v>
      </c>
      <c r="D3224" s="366">
        <v>44044</v>
      </c>
      <c r="E3224" s="366">
        <v>44075</v>
      </c>
      <c r="F3224" s="366">
        <v>44075</v>
      </c>
      <c r="G3224" s="365">
        <v>1</v>
      </c>
    </row>
    <row r="3225" spans="1:7" x14ac:dyDescent="0.25">
      <c r="A3225" s="369">
        <v>6065834</v>
      </c>
      <c r="B3225" s="368" t="s">
        <v>1920</v>
      </c>
      <c r="C3225" s="367" t="s">
        <v>1925</v>
      </c>
      <c r="D3225" s="366">
        <v>44166</v>
      </c>
      <c r="E3225" s="366">
        <v>44166</v>
      </c>
      <c r="F3225" s="366">
        <v>44166</v>
      </c>
      <c r="G3225" s="365">
        <v>79</v>
      </c>
    </row>
    <row r="3226" spans="1:7" x14ac:dyDescent="0.25">
      <c r="A3226" s="369">
        <v>6067014</v>
      </c>
      <c r="B3226" s="368" t="s">
        <v>1920</v>
      </c>
      <c r="C3226" s="367" t="s">
        <v>1921</v>
      </c>
      <c r="D3226" s="366">
        <v>44501</v>
      </c>
      <c r="E3226" s="366">
        <v>44531</v>
      </c>
      <c r="F3226" s="366">
        <v>44531</v>
      </c>
      <c r="G3226" s="365">
        <v>20</v>
      </c>
    </row>
    <row r="3227" spans="1:7" x14ac:dyDescent="0.25">
      <c r="A3227" s="369">
        <v>6068811</v>
      </c>
      <c r="B3227" s="368" t="s">
        <v>1922</v>
      </c>
      <c r="C3227" s="367" t="s">
        <v>1931</v>
      </c>
      <c r="D3227" s="366">
        <v>44440</v>
      </c>
      <c r="E3227" s="366">
        <v>44470</v>
      </c>
      <c r="F3227" s="366">
        <v>44470</v>
      </c>
      <c r="G3227" s="365">
        <v>16</v>
      </c>
    </row>
    <row r="3228" spans="1:7" x14ac:dyDescent="0.25">
      <c r="A3228" s="369">
        <v>6069072</v>
      </c>
      <c r="B3228" s="368" t="s">
        <v>1922</v>
      </c>
      <c r="C3228" s="367" t="s">
        <v>1925</v>
      </c>
      <c r="D3228" s="366">
        <v>44105</v>
      </c>
      <c r="E3228" s="366">
        <v>44105</v>
      </c>
      <c r="F3228" s="366">
        <v>44136</v>
      </c>
      <c r="G3228" s="365">
        <v>88</v>
      </c>
    </row>
    <row r="3229" spans="1:7" x14ac:dyDescent="0.25">
      <c r="A3229" s="369">
        <v>6069836</v>
      </c>
      <c r="B3229" s="368" t="s">
        <v>1922</v>
      </c>
      <c r="C3229" s="367" t="s">
        <v>1933</v>
      </c>
      <c r="D3229" s="366">
        <v>44348</v>
      </c>
      <c r="E3229" s="366">
        <v>44378</v>
      </c>
      <c r="F3229" s="366">
        <v>44378</v>
      </c>
      <c r="G3229" s="365">
        <v>23</v>
      </c>
    </row>
    <row r="3230" spans="1:7" x14ac:dyDescent="0.25">
      <c r="A3230" s="369">
        <v>6070913</v>
      </c>
      <c r="B3230" s="368" t="s">
        <v>1928</v>
      </c>
      <c r="C3230" s="367" t="s">
        <v>1933</v>
      </c>
      <c r="D3230" s="366">
        <v>44105</v>
      </c>
      <c r="E3230" s="366">
        <v>44105</v>
      </c>
      <c r="F3230" s="366">
        <v>44136</v>
      </c>
      <c r="G3230" s="365">
        <v>56</v>
      </c>
    </row>
    <row r="3231" spans="1:7" x14ac:dyDescent="0.25">
      <c r="A3231" s="369">
        <v>6072794</v>
      </c>
      <c r="B3231" s="368" t="s">
        <v>1926</v>
      </c>
      <c r="C3231" s="367" t="s">
        <v>1923</v>
      </c>
      <c r="D3231" s="366">
        <v>44136</v>
      </c>
      <c r="E3231" s="366">
        <v>44136</v>
      </c>
      <c r="F3231" s="366">
        <v>44136</v>
      </c>
      <c r="G3231" s="365">
        <v>58</v>
      </c>
    </row>
    <row r="3232" spans="1:7" x14ac:dyDescent="0.25">
      <c r="A3232" s="369">
        <v>6073632</v>
      </c>
      <c r="B3232" s="368" t="s">
        <v>1932</v>
      </c>
      <c r="C3232" s="367" t="s">
        <v>1930</v>
      </c>
      <c r="D3232" s="366">
        <v>44075</v>
      </c>
      <c r="E3232" s="366">
        <v>44105</v>
      </c>
      <c r="F3232" s="366">
        <v>44105</v>
      </c>
      <c r="G3232" s="365">
        <v>6</v>
      </c>
    </row>
    <row r="3233" spans="1:7" x14ac:dyDescent="0.25">
      <c r="A3233" s="369">
        <v>6074105</v>
      </c>
      <c r="B3233" s="368" t="s">
        <v>1932</v>
      </c>
      <c r="C3233" s="367" t="s">
        <v>1925</v>
      </c>
      <c r="D3233" s="366">
        <v>43831</v>
      </c>
      <c r="E3233" s="366">
        <v>43862</v>
      </c>
      <c r="F3233" s="366">
        <v>43862</v>
      </c>
      <c r="G3233" s="365">
        <v>2</v>
      </c>
    </row>
    <row r="3234" spans="1:7" x14ac:dyDescent="0.25">
      <c r="A3234" s="369">
        <v>6076481</v>
      </c>
      <c r="B3234" s="368" t="s">
        <v>1932</v>
      </c>
      <c r="C3234" s="367" t="s">
        <v>1925</v>
      </c>
      <c r="D3234" s="366">
        <v>44197</v>
      </c>
      <c r="E3234" s="366">
        <v>44197</v>
      </c>
      <c r="F3234" s="366">
        <v>44228</v>
      </c>
      <c r="G3234" s="365">
        <v>45</v>
      </c>
    </row>
    <row r="3235" spans="1:7" x14ac:dyDescent="0.25">
      <c r="A3235" s="369">
        <v>6082749</v>
      </c>
      <c r="B3235" s="368" t="s">
        <v>1929</v>
      </c>
      <c r="C3235" s="367" t="s">
        <v>1933</v>
      </c>
      <c r="D3235" s="366">
        <v>43862</v>
      </c>
      <c r="E3235" s="366">
        <v>43862</v>
      </c>
      <c r="F3235" s="366">
        <v>43891</v>
      </c>
      <c r="G3235" s="365">
        <v>14</v>
      </c>
    </row>
    <row r="3236" spans="1:7" x14ac:dyDescent="0.25">
      <c r="A3236" s="369">
        <v>6082833</v>
      </c>
      <c r="B3236" s="368" t="s">
        <v>1926</v>
      </c>
      <c r="C3236" s="367" t="s">
        <v>1927</v>
      </c>
      <c r="D3236" s="366">
        <v>44317</v>
      </c>
      <c r="E3236" s="366">
        <v>44317</v>
      </c>
      <c r="F3236" s="366">
        <v>44317</v>
      </c>
      <c r="G3236" s="365">
        <v>96</v>
      </c>
    </row>
    <row r="3237" spans="1:7" x14ac:dyDescent="0.25">
      <c r="A3237" s="369">
        <v>6084185</v>
      </c>
      <c r="B3237" s="368" t="s">
        <v>1926</v>
      </c>
      <c r="C3237" s="367" t="s">
        <v>1930</v>
      </c>
      <c r="D3237" s="366">
        <v>44228</v>
      </c>
      <c r="E3237" s="366">
        <v>44256</v>
      </c>
      <c r="F3237" s="366">
        <v>44256</v>
      </c>
      <c r="G3237" s="365">
        <v>4</v>
      </c>
    </row>
    <row r="3238" spans="1:7" x14ac:dyDescent="0.25">
      <c r="A3238" s="369">
        <v>6087921</v>
      </c>
      <c r="B3238" s="368" t="s">
        <v>1920</v>
      </c>
      <c r="C3238" s="367" t="s">
        <v>1919</v>
      </c>
      <c r="D3238" s="366">
        <v>44348</v>
      </c>
      <c r="E3238" s="366">
        <v>44348</v>
      </c>
      <c r="F3238" s="366">
        <v>44348</v>
      </c>
      <c r="G3238" s="365">
        <v>94</v>
      </c>
    </row>
    <row r="3239" spans="1:7" x14ac:dyDescent="0.25">
      <c r="A3239" s="369">
        <v>6088255</v>
      </c>
      <c r="B3239" s="368" t="s">
        <v>1918</v>
      </c>
      <c r="C3239" s="367" t="s">
        <v>1923</v>
      </c>
      <c r="D3239" s="366">
        <v>44409</v>
      </c>
      <c r="E3239" s="366">
        <v>44409</v>
      </c>
      <c r="F3239" s="366">
        <v>44409</v>
      </c>
      <c r="G3239" s="365">
        <v>100</v>
      </c>
    </row>
    <row r="3240" spans="1:7" x14ac:dyDescent="0.25">
      <c r="A3240" s="369">
        <v>6088476</v>
      </c>
      <c r="B3240" s="368" t="s">
        <v>1928</v>
      </c>
      <c r="C3240" s="367" t="s">
        <v>1925</v>
      </c>
      <c r="D3240" s="366">
        <v>44470</v>
      </c>
      <c r="E3240" s="366">
        <v>44470</v>
      </c>
      <c r="F3240" s="366">
        <v>44501</v>
      </c>
      <c r="G3240" s="365">
        <v>95</v>
      </c>
    </row>
    <row r="3241" spans="1:7" x14ac:dyDescent="0.25">
      <c r="A3241" s="369">
        <v>6092642</v>
      </c>
      <c r="B3241" s="368" t="s">
        <v>1928</v>
      </c>
      <c r="C3241" s="367" t="s">
        <v>1917</v>
      </c>
      <c r="D3241" s="366">
        <v>43831</v>
      </c>
      <c r="E3241" s="366">
        <v>43831</v>
      </c>
      <c r="F3241" s="366">
        <v>43831</v>
      </c>
      <c r="G3241" s="365">
        <v>85</v>
      </c>
    </row>
    <row r="3242" spans="1:7" x14ac:dyDescent="0.25">
      <c r="A3242" s="369">
        <v>6093078</v>
      </c>
      <c r="B3242" s="368" t="s">
        <v>1920</v>
      </c>
      <c r="C3242" s="367" t="s">
        <v>1923</v>
      </c>
      <c r="D3242" s="366">
        <v>44501</v>
      </c>
      <c r="E3242" s="366">
        <v>44531</v>
      </c>
      <c r="F3242" s="366">
        <v>44531</v>
      </c>
      <c r="G3242" s="365">
        <v>11</v>
      </c>
    </row>
    <row r="3243" spans="1:7" x14ac:dyDescent="0.25">
      <c r="A3243" s="369">
        <v>6093254</v>
      </c>
      <c r="B3243" s="368" t="s">
        <v>1932</v>
      </c>
      <c r="C3243" s="367" t="s">
        <v>1923</v>
      </c>
      <c r="D3243" s="366">
        <v>44348</v>
      </c>
      <c r="E3243" s="366">
        <v>44378</v>
      </c>
      <c r="F3243" s="366">
        <v>44378</v>
      </c>
      <c r="G3243" s="365">
        <v>15</v>
      </c>
    </row>
    <row r="3244" spans="1:7" x14ac:dyDescent="0.25">
      <c r="A3244" s="369">
        <v>6094180</v>
      </c>
      <c r="B3244" s="368" t="s">
        <v>1929</v>
      </c>
      <c r="C3244" s="367" t="s">
        <v>1933</v>
      </c>
      <c r="D3244" s="366">
        <v>44470</v>
      </c>
      <c r="E3244" s="366">
        <v>44470</v>
      </c>
      <c r="F3244" s="366">
        <v>44501</v>
      </c>
      <c r="G3244" s="365">
        <v>56</v>
      </c>
    </row>
    <row r="3245" spans="1:7" x14ac:dyDescent="0.25">
      <c r="A3245" s="369">
        <v>6094691</v>
      </c>
      <c r="B3245" s="368" t="s">
        <v>1924</v>
      </c>
      <c r="C3245" s="367" t="s">
        <v>1934</v>
      </c>
      <c r="D3245" s="366">
        <v>44228</v>
      </c>
      <c r="E3245" s="366">
        <v>44228</v>
      </c>
      <c r="F3245" s="366">
        <v>44228</v>
      </c>
      <c r="G3245" s="365">
        <v>37</v>
      </c>
    </row>
    <row r="3246" spans="1:7" x14ac:dyDescent="0.25">
      <c r="A3246" s="369">
        <v>6094816</v>
      </c>
      <c r="B3246" s="368" t="s">
        <v>1932</v>
      </c>
      <c r="C3246" s="367" t="s">
        <v>1917</v>
      </c>
      <c r="D3246" s="366">
        <v>44136</v>
      </c>
      <c r="E3246" s="366">
        <v>44166</v>
      </c>
      <c r="F3246" s="366">
        <v>44166</v>
      </c>
      <c r="G3246" s="365">
        <v>7</v>
      </c>
    </row>
    <row r="3247" spans="1:7" x14ac:dyDescent="0.25">
      <c r="A3247" s="369">
        <v>6096618</v>
      </c>
      <c r="B3247" s="368" t="s">
        <v>1920</v>
      </c>
      <c r="C3247" s="367" t="s">
        <v>1921</v>
      </c>
      <c r="D3247" s="366">
        <v>44166</v>
      </c>
      <c r="E3247" s="366">
        <v>44166</v>
      </c>
      <c r="F3247" s="366">
        <v>44197</v>
      </c>
      <c r="G3247" s="365">
        <v>69</v>
      </c>
    </row>
    <row r="3248" spans="1:7" x14ac:dyDescent="0.25">
      <c r="A3248" s="369">
        <v>6098327</v>
      </c>
      <c r="B3248" s="368" t="s">
        <v>1922</v>
      </c>
      <c r="C3248" s="367" t="s">
        <v>1925</v>
      </c>
      <c r="D3248" s="366">
        <v>44256</v>
      </c>
      <c r="E3248" s="366">
        <v>44287</v>
      </c>
      <c r="F3248" s="366">
        <v>44287</v>
      </c>
      <c r="G3248" s="365">
        <v>9</v>
      </c>
    </row>
    <row r="3249" spans="1:7" x14ac:dyDescent="0.25">
      <c r="A3249" s="369">
        <v>6100703</v>
      </c>
      <c r="B3249" s="368" t="s">
        <v>1932</v>
      </c>
      <c r="C3249" s="367" t="s">
        <v>1917</v>
      </c>
      <c r="D3249" s="366">
        <v>44166</v>
      </c>
      <c r="E3249" s="366">
        <v>44166</v>
      </c>
      <c r="F3249" s="366">
        <v>44197</v>
      </c>
      <c r="G3249" s="365">
        <v>87</v>
      </c>
    </row>
    <row r="3250" spans="1:7" x14ac:dyDescent="0.25">
      <c r="A3250" s="369">
        <v>6100851</v>
      </c>
      <c r="B3250" s="368" t="s">
        <v>1924</v>
      </c>
      <c r="C3250" s="367" t="s">
        <v>1919</v>
      </c>
      <c r="D3250" s="366">
        <v>44013</v>
      </c>
      <c r="E3250" s="366">
        <v>44044</v>
      </c>
      <c r="F3250" s="366">
        <v>44044</v>
      </c>
      <c r="G3250" s="365">
        <v>10</v>
      </c>
    </row>
    <row r="3251" spans="1:7" x14ac:dyDescent="0.25">
      <c r="A3251" s="369">
        <v>6101511</v>
      </c>
      <c r="B3251" s="368" t="s">
        <v>1926</v>
      </c>
      <c r="C3251" s="367" t="s">
        <v>1919</v>
      </c>
      <c r="D3251" s="366">
        <v>44378</v>
      </c>
      <c r="E3251" s="366">
        <v>44378</v>
      </c>
      <c r="F3251" s="366">
        <v>44378</v>
      </c>
      <c r="G3251" s="365">
        <v>49</v>
      </c>
    </row>
    <row r="3252" spans="1:7" x14ac:dyDescent="0.25">
      <c r="A3252" s="369">
        <v>6103373</v>
      </c>
      <c r="B3252" s="368" t="s">
        <v>1922</v>
      </c>
      <c r="C3252" s="367" t="s">
        <v>1923</v>
      </c>
      <c r="D3252" s="366">
        <v>44531</v>
      </c>
      <c r="E3252" s="366">
        <v>44531</v>
      </c>
      <c r="F3252" s="366">
        <v>44531</v>
      </c>
      <c r="G3252" s="365">
        <v>38</v>
      </c>
    </row>
    <row r="3253" spans="1:7" x14ac:dyDescent="0.25">
      <c r="A3253" s="369">
        <v>6103622</v>
      </c>
      <c r="B3253" s="368" t="s">
        <v>1932</v>
      </c>
      <c r="C3253" s="367" t="s">
        <v>1921</v>
      </c>
      <c r="D3253" s="366">
        <v>44317</v>
      </c>
      <c r="E3253" s="366">
        <v>44348</v>
      </c>
      <c r="F3253" s="366">
        <v>44348</v>
      </c>
      <c r="G3253" s="365">
        <v>11</v>
      </c>
    </row>
    <row r="3254" spans="1:7" x14ac:dyDescent="0.25">
      <c r="A3254" s="369">
        <v>6104110</v>
      </c>
      <c r="B3254" s="368" t="s">
        <v>1918</v>
      </c>
      <c r="C3254" s="367" t="s">
        <v>1919</v>
      </c>
      <c r="D3254" s="366">
        <v>43983</v>
      </c>
      <c r="E3254" s="366">
        <v>44013</v>
      </c>
      <c r="F3254" s="366">
        <v>44013</v>
      </c>
      <c r="G3254" s="365">
        <v>8</v>
      </c>
    </row>
    <row r="3255" spans="1:7" x14ac:dyDescent="0.25">
      <c r="A3255" s="369">
        <v>6107309</v>
      </c>
      <c r="B3255" s="368" t="s">
        <v>1918</v>
      </c>
      <c r="C3255" s="367" t="s">
        <v>1933</v>
      </c>
      <c r="D3255" s="366">
        <v>44287</v>
      </c>
      <c r="E3255" s="366">
        <v>44287</v>
      </c>
      <c r="F3255" s="366">
        <v>44287</v>
      </c>
      <c r="G3255" s="365">
        <v>40</v>
      </c>
    </row>
    <row r="3256" spans="1:7" x14ac:dyDescent="0.25">
      <c r="A3256" s="369">
        <v>6109686</v>
      </c>
      <c r="B3256" s="368" t="s">
        <v>1922</v>
      </c>
      <c r="C3256" s="367" t="s">
        <v>1927</v>
      </c>
      <c r="D3256" s="366">
        <v>43831</v>
      </c>
      <c r="E3256" s="366">
        <v>43831</v>
      </c>
      <c r="F3256" s="366">
        <v>43831</v>
      </c>
      <c r="G3256" s="365">
        <v>86</v>
      </c>
    </row>
    <row r="3257" spans="1:7" x14ac:dyDescent="0.25">
      <c r="A3257" s="369">
        <v>6111823</v>
      </c>
      <c r="B3257" s="368" t="s">
        <v>1926</v>
      </c>
      <c r="C3257" s="367" t="s">
        <v>1931</v>
      </c>
      <c r="D3257" s="366">
        <v>43983</v>
      </c>
      <c r="E3257" s="366">
        <v>43983</v>
      </c>
      <c r="F3257" s="366">
        <v>43983</v>
      </c>
      <c r="G3257" s="365">
        <v>32</v>
      </c>
    </row>
    <row r="3258" spans="1:7" x14ac:dyDescent="0.25">
      <c r="A3258" s="369">
        <v>6112610</v>
      </c>
      <c r="B3258" s="368" t="s">
        <v>1918</v>
      </c>
      <c r="C3258" s="367" t="s">
        <v>1919</v>
      </c>
      <c r="D3258" s="366">
        <v>44287</v>
      </c>
      <c r="E3258" s="366">
        <v>44317</v>
      </c>
      <c r="F3258" s="366">
        <v>44317</v>
      </c>
      <c r="G3258" s="365">
        <v>25</v>
      </c>
    </row>
    <row r="3259" spans="1:7" x14ac:dyDescent="0.25">
      <c r="A3259" s="369">
        <v>6113616</v>
      </c>
      <c r="B3259" s="368" t="s">
        <v>1928</v>
      </c>
      <c r="C3259" s="367" t="s">
        <v>1917</v>
      </c>
      <c r="D3259" s="366">
        <v>43862</v>
      </c>
      <c r="E3259" s="366">
        <v>43862</v>
      </c>
      <c r="F3259" s="366">
        <v>43891</v>
      </c>
      <c r="G3259" s="365">
        <v>100</v>
      </c>
    </row>
    <row r="3260" spans="1:7" x14ac:dyDescent="0.25">
      <c r="A3260" s="369">
        <v>6114983</v>
      </c>
      <c r="B3260" s="368" t="s">
        <v>1932</v>
      </c>
      <c r="C3260" s="367" t="s">
        <v>1931</v>
      </c>
      <c r="D3260" s="366">
        <v>44378</v>
      </c>
      <c r="E3260" s="366">
        <v>44378</v>
      </c>
      <c r="F3260" s="366">
        <v>44409</v>
      </c>
      <c r="G3260" s="365">
        <v>60</v>
      </c>
    </row>
    <row r="3261" spans="1:7" x14ac:dyDescent="0.25">
      <c r="A3261" s="369">
        <v>6118637</v>
      </c>
      <c r="B3261" s="368" t="s">
        <v>1922</v>
      </c>
      <c r="C3261" s="367" t="s">
        <v>1927</v>
      </c>
      <c r="D3261" s="366">
        <v>44166</v>
      </c>
      <c r="E3261" s="366">
        <v>44197</v>
      </c>
      <c r="F3261" s="366">
        <v>44197</v>
      </c>
      <c r="G3261" s="365">
        <v>2</v>
      </c>
    </row>
    <row r="3262" spans="1:7" x14ac:dyDescent="0.25">
      <c r="A3262" s="369">
        <v>6120859</v>
      </c>
      <c r="B3262" s="368" t="s">
        <v>1926</v>
      </c>
      <c r="C3262" s="367" t="s">
        <v>1933</v>
      </c>
      <c r="D3262" s="366">
        <v>44470</v>
      </c>
      <c r="E3262" s="366">
        <v>44501</v>
      </c>
      <c r="F3262" s="366">
        <v>44501</v>
      </c>
      <c r="G3262" s="365">
        <v>6</v>
      </c>
    </row>
    <row r="3263" spans="1:7" x14ac:dyDescent="0.25">
      <c r="A3263" s="369">
        <v>6122339</v>
      </c>
      <c r="B3263" s="368" t="s">
        <v>1918</v>
      </c>
      <c r="C3263" s="367" t="s">
        <v>1927</v>
      </c>
      <c r="D3263" s="366">
        <v>44075</v>
      </c>
      <c r="E3263" s="366">
        <v>44075</v>
      </c>
      <c r="F3263" s="366">
        <v>44075</v>
      </c>
      <c r="G3263" s="365">
        <v>43</v>
      </c>
    </row>
    <row r="3264" spans="1:7" x14ac:dyDescent="0.25">
      <c r="A3264" s="369">
        <v>6122347</v>
      </c>
      <c r="B3264" s="368" t="s">
        <v>1920</v>
      </c>
      <c r="C3264" s="367" t="s">
        <v>1931</v>
      </c>
      <c r="D3264" s="366">
        <v>43862</v>
      </c>
      <c r="E3264" s="366">
        <v>43862</v>
      </c>
      <c r="F3264" s="366">
        <v>43891</v>
      </c>
      <c r="G3264" s="365">
        <v>51</v>
      </c>
    </row>
    <row r="3265" spans="1:7" x14ac:dyDescent="0.25">
      <c r="A3265" s="369">
        <v>6126104</v>
      </c>
      <c r="B3265" s="368" t="s">
        <v>1920</v>
      </c>
      <c r="C3265" s="367" t="s">
        <v>1931</v>
      </c>
      <c r="D3265" s="366">
        <v>44256</v>
      </c>
      <c r="E3265" s="366">
        <v>44256</v>
      </c>
      <c r="F3265" s="366">
        <v>44256</v>
      </c>
      <c r="G3265" s="365">
        <v>39</v>
      </c>
    </row>
    <row r="3266" spans="1:7" x14ac:dyDescent="0.25">
      <c r="A3266" s="369">
        <v>6126228</v>
      </c>
      <c r="B3266" s="368" t="s">
        <v>1932</v>
      </c>
      <c r="C3266" s="367" t="s">
        <v>1921</v>
      </c>
      <c r="D3266" s="366">
        <v>43891</v>
      </c>
      <c r="E3266" s="366">
        <v>43891</v>
      </c>
      <c r="F3266" s="366">
        <v>43922</v>
      </c>
      <c r="G3266" s="365">
        <v>27</v>
      </c>
    </row>
    <row r="3267" spans="1:7" x14ac:dyDescent="0.25">
      <c r="A3267" s="369">
        <v>6126706</v>
      </c>
      <c r="B3267" s="368" t="s">
        <v>1920</v>
      </c>
      <c r="C3267" s="367" t="s">
        <v>1919</v>
      </c>
      <c r="D3267" s="366">
        <v>44105</v>
      </c>
      <c r="E3267" s="366">
        <v>44105</v>
      </c>
      <c r="F3267" s="366">
        <v>44136</v>
      </c>
      <c r="G3267" s="365">
        <v>17</v>
      </c>
    </row>
    <row r="3268" spans="1:7" x14ac:dyDescent="0.25">
      <c r="A3268" s="369">
        <v>6127249</v>
      </c>
      <c r="B3268" s="368" t="s">
        <v>1928</v>
      </c>
      <c r="C3268" s="367" t="s">
        <v>1919</v>
      </c>
      <c r="D3268" s="366">
        <v>44075</v>
      </c>
      <c r="E3268" s="366">
        <v>44075</v>
      </c>
      <c r="F3268" s="366">
        <v>44105</v>
      </c>
      <c r="G3268" s="365">
        <v>42</v>
      </c>
    </row>
    <row r="3269" spans="1:7" x14ac:dyDescent="0.25">
      <c r="A3269" s="369">
        <v>6129486</v>
      </c>
      <c r="B3269" s="368" t="s">
        <v>1924</v>
      </c>
      <c r="C3269" s="367" t="s">
        <v>1921</v>
      </c>
      <c r="D3269" s="366">
        <v>44013</v>
      </c>
      <c r="E3269" s="366">
        <v>44013</v>
      </c>
      <c r="F3269" s="366">
        <v>44013</v>
      </c>
      <c r="G3269" s="365">
        <v>92</v>
      </c>
    </row>
    <row r="3270" spans="1:7" x14ac:dyDescent="0.25">
      <c r="A3270" s="369">
        <v>6129906</v>
      </c>
      <c r="B3270" s="368" t="s">
        <v>1918</v>
      </c>
      <c r="C3270" s="367" t="s">
        <v>1927</v>
      </c>
      <c r="D3270" s="366">
        <v>44044</v>
      </c>
      <c r="E3270" s="366">
        <v>44044</v>
      </c>
      <c r="F3270" s="366">
        <v>44075</v>
      </c>
      <c r="G3270" s="365">
        <v>62</v>
      </c>
    </row>
    <row r="3271" spans="1:7" x14ac:dyDescent="0.25">
      <c r="A3271" s="369">
        <v>6131393</v>
      </c>
      <c r="B3271" s="368" t="s">
        <v>1928</v>
      </c>
      <c r="C3271" s="367" t="s">
        <v>1927</v>
      </c>
      <c r="D3271" s="366">
        <v>44228</v>
      </c>
      <c r="E3271" s="366">
        <v>44228</v>
      </c>
      <c r="F3271" s="366">
        <v>44256</v>
      </c>
      <c r="G3271" s="365">
        <v>24</v>
      </c>
    </row>
    <row r="3272" spans="1:7" x14ac:dyDescent="0.25">
      <c r="A3272" s="369">
        <v>6133832</v>
      </c>
      <c r="B3272" s="368" t="s">
        <v>1929</v>
      </c>
      <c r="C3272" s="367" t="s">
        <v>1933</v>
      </c>
      <c r="D3272" s="366">
        <v>44470</v>
      </c>
      <c r="E3272" s="366">
        <v>44501</v>
      </c>
      <c r="F3272" s="366">
        <v>44501</v>
      </c>
      <c r="G3272" s="365">
        <v>14</v>
      </c>
    </row>
    <row r="3273" spans="1:7" x14ac:dyDescent="0.25">
      <c r="A3273" s="369">
        <v>6134066</v>
      </c>
      <c r="B3273" s="368" t="s">
        <v>1928</v>
      </c>
      <c r="C3273" s="367" t="s">
        <v>1925</v>
      </c>
      <c r="D3273" s="366">
        <v>43862</v>
      </c>
      <c r="E3273" s="366">
        <v>43862</v>
      </c>
      <c r="F3273" s="366">
        <v>43862</v>
      </c>
      <c r="G3273" s="365">
        <v>35</v>
      </c>
    </row>
    <row r="3274" spans="1:7" x14ac:dyDescent="0.25">
      <c r="A3274" s="369">
        <v>6134544</v>
      </c>
      <c r="B3274" s="368" t="s">
        <v>1929</v>
      </c>
      <c r="C3274" s="367" t="s">
        <v>1927</v>
      </c>
      <c r="D3274" s="366">
        <v>44378</v>
      </c>
      <c r="E3274" s="366">
        <v>44378</v>
      </c>
      <c r="F3274" s="366">
        <v>44378</v>
      </c>
      <c r="G3274" s="365">
        <v>41</v>
      </c>
    </row>
    <row r="3275" spans="1:7" x14ac:dyDescent="0.25">
      <c r="A3275" s="369">
        <v>6139297</v>
      </c>
      <c r="B3275" s="368" t="s">
        <v>1918</v>
      </c>
      <c r="C3275" s="367" t="s">
        <v>1925</v>
      </c>
      <c r="D3275" s="366">
        <v>44501</v>
      </c>
      <c r="E3275" s="366">
        <v>44501</v>
      </c>
      <c r="F3275" s="366">
        <v>44501</v>
      </c>
      <c r="G3275" s="365">
        <v>42</v>
      </c>
    </row>
    <row r="3276" spans="1:7" x14ac:dyDescent="0.25">
      <c r="A3276" s="369">
        <v>6140106</v>
      </c>
      <c r="B3276" s="368" t="s">
        <v>1929</v>
      </c>
      <c r="C3276" s="367" t="s">
        <v>1921</v>
      </c>
      <c r="D3276" s="366">
        <v>44440</v>
      </c>
      <c r="E3276" s="366">
        <v>44440</v>
      </c>
      <c r="F3276" s="366">
        <v>44470</v>
      </c>
      <c r="G3276" s="365">
        <v>40</v>
      </c>
    </row>
    <row r="3277" spans="1:7" x14ac:dyDescent="0.25">
      <c r="A3277" s="369">
        <v>6140556</v>
      </c>
      <c r="B3277" s="368" t="s">
        <v>1929</v>
      </c>
      <c r="C3277" s="367" t="s">
        <v>1923</v>
      </c>
      <c r="D3277" s="366">
        <v>44044</v>
      </c>
      <c r="E3277" s="366">
        <v>44075</v>
      </c>
      <c r="F3277" s="366">
        <v>44075</v>
      </c>
      <c r="G3277" s="365">
        <v>4</v>
      </c>
    </row>
    <row r="3278" spans="1:7" x14ac:dyDescent="0.25">
      <c r="A3278" s="369">
        <v>6142813</v>
      </c>
      <c r="B3278" s="368" t="s">
        <v>1926</v>
      </c>
      <c r="C3278" s="367" t="s">
        <v>1931</v>
      </c>
      <c r="D3278" s="366">
        <v>44228</v>
      </c>
      <c r="E3278" s="366">
        <v>44228</v>
      </c>
      <c r="F3278" s="366">
        <v>44256</v>
      </c>
      <c r="G3278" s="365">
        <v>43</v>
      </c>
    </row>
    <row r="3279" spans="1:7" x14ac:dyDescent="0.25">
      <c r="A3279" s="369">
        <v>6144357</v>
      </c>
      <c r="B3279" s="368" t="s">
        <v>1928</v>
      </c>
      <c r="C3279" s="367" t="s">
        <v>1934</v>
      </c>
      <c r="D3279" s="366">
        <v>44166</v>
      </c>
      <c r="E3279" s="366">
        <v>44166</v>
      </c>
      <c r="F3279" s="366">
        <v>44166</v>
      </c>
      <c r="G3279" s="365">
        <v>84</v>
      </c>
    </row>
    <row r="3280" spans="1:7" x14ac:dyDescent="0.25">
      <c r="A3280" s="369">
        <v>6145485</v>
      </c>
      <c r="B3280" s="368" t="s">
        <v>1932</v>
      </c>
      <c r="C3280" s="367" t="s">
        <v>1933</v>
      </c>
      <c r="D3280" s="366">
        <v>43891</v>
      </c>
      <c r="E3280" s="366">
        <v>43891</v>
      </c>
      <c r="F3280" s="366">
        <v>43891</v>
      </c>
      <c r="G3280" s="365">
        <v>93</v>
      </c>
    </row>
    <row r="3281" spans="1:7" x14ac:dyDescent="0.25">
      <c r="A3281" s="369">
        <v>6149762</v>
      </c>
      <c r="B3281" s="368" t="s">
        <v>1922</v>
      </c>
      <c r="C3281" s="367" t="s">
        <v>1925</v>
      </c>
      <c r="D3281" s="366">
        <v>44136</v>
      </c>
      <c r="E3281" s="366">
        <v>44136</v>
      </c>
      <c r="F3281" s="366">
        <v>44136</v>
      </c>
      <c r="G3281" s="365">
        <v>73</v>
      </c>
    </row>
    <row r="3282" spans="1:7" x14ac:dyDescent="0.25">
      <c r="A3282" s="369">
        <v>6150058</v>
      </c>
      <c r="B3282" s="368" t="s">
        <v>1929</v>
      </c>
      <c r="C3282" s="367" t="s">
        <v>1923</v>
      </c>
      <c r="D3282" s="366">
        <v>44317</v>
      </c>
      <c r="E3282" s="366">
        <v>44317</v>
      </c>
      <c r="F3282" s="366">
        <v>44348</v>
      </c>
      <c r="G3282" s="365">
        <v>42</v>
      </c>
    </row>
    <row r="3283" spans="1:7" x14ac:dyDescent="0.25">
      <c r="A3283" s="369">
        <v>6152845</v>
      </c>
      <c r="B3283" s="368" t="s">
        <v>1928</v>
      </c>
      <c r="C3283" s="367" t="s">
        <v>1930</v>
      </c>
      <c r="D3283" s="366">
        <v>44531</v>
      </c>
      <c r="E3283" s="366">
        <v>44531</v>
      </c>
      <c r="F3283" s="366">
        <v>44562</v>
      </c>
      <c r="G3283" s="365">
        <v>26</v>
      </c>
    </row>
    <row r="3284" spans="1:7" x14ac:dyDescent="0.25">
      <c r="A3284" s="369">
        <v>6153055</v>
      </c>
      <c r="B3284" s="368" t="s">
        <v>1922</v>
      </c>
      <c r="C3284" s="367" t="s">
        <v>1934</v>
      </c>
      <c r="D3284" s="366">
        <v>44470</v>
      </c>
      <c r="E3284" s="366">
        <v>44470</v>
      </c>
      <c r="F3284" s="366">
        <v>44470</v>
      </c>
      <c r="G3284" s="365">
        <v>58</v>
      </c>
    </row>
    <row r="3285" spans="1:7" x14ac:dyDescent="0.25">
      <c r="A3285" s="369">
        <v>6154047</v>
      </c>
      <c r="B3285" s="368" t="s">
        <v>1932</v>
      </c>
      <c r="C3285" s="367" t="s">
        <v>1917</v>
      </c>
      <c r="D3285" s="366">
        <v>43922</v>
      </c>
      <c r="E3285" s="366">
        <v>43922</v>
      </c>
      <c r="F3285" s="366">
        <v>43922</v>
      </c>
      <c r="G3285" s="365">
        <v>81</v>
      </c>
    </row>
    <row r="3286" spans="1:7" x14ac:dyDescent="0.25">
      <c r="A3286" s="369">
        <v>6155420</v>
      </c>
      <c r="B3286" s="368" t="s">
        <v>1920</v>
      </c>
      <c r="C3286" s="367" t="s">
        <v>1925</v>
      </c>
      <c r="D3286" s="366">
        <v>43831</v>
      </c>
      <c r="E3286" s="366">
        <v>43831</v>
      </c>
      <c r="F3286" s="366">
        <v>43862</v>
      </c>
      <c r="G3286" s="365">
        <v>60</v>
      </c>
    </row>
    <row r="3287" spans="1:7" x14ac:dyDescent="0.25">
      <c r="A3287" s="369">
        <v>6156103</v>
      </c>
      <c r="B3287" s="368" t="s">
        <v>1932</v>
      </c>
      <c r="C3287" s="367" t="s">
        <v>1931</v>
      </c>
      <c r="D3287" s="366">
        <v>44409</v>
      </c>
      <c r="E3287" s="366">
        <v>44440</v>
      </c>
      <c r="F3287" s="366">
        <v>44440</v>
      </c>
      <c r="G3287" s="365">
        <v>6</v>
      </c>
    </row>
    <row r="3288" spans="1:7" x14ac:dyDescent="0.25">
      <c r="A3288" s="369">
        <v>6156727</v>
      </c>
      <c r="B3288" s="368" t="s">
        <v>1922</v>
      </c>
      <c r="C3288" s="367" t="s">
        <v>1927</v>
      </c>
      <c r="D3288" s="366">
        <v>44287</v>
      </c>
      <c r="E3288" s="366">
        <v>44287</v>
      </c>
      <c r="F3288" s="366">
        <v>44317</v>
      </c>
      <c r="G3288" s="365">
        <v>12</v>
      </c>
    </row>
    <row r="3289" spans="1:7" x14ac:dyDescent="0.25">
      <c r="A3289" s="369">
        <v>6157692</v>
      </c>
      <c r="B3289" s="368" t="s">
        <v>1929</v>
      </c>
      <c r="C3289" s="367" t="s">
        <v>1933</v>
      </c>
      <c r="D3289" s="366">
        <v>44013</v>
      </c>
      <c r="E3289" s="366">
        <v>44013</v>
      </c>
      <c r="F3289" s="366">
        <v>44013</v>
      </c>
      <c r="G3289" s="365">
        <v>92</v>
      </c>
    </row>
    <row r="3290" spans="1:7" x14ac:dyDescent="0.25">
      <c r="A3290" s="369">
        <v>6157769</v>
      </c>
      <c r="B3290" s="368" t="s">
        <v>1918</v>
      </c>
      <c r="C3290" s="367" t="s">
        <v>1934</v>
      </c>
      <c r="D3290" s="366">
        <v>44531</v>
      </c>
      <c r="E3290" s="366">
        <v>44562</v>
      </c>
      <c r="F3290" s="366">
        <v>44562</v>
      </c>
      <c r="G3290" s="365">
        <v>10</v>
      </c>
    </row>
    <row r="3291" spans="1:7" x14ac:dyDescent="0.25">
      <c r="A3291" s="369">
        <v>6158502</v>
      </c>
      <c r="B3291" s="368" t="s">
        <v>1918</v>
      </c>
      <c r="C3291" s="367" t="s">
        <v>1923</v>
      </c>
      <c r="D3291" s="366">
        <v>44440</v>
      </c>
      <c r="E3291" s="366">
        <v>44440</v>
      </c>
      <c r="F3291" s="366">
        <v>44440</v>
      </c>
      <c r="G3291" s="365">
        <v>34</v>
      </c>
    </row>
    <row r="3292" spans="1:7" x14ac:dyDescent="0.25">
      <c r="A3292" s="369">
        <v>6158602</v>
      </c>
      <c r="B3292" s="368" t="s">
        <v>1928</v>
      </c>
      <c r="C3292" s="367" t="s">
        <v>1931</v>
      </c>
      <c r="D3292" s="366">
        <v>44378</v>
      </c>
      <c r="E3292" s="366">
        <v>44378</v>
      </c>
      <c r="F3292" s="366">
        <v>44409</v>
      </c>
      <c r="G3292" s="365">
        <v>70</v>
      </c>
    </row>
    <row r="3293" spans="1:7" x14ac:dyDescent="0.25">
      <c r="A3293" s="369">
        <v>6158741</v>
      </c>
      <c r="B3293" s="368" t="s">
        <v>1920</v>
      </c>
      <c r="C3293" s="367" t="s">
        <v>1917</v>
      </c>
      <c r="D3293" s="366">
        <v>43831</v>
      </c>
      <c r="E3293" s="366">
        <v>43831</v>
      </c>
      <c r="F3293" s="366">
        <v>43831</v>
      </c>
      <c r="G3293" s="365">
        <v>90</v>
      </c>
    </row>
    <row r="3294" spans="1:7" x14ac:dyDescent="0.25">
      <c r="A3294" s="369">
        <v>6163717</v>
      </c>
      <c r="B3294" s="368" t="s">
        <v>1926</v>
      </c>
      <c r="C3294" s="367" t="s">
        <v>1921</v>
      </c>
      <c r="D3294" s="366">
        <v>44501</v>
      </c>
      <c r="E3294" s="366">
        <v>44501</v>
      </c>
      <c r="F3294" s="366">
        <v>44531</v>
      </c>
      <c r="G3294" s="365">
        <v>48</v>
      </c>
    </row>
    <row r="3295" spans="1:7" x14ac:dyDescent="0.25">
      <c r="A3295" s="369">
        <v>6166904</v>
      </c>
      <c r="B3295" s="368" t="s">
        <v>1926</v>
      </c>
      <c r="C3295" s="367" t="s">
        <v>1927</v>
      </c>
      <c r="D3295" s="366">
        <v>44501</v>
      </c>
      <c r="E3295" s="366">
        <v>44501</v>
      </c>
      <c r="F3295" s="366">
        <v>44531</v>
      </c>
      <c r="G3295" s="365">
        <v>59</v>
      </c>
    </row>
    <row r="3296" spans="1:7" x14ac:dyDescent="0.25">
      <c r="A3296" s="369">
        <v>6169779</v>
      </c>
      <c r="B3296" s="368" t="s">
        <v>1926</v>
      </c>
      <c r="C3296" s="367" t="s">
        <v>1934</v>
      </c>
      <c r="D3296" s="366">
        <v>44470</v>
      </c>
      <c r="E3296" s="366">
        <v>44470</v>
      </c>
      <c r="F3296" s="366">
        <v>44470</v>
      </c>
      <c r="G3296" s="365">
        <v>35</v>
      </c>
    </row>
    <row r="3297" spans="1:7" x14ac:dyDescent="0.25">
      <c r="A3297" s="369">
        <v>6173035</v>
      </c>
      <c r="B3297" s="368" t="s">
        <v>1929</v>
      </c>
      <c r="C3297" s="367" t="s">
        <v>1927</v>
      </c>
      <c r="D3297" s="366">
        <v>44044</v>
      </c>
      <c r="E3297" s="366">
        <v>44044</v>
      </c>
      <c r="F3297" s="366">
        <v>44075</v>
      </c>
      <c r="G3297" s="365">
        <v>72</v>
      </c>
    </row>
    <row r="3298" spans="1:7" x14ac:dyDescent="0.25">
      <c r="A3298" s="369">
        <v>6173185</v>
      </c>
      <c r="B3298" s="368" t="s">
        <v>1922</v>
      </c>
      <c r="C3298" s="367" t="s">
        <v>1917</v>
      </c>
      <c r="D3298" s="366">
        <v>44256</v>
      </c>
      <c r="E3298" s="366">
        <v>44256</v>
      </c>
      <c r="F3298" s="366">
        <v>44287</v>
      </c>
      <c r="G3298" s="365">
        <v>18</v>
      </c>
    </row>
    <row r="3299" spans="1:7" x14ac:dyDescent="0.25">
      <c r="A3299" s="369">
        <v>6173613</v>
      </c>
      <c r="B3299" s="368" t="s">
        <v>1926</v>
      </c>
      <c r="C3299" s="367" t="s">
        <v>1919</v>
      </c>
      <c r="D3299" s="366">
        <v>43862</v>
      </c>
      <c r="E3299" s="366">
        <v>43862</v>
      </c>
      <c r="F3299" s="366">
        <v>43862</v>
      </c>
      <c r="G3299" s="365">
        <v>23</v>
      </c>
    </row>
    <row r="3300" spans="1:7" x14ac:dyDescent="0.25">
      <c r="A3300" s="369">
        <v>6173951</v>
      </c>
      <c r="B3300" s="368" t="s">
        <v>1918</v>
      </c>
      <c r="C3300" s="367" t="s">
        <v>1934</v>
      </c>
      <c r="D3300" s="366">
        <v>43831</v>
      </c>
      <c r="E3300" s="366">
        <v>43862</v>
      </c>
      <c r="F3300" s="366">
        <v>43862</v>
      </c>
      <c r="G3300" s="365">
        <v>4</v>
      </c>
    </row>
    <row r="3301" spans="1:7" x14ac:dyDescent="0.25">
      <c r="A3301" s="369">
        <v>6174560</v>
      </c>
      <c r="B3301" s="368" t="s">
        <v>1928</v>
      </c>
      <c r="C3301" s="367" t="s">
        <v>1927</v>
      </c>
      <c r="D3301" s="366">
        <v>43983</v>
      </c>
      <c r="E3301" s="366">
        <v>43983</v>
      </c>
      <c r="F3301" s="366">
        <v>44013</v>
      </c>
      <c r="G3301" s="365">
        <v>44</v>
      </c>
    </row>
    <row r="3302" spans="1:7" x14ac:dyDescent="0.25">
      <c r="A3302" s="369">
        <v>6174600</v>
      </c>
      <c r="B3302" s="368" t="s">
        <v>1929</v>
      </c>
      <c r="C3302" s="367" t="s">
        <v>1919</v>
      </c>
      <c r="D3302" s="366">
        <v>44256</v>
      </c>
      <c r="E3302" s="366">
        <v>44287</v>
      </c>
      <c r="F3302" s="366">
        <v>44287</v>
      </c>
      <c r="G3302" s="365">
        <v>18</v>
      </c>
    </row>
    <row r="3303" spans="1:7" x14ac:dyDescent="0.25">
      <c r="A3303" s="369">
        <v>6175362</v>
      </c>
      <c r="B3303" s="368" t="s">
        <v>1929</v>
      </c>
      <c r="C3303" s="367" t="s">
        <v>1931</v>
      </c>
      <c r="D3303" s="366">
        <v>44166</v>
      </c>
      <c r="E3303" s="366">
        <v>44166</v>
      </c>
      <c r="F3303" s="366">
        <v>44166</v>
      </c>
      <c r="G3303" s="365">
        <v>96</v>
      </c>
    </row>
    <row r="3304" spans="1:7" x14ac:dyDescent="0.25">
      <c r="A3304" s="369">
        <v>6178601</v>
      </c>
      <c r="B3304" s="368" t="s">
        <v>1920</v>
      </c>
      <c r="C3304" s="367" t="s">
        <v>1921</v>
      </c>
      <c r="D3304" s="366">
        <v>44075</v>
      </c>
      <c r="E3304" s="366">
        <v>44105</v>
      </c>
      <c r="F3304" s="366">
        <v>44105</v>
      </c>
      <c r="G3304" s="365">
        <v>8</v>
      </c>
    </row>
    <row r="3305" spans="1:7" x14ac:dyDescent="0.25">
      <c r="A3305" s="369">
        <v>6178926</v>
      </c>
      <c r="B3305" s="368" t="s">
        <v>1922</v>
      </c>
      <c r="C3305" s="367" t="s">
        <v>1927</v>
      </c>
      <c r="D3305" s="366">
        <v>43983</v>
      </c>
      <c r="E3305" s="366">
        <v>44013</v>
      </c>
      <c r="F3305" s="366">
        <v>44013</v>
      </c>
      <c r="G3305" s="365">
        <v>1</v>
      </c>
    </row>
    <row r="3306" spans="1:7" x14ac:dyDescent="0.25">
      <c r="A3306" s="369">
        <v>6180173</v>
      </c>
      <c r="B3306" s="368" t="s">
        <v>1922</v>
      </c>
      <c r="C3306" s="367" t="s">
        <v>1919</v>
      </c>
      <c r="D3306" s="366">
        <v>44531</v>
      </c>
      <c r="E3306" s="366">
        <v>44531</v>
      </c>
      <c r="F3306" s="366">
        <v>44531</v>
      </c>
      <c r="G3306" s="365">
        <v>12</v>
      </c>
    </row>
    <row r="3307" spans="1:7" x14ac:dyDescent="0.25">
      <c r="A3307" s="369">
        <v>6180320</v>
      </c>
      <c r="B3307" s="368" t="s">
        <v>1926</v>
      </c>
      <c r="C3307" s="367" t="s">
        <v>1925</v>
      </c>
      <c r="D3307" s="366">
        <v>43983</v>
      </c>
      <c r="E3307" s="366">
        <v>44013</v>
      </c>
      <c r="F3307" s="366">
        <v>44013</v>
      </c>
      <c r="G3307" s="365">
        <v>8</v>
      </c>
    </row>
    <row r="3308" spans="1:7" x14ac:dyDescent="0.25">
      <c r="A3308" s="369">
        <v>6182335</v>
      </c>
      <c r="B3308" s="368" t="s">
        <v>1918</v>
      </c>
      <c r="C3308" s="367" t="s">
        <v>1927</v>
      </c>
      <c r="D3308" s="366">
        <v>44470</v>
      </c>
      <c r="E3308" s="366">
        <v>44501</v>
      </c>
      <c r="F3308" s="366">
        <v>44501</v>
      </c>
      <c r="G3308" s="365">
        <v>17</v>
      </c>
    </row>
    <row r="3309" spans="1:7" x14ac:dyDescent="0.25">
      <c r="A3309" s="369">
        <v>6182690</v>
      </c>
      <c r="B3309" s="368" t="s">
        <v>1932</v>
      </c>
      <c r="C3309" s="367" t="s">
        <v>1923</v>
      </c>
      <c r="D3309" s="366">
        <v>43922</v>
      </c>
      <c r="E3309" s="366">
        <v>43922</v>
      </c>
      <c r="F3309" s="366">
        <v>43952</v>
      </c>
      <c r="G3309" s="365">
        <v>49</v>
      </c>
    </row>
    <row r="3310" spans="1:7" x14ac:dyDescent="0.25">
      <c r="A3310" s="369">
        <v>6184856</v>
      </c>
      <c r="B3310" s="368" t="s">
        <v>1922</v>
      </c>
      <c r="C3310" s="367" t="s">
        <v>1933</v>
      </c>
      <c r="D3310" s="366">
        <v>44348</v>
      </c>
      <c r="E3310" s="366">
        <v>44348</v>
      </c>
      <c r="F3310" s="366">
        <v>44348</v>
      </c>
      <c r="G3310" s="365">
        <v>78</v>
      </c>
    </row>
    <row r="3311" spans="1:7" x14ac:dyDescent="0.25">
      <c r="A3311" s="369">
        <v>6185492</v>
      </c>
      <c r="B3311" s="368" t="s">
        <v>1929</v>
      </c>
      <c r="C3311" s="367" t="s">
        <v>1927</v>
      </c>
      <c r="D3311" s="366">
        <v>44531</v>
      </c>
      <c r="E3311" s="366">
        <v>44531</v>
      </c>
      <c r="F3311" s="366">
        <v>44562</v>
      </c>
      <c r="G3311" s="365">
        <v>67</v>
      </c>
    </row>
    <row r="3312" spans="1:7" x14ac:dyDescent="0.25">
      <c r="A3312" s="369">
        <v>6188944</v>
      </c>
      <c r="B3312" s="368" t="s">
        <v>1929</v>
      </c>
      <c r="C3312" s="367" t="s">
        <v>1934</v>
      </c>
      <c r="D3312" s="366">
        <v>44348</v>
      </c>
      <c r="E3312" s="366">
        <v>44348</v>
      </c>
      <c r="F3312" s="366">
        <v>44378</v>
      </c>
      <c r="G3312" s="365">
        <v>47</v>
      </c>
    </row>
    <row r="3313" spans="1:7" x14ac:dyDescent="0.25">
      <c r="A3313" s="369">
        <v>6196506</v>
      </c>
      <c r="B3313" s="368" t="s">
        <v>1928</v>
      </c>
      <c r="C3313" s="367" t="s">
        <v>1921</v>
      </c>
      <c r="D3313" s="366">
        <v>44531</v>
      </c>
      <c r="E3313" s="366">
        <v>44531</v>
      </c>
      <c r="F3313" s="366">
        <v>44562</v>
      </c>
      <c r="G3313" s="365">
        <v>40</v>
      </c>
    </row>
    <row r="3314" spans="1:7" x14ac:dyDescent="0.25">
      <c r="A3314" s="369">
        <v>6196763</v>
      </c>
      <c r="B3314" s="368" t="s">
        <v>1932</v>
      </c>
      <c r="C3314" s="367" t="s">
        <v>1933</v>
      </c>
      <c r="D3314" s="366">
        <v>44378</v>
      </c>
      <c r="E3314" s="366">
        <v>44378</v>
      </c>
      <c r="F3314" s="366">
        <v>44409</v>
      </c>
      <c r="G3314" s="365">
        <v>24</v>
      </c>
    </row>
    <row r="3315" spans="1:7" x14ac:dyDescent="0.25">
      <c r="A3315" s="369">
        <v>6200818</v>
      </c>
      <c r="B3315" s="368" t="s">
        <v>1926</v>
      </c>
      <c r="C3315" s="367" t="s">
        <v>1931</v>
      </c>
      <c r="D3315" s="366">
        <v>43862</v>
      </c>
      <c r="E3315" s="366">
        <v>43862</v>
      </c>
      <c r="F3315" s="366">
        <v>43891</v>
      </c>
      <c r="G3315" s="365">
        <v>86</v>
      </c>
    </row>
    <row r="3316" spans="1:7" x14ac:dyDescent="0.25">
      <c r="A3316" s="369">
        <v>6202007</v>
      </c>
      <c r="B3316" s="368" t="s">
        <v>1929</v>
      </c>
      <c r="C3316" s="367" t="s">
        <v>1919</v>
      </c>
      <c r="D3316" s="366">
        <v>44075</v>
      </c>
      <c r="E3316" s="366">
        <v>44105</v>
      </c>
      <c r="F3316" s="366">
        <v>44105</v>
      </c>
      <c r="G3316" s="365">
        <v>8</v>
      </c>
    </row>
    <row r="3317" spans="1:7" x14ac:dyDescent="0.25">
      <c r="A3317" s="369">
        <v>6203445</v>
      </c>
      <c r="B3317" s="368" t="s">
        <v>1918</v>
      </c>
      <c r="C3317" s="367" t="s">
        <v>1927</v>
      </c>
      <c r="D3317" s="366">
        <v>44287</v>
      </c>
      <c r="E3317" s="366">
        <v>44287</v>
      </c>
      <c r="F3317" s="366">
        <v>44287</v>
      </c>
      <c r="G3317" s="365">
        <v>83</v>
      </c>
    </row>
    <row r="3318" spans="1:7" x14ac:dyDescent="0.25">
      <c r="A3318" s="369">
        <v>6209427</v>
      </c>
      <c r="B3318" s="368" t="s">
        <v>1926</v>
      </c>
      <c r="C3318" s="367" t="s">
        <v>1934</v>
      </c>
      <c r="D3318" s="366">
        <v>44013</v>
      </c>
      <c r="E3318" s="366">
        <v>44013</v>
      </c>
      <c r="F3318" s="366">
        <v>44044</v>
      </c>
      <c r="G3318" s="365">
        <v>78</v>
      </c>
    </row>
    <row r="3319" spans="1:7" x14ac:dyDescent="0.25">
      <c r="A3319" s="369">
        <v>6212097</v>
      </c>
      <c r="B3319" s="368" t="s">
        <v>1929</v>
      </c>
      <c r="C3319" s="367" t="s">
        <v>1934</v>
      </c>
      <c r="D3319" s="366">
        <v>44409</v>
      </c>
      <c r="E3319" s="366">
        <v>44409</v>
      </c>
      <c r="F3319" s="366">
        <v>44440</v>
      </c>
      <c r="G3319" s="365">
        <v>39</v>
      </c>
    </row>
    <row r="3320" spans="1:7" x14ac:dyDescent="0.25">
      <c r="A3320" s="369">
        <v>6217072</v>
      </c>
      <c r="B3320" s="368" t="s">
        <v>1932</v>
      </c>
      <c r="C3320" s="367" t="s">
        <v>1934</v>
      </c>
      <c r="D3320" s="366">
        <v>44197</v>
      </c>
      <c r="E3320" s="366">
        <v>44228</v>
      </c>
      <c r="F3320" s="366">
        <v>44228</v>
      </c>
      <c r="G3320" s="365">
        <v>16</v>
      </c>
    </row>
    <row r="3321" spans="1:7" x14ac:dyDescent="0.25">
      <c r="A3321" s="369">
        <v>6218812</v>
      </c>
      <c r="B3321" s="368" t="s">
        <v>1932</v>
      </c>
      <c r="C3321" s="367" t="s">
        <v>1925</v>
      </c>
      <c r="D3321" s="366">
        <v>44409</v>
      </c>
      <c r="E3321" s="366">
        <v>44440</v>
      </c>
      <c r="F3321" s="366">
        <v>44440</v>
      </c>
      <c r="G3321" s="365">
        <v>17</v>
      </c>
    </row>
    <row r="3322" spans="1:7" x14ac:dyDescent="0.25">
      <c r="A3322" s="369">
        <v>6219887</v>
      </c>
      <c r="B3322" s="368" t="s">
        <v>1926</v>
      </c>
      <c r="C3322" s="367" t="s">
        <v>1933</v>
      </c>
      <c r="D3322" s="366">
        <v>44409</v>
      </c>
      <c r="E3322" s="366">
        <v>44440</v>
      </c>
      <c r="F3322" s="366">
        <v>44440</v>
      </c>
      <c r="G3322" s="365">
        <v>10</v>
      </c>
    </row>
    <row r="3323" spans="1:7" x14ac:dyDescent="0.25">
      <c r="A3323" s="369">
        <v>6220570</v>
      </c>
      <c r="B3323" s="368" t="s">
        <v>1932</v>
      </c>
      <c r="C3323" s="367" t="s">
        <v>1923</v>
      </c>
      <c r="D3323" s="366">
        <v>44197</v>
      </c>
      <c r="E3323" s="366">
        <v>44228</v>
      </c>
      <c r="F3323" s="366">
        <v>44228</v>
      </c>
      <c r="G3323" s="365">
        <v>9</v>
      </c>
    </row>
    <row r="3324" spans="1:7" x14ac:dyDescent="0.25">
      <c r="A3324" s="369">
        <v>6221392</v>
      </c>
      <c r="B3324" s="368" t="s">
        <v>1924</v>
      </c>
      <c r="C3324" s="367" t="s">
        <v>1921</v>
      </c>
      <c r="D3324" s="366">
        <v>44531</v>
      </c>
      <c r="E3324" s="366">
        <v>44562</v>
      </c>
      <c r="F3324" s="366">
        <v>44562</v>
      </c>
      <c r="G3324" s="365">
        <v>21</v>
      </c>
    </row>
    <row r="3325" spans="1:7" x14ac:dyDescent="0.25">
      <c r="A3325" s="369">
        <v>6221801</v>
      </c>
      <c r="B3325" s="368" t="s">
        <v>1920</v>
      </c>
      <c r="C3325" s="367" t="s">
        <v>1934</v>
      </c>
      <c r="D3325" s="366">
        <v>43831</v>
      </c>
      <c r="E3325" s="366">
        <v>43831</v>
      </c>
      <c r="F3325" s="366">
        <v>43831</v>
      </c>
      <c r="G3325" s="365">
        <v>33</v>
      </c>
    </row>
    <row r="3326" spans="1:7" x14ac:dyDescent="0.25">
      <c r="A3326" s="369">
        <v>6222356</v>
      </c>
      <c r="B3326" s="368" t="s">
        <v>1924</v>
      </c>
      <c r="C3326" s="367" t="s">
        <v>1921</v>
      </c>
      <c r="D3326" s="366">
        <v>43952</v>
      </c>
      <c r="E3326" s="366">
        <v>43952</v>
      </c>
      <c r="F3326" s="366">
        <v>43983</v>
      </c>
      <c r="G3326" s="365">
        <v>3</v>
      </c>
    </row>
    <row r="3327" spans="1:7" x14ac:dyDescent="0.25">
      <c r="A3327" s="369">
        <v>6223839</v>
      </c>
      <c r="B3327" s="368" t="s">
        <v>1918</v>
      </c>
      <c r="C3327" s="367" t="s">
        <v>1933</v>
      </c>
      <c r="D3327" s="366">
        <v>44105</v>
      </c>
      <c r="E3327" s="366">
        <v>44136</v>
      </c>
      <c r="F3327" s="366">
        <v>44136</v>
      </c>
      <c r="G3327" s="365">
        <v>6</v>
      </c>
    </row>
    <row r="3328" spans="1:7" x14ac:dyDescent="0.25">
      <c r="A3328" s="369">
        <v>6224996</v>
      </c>
      <c r="B3328" s="368" t="s">
        <v>1928</v>
      </c>
      <c r="C3328" s="367" t="s">
        <v>1919</v>
      </c>
      <c r="D3328" s="366">
        <v>43922</v>
      </c>
      <c r="E3328" s="366">
        <v>43922</v>
      </c>
      <c r="F3328" s="366">
        <v>43952</v>
      </c>
      <c r="G3328" s="365">
        <v>51</v>
      </c>
    </row>
    <row r="3329" spans="1:7" x14ac:dyDescent="0.25">
      <c r="A3329" s="369">
        <v>6225249</v>
      </c>
      <c r="B3329" s="368" t="s">
        <v>1932</v>
      </c>
      <c r="C3329" s="367" t="s">
        <v>1934</v>
      </c>
      <c r="D3329" s="366">
        <v>44378</v>
      </c>
      <c r="E3329" s="366">
        <v>44378</v>
      </c>
      <c r="F3329" s="366">
        <v>44409</v>
      </c>
      <c r="G3329" s="365">
        <v>85</v>
      </c>
    </row>
    <row r="3330" spans="1:7" x14ac:dyDescent="0.25">
      <c r="A3330" s="369">
        <v>6226330</v>
      </c>
      <c r="B3330" s="368" t="s">
        <v>1920</v>
      </c>
      <c r="C3330" s="367" t="s">
        <v>1933</v>
      </c>
      <c r="D3330" s="366">
        <v>43952</v>
      </c>
      <c r="E3330" s="366">
        <v>43952</v>
      </c>
      <c r="F3330" s="366">
        <v>43983</v>
      </c>
      <c r="G3330" s="365">
        <v>46</v>
      </c>
    </row>
    <row r="3331" spans="1:7" x14ac:dyDescent="0.25">
      <c r="A3331" s="369">
        <v>6229499</v>
      </c>
      <c r="B3331" s="368" t="s">
        <v>1920</v>
      </c>
      <c r="C3331" s="367" t="s">
        <v>1927</v>
      </c>
      <c r="D3331" s="366">
        <v>44531</v>
      </c>
      <c r="E3331" s="366">
        <v>44562</v>
      </c>
      <c r="F3331" s="366">
        <v>44562</v>
      </c>
      <c r="G3331" s="365">
        <v>5</v>
      </c>
    </row>
    <row r="3332" spans="1:7" x14ac:dyDescent="0.25">
      <c r="A3332" s="369">
        <v>6234011</v>
      </c>
      <c r="B3332" s="368" t="s">
        <v>1928</v>
      </c>
      <c r="C3332" s="367" t="s">
        <v>1927</v>
      </c>
      <c r="D3332" s="366">
        <v>44317</v>
      </c>
      <c r="E3332" s="366">
        <v>44348</v>
      </c>
      <c r="F3332" s="366">
        <v>44348</v>
      </c>
      <c r="G3332" s="365">
        <v>5</v>
      </c>
    </row>
    <row r="3333" spans="1:7" x14ac:dyDescent="0.25">
      <c r="A3333" s="369">
        <v>6234574</v>
      </c>
      <c r="B3333" s="368" t="s">
        <v>1926</v>
      </c>
      <c r="C3333" s="367" t="s">
        <v>1930</v>
      </c>
      <c r="D3333" s="366">
        <v>44013</v>
      </c>
      <c r="E3333" s="366">
        <v>44013</v>
      </c>
      <c r="F3333" s="366">
        <v>44013</v>
      </c>
      <c r="G3333" s="365">
        <v>27</v>
      </c>
    </row>
    <row r="3334" spans="1:7" x14ac:dyDescent="0.25">
      <c r="A3334" s="369">
        <v>6235741</v>
      </c>
      <c r="B3334" s="368" t="s">
        <v>1920</v>
      </c>
      <c r="C3334" s="367" t="s">
        <v>1917</v>
      </c>
      <c r="D3334" s="366">
        <v>43983</v>
      </c>
      <c r="E3334" s="366">
        <v>43983</v>
      </c>
      <c r="F3334" s="366">
        <v>43983</v>
      </c>
      <c r="G3334" s="365">
        <v>89</v>
      </c>
    </row>
    <row r="3335" spans="1:7" x14ac:dyDescent="0.25">
      <c r="A3335" s="369">
        <v>6235832</v>
      </c>
      <c r="B3335" s="368" t="s">
        <v>1922</v>
      </c>
      <c r="C3335" s="367" t="s">
        <v>1925</v>
      </c>
      <c r="D3335" s="366">
        <v>44440</v>
      </c>
      <c r="E3335" s="366">
        <v>44440</v>
      </c>
      <c r="F3335" s="366">
        <v>44470</v>
      </c>
      <c r="G3335" s="365">
        <v>76</v>
      </c>
    </row>
    <row r="3336" spans="1:7" x14ac:dyDescent="0.25">
      <c r="A3336" s="369">
        <v>6237809</v>
      </c>
      <c r="B3336" s="368" t="s">
        <v>1918</v>
      </c>
      <c r="C3336" s="367" t="s">
        <v>1917</v>
      </c>
      <c r="D3336" s="366">
        <v>43891</v>
      </c>
      <c r="E3336" s="366">
        <v>43891</v>
      </c>
      <c r="F3336" s="366">
        <v>43922</v>
      </c>
      <c r="G3336" s="365">
        <v>33</v>
      </c>
    </row>
    <row r="3337" spans="1:7" x14ac:dyDescent="0.25">
      <c r="A3337" s="369">
        <v>6237871</v>
      </c>
      <c r="B3337" s="368" t="s">
        <v>1922</v>
      </c>
      <c r="C3337" s="367" t="s">
        <v>1917</v>
      </c>
      <c r="D3337" s="366">
        <v>44228</v>
      </c>
      <c r="E3337" s="366">
        <v>44256</v>
      </c>
      <c r="F3337" s="366">
        <v>44256</v>
      </c>
      <c r="G3337" s="365">
        <v>8</v>
      </c>
    </row>
    <row r="3338" spans="1:7" x14ac:dyDescent="0.25">
      <c r="A3338" s="369">
        <v>6238078</v>
      </c>
      <c r="B3338" s="368" t="s">
        <v>1924</v>
      </c>
      <c r="C3338" s="367" t="s">
        <v>1919</v>
      </c>
      <c r="D3338" s="366">
        <v>44166</v>
      </c>
      <c r="E3338" s="366">
        <v>44197</v>
      </c>
      <c r="F3338" s="366">
        <v>44197</v>
      </c>
      <c r="G3338" s="365">
        <v>6</v>
      </c>
    </row>
    <row r="3339" spans="1:7" x14ac:dyDescent="0.25">
      <c r="A3339" s="369">
        <v>6241345</v>
      </c>
      <c r="B3339" s="368" t="s">
        <v>1922</v>
      </c>
      <c r="C3339" s="367" t="s">
        <v>1930</v>
      </c>
      <c r="D3339" s="366">
        <v>43862</v>
      </c>
      <c r="E3339" s="366">
        <v>43862</v>
      </c>
      <c r="F3339" s="366">
        <v>43862</v>
      </c>
      <c r="G3339" s="365">
        <v>53</v>
      </c>
    </row>
    <row r="3340" spans="1:7" x14ac:dyDescent="0.25">
      <c r="A3340" s="369">
        <v>6248613</v>
      </c>
      <c r="B3340" s="368" t="s">
        <v>1932</v>
      </c>
      <c r="C3340" s="367" t="s">
        <v>1934</v>
      </c>
      <c r="D3340" s="366">
        <v>43922</v>
      </c>
      <c r="E3340" s="366">
        <v>43922</v>
      </c>
      <c r="F3340" s="366">
        <v>43952</v>
      </c>
      <c r="G3340" s="365">
        <v>94</v>
      </c>
    </row>
    <row r="3341" spans="1:7" x14ac:dyDescent="0.25">
      <c r="A3341" s="369">
        <v>6251590</v>
      </c>
      <c r="B3341" s="368" t="s">
        <v>1932</v>
      </c>
      <c r="C3341" s="367" t="s">
        <v>1919</v>
      </c>
      <c r="D3341" s="366">
        <v>44228</v>
      </c>
      <c r="E3341" s="366">
        <v>44256</v>
      </c>
      <c r="F3341" s="366">
        <v>44256</v>
      </c>
      <c r="G3341" s="365">
        <v>17</v>
      </c>
    </row>
    <row r="3342" spans="1:7" x14ac:dyDescent="0.25">
      <c r="A3342" s="369">
        <v>6252767</v>
      </c>
      <c r="B3342" s="368" t="s">
        <v>1920</v>
      </c>
      <c r="C3342" s="367" t="s">
        <v>1934</v>
      </c>
      <c r="D3342" s="366">
        <v>43862</v>
      </c>
      <c r="E3342" s="366">
        <v>43891</v>
      </c>
      <c r="F3342" s="366">
        <v>43891</v>
      </c>
      <c r="G3342" s="365">
        <v>9</v>
      </c>
    </row>
    <row r="3343" spans="1:7" x14ac:dyDescent="0.25">
      <c r="A3343" s="369">
        <v>6254372</v>
      </c>
      <c r="B3343" s="368" t="s">
        <v>1926</v>
      </c>
      <c r="C3343" s="367" t="s">
        <v>1931</v>
      </c>
      <c r="D3343" s="366">
        <v>43952</v>
      </c>
      <c r="E3343" s="366">
        <v>43952</v>
      </c>
      <c r="F3343" s="366">
        <v>43952</v>
      </c>
      <c r="G3343" s="365">
        <v>84</v>
      </c>
    </row>
    <row r="3344" spans="1:7" x14ac:dyDescent="0.25">
      <c r="A3344" s="369">
        <v>6257011</v>
      </c>
      <c r="B3344" s="368" t="s">
        <v>1932</v>
      </c>
      <c r="C3344" s="367" t="s">
        <v>1923</v>
      </c>
      <c r="D3344" s="366">
        <v>43952</v>
      </c>
      <c r="E3344" s="366">
        <v>43983</v>
      </c>
      <c r="F3344" s="366">
        <v>43983</v>
      </c>
      <c r="G3344" s="365">
        <v>4</v>
      </c>
    </row>
    <row r="3345" spans="1:7" x14ac:dyDescent="0.25">
      <c r="A3345" s="369">
        <v>6257181</v>
      </c>
      <c r="B3345" s="368" t="s">
        <v>1932</v>
      </c>
      <c r="C3345" s="367" t="s">
        <v>1925</v>
      </c>
      <c r="D3345" s="366">
        <v>44044</v>
      </c>
      <c r="E3345" s="366">
        <v>44075</v>
      </c>
      <c r="F3345" s="366">
        <v>44075</v>
      </c>
      <c r="G3345" s="365">
        <v>10</v>
      </c>
    </row>
    <row r="3346" spans="1:7" x14ac:dyDescent="0.25">
      <c r="A3346" s="369">
        <v>6257521</v>
      </c>
      <c r="B3346" s="368" t="s">
        <v>1929</v>
      </c>
      <c r="C3346" s="367" t="s">
        <v>1925</v>
      </c>
      <c r="D3346" s="366">
        <v>44531</v>
      </c>
      <c r="E3346" s="366">
        <v>44531</v>
      </c>
      <c r="F3346" s="366">
        <v>44531</v>
      </c>
      <c r="G3346" s="365">
        <v>51</v>
      </c>
    </row>
    <row r="3347" spans="1:7" x14ac:dyDescent="0.25">
      <c r="A3347" s="369">
        <v>6257529</v>
      </c>
      <c r="B3347" s="368" t="s">
        <v>1920</v>
      </c>
      <c r="C3347" s="367" t="s">
        <v>1933</v>
      </c>
      <c r="D3347" s="366">
        <v>43983</v>
      </c>
      <c r="E3347" s="366">
        <v>43983</v>
      </c>
      <c r="F3347" s="366">
        <v>43983</v>
      </c>
      <c r="G3347" s="365">
        <v>17</v>
      </c>
    </row>
    <row r="3348" spans="1:7" x14ac:dyDescent="0.25">
      <c r="A3348" s="369">
        <v>6262099</v>
      </c>
      <c r="B3348" s="368" t="s">
        <v>1924</v>
      </c>
      <c r="C3348" s="367" t="s">
        <v>1921</v>
      </c>
      <c r="D3348" s="366">
        <v>44013</v>
      </c>
      <c r="E3348" s="366">
        <v>44044</v>
      </c>
      <c r="F3348" s="366">
        <v>44044</v>
      </c>
      <c r="G3348" s="365">
        <v>2</v>
      </c>
    </row>
    <row r="3349" spans="1:7" x14ac:dyDescent="0.25">
      <c r="A3349" s="369">
        <v>6262463</v>
      </c>
      <c r="B3349" s="368" t="s">
        <v>1918</v>
      </c>
      <c r="C3349" s="367" t="s">
        <v>1931</v>
      </c>
      <c r="D3349" s="366">
        <v>44348</v>
      </c>
      <c r="E3349" s="366">
        <v>44378</v>
      </c>
      <c r="F3349" s="366">
        <v>44378</v>
      </c>
      <c r="G3349" s="365">
        <v>19</v>
      </c>
    </row>
    <row r="3350" spans="1:7" x14ac:dyDescent="0.25">
      <c r="A3350" s="369">
        <v>6263954</v>
      </c>
      <c r="B3350" s="368" t="s">
        <v>1918</v>
      </c>
      <c r="C3350" s="367" t="s">
        <v>1919</v>
      </c>
      <c r="D3350" s="366">
        <v>44256</v>
      </c>
      <c r="E3350" s="366">
        <v>44256</v>
      </c>
      <c r="F3350" s="366">
        <v>44287</v>
      </c>
      <c r="G3350" s="365">
        <v>97</v>
      </c>
    </row>
    <row r="3351" spans="1:7" x14ac:dyDescent="0.25">
      <c r="A3351" s="369">
        <v>6264931</v>
      </c>
      <c r="B3351" s="368" t="s">
        <v>1920</v>
      </c>
      <c r="C3351" s="367" t="s">
        <v>1925</v>
      </c>
      <c r="D3351" s="366">
        <v>44256</v>
      </c>
      <c r="E3351" s="366">
        <v>44287</v>
      </c>
      <c r="F3351" s="366">
        <v>44287</v>
      </c>
      <c r="G3351" s="365">
        <v>6</v>
      </c>
    </row>
    <row r="3352" spans="1:7" x14ac:dyDescent="0.25">
      <c r="A3352" s="369">
        <v>6266318</v>
      </c>
      <c r="B3352" s="368" t="s">
        <v>1920</v>
      </c>
      <c r="C3352" s="367" t="s">
        <v>1933</v>
      </c>
      <c r="D3352" s="366">
        <v>44348</v>
      </c>
      <c r="E3352" s="366">
        <v>44378</v>
      </c>
      <c r="F3352" s="366">
        <v>44378</v>
      </c>
      <c r="G3352" s="365">
        <v>10</v>
      </c>
    </row>
    <row r="3353" spans="1:7" x14ac:dyDescent="0.25">
      <c r="A3353" s="369">
        <v>6269942</v>
      </c>
      <c r="B3353" s="368" t="s">
        <v>1920</v>
      </c>
      <c r="C3353" s="367" t="s">
        <v>1917</v>
      </c>
      <c r="D3353" s="366">
        <v>44531</v>
      </c>
      <c r="E3353" s="366">
        <v>44562</v>
      </c>
      <c r="F3353" s="366">
        <v>44562</v>
      </c>
      <c r="G3353" s="365">
        <v>3</v>
      </c>
    </row>
    <row r="3354" spans="1:7" x14ac:dyDescent="0.25">
      <c r="A3354" s="369">
        <v>6271370</v>
      </c>
      <c r="B3354" s="368" t="s">
        <v>1928</v>
      </c>
      <c r="C3354" s="367" t="s">
        <v>1921</v>
      </c>
      <c r="D3354" s="366">
        <v>44440</v>
      </c>
      <c r="E3354" s="366">
        <v>44440</v>
      </c>
      <c r="F3354" s="366">
        <v>44470</v>
      </c>
      <c r="G3354" s="365">
        <v>35</v>
      </c>
    </row>
    <row r="3355" spans="1:7" x14ac:dyDescent="0.25">
      <c r="A3355" s="369">
        <v>6275045</v>
      </c>
      <c r="B3355" s="368" t="s">
        <v>1922</v>
      </c>
      <c r="C3355" s="367" t="s">
        <v>1933</v>
      </c>
      <c r="D3355" s="366">
        <v>44044</v>
      </c>
      <c r="E3355" s="366">
        <v>44044</v>
      </c>
      <c r="F3355" s="366">
        <v>44075</v>
      </c>
      <c r="G3355" s="365">
        <v>42</v>
      </c>
    </row>
    <row r="3356" spans="1:7" x14ac:dyDescent="0.25">
      <c r="A3356" s="369">
        <v>6275738</v>
      </c>
      <c r="B3356" s="368" t="s">
        <v>1922</v>
      </c>
      <c r="C3356" s="367" t="s">
        <v>1921</v>
      </c>
      <c r="D3356" s="366">
        <v>44075</v>
      </c>
      <c r="E3356" s="366">
        <v>44075</v>
      </c>
      <c r="F3356" s="366">
        <v>44105</v>
      </c>
      <c r="G3356" s="365">
        <v>78</v>
      </c>
    </row>
    <row r="3357" spans="1:7" x14ac:dyDescent="0.25">
      <c r="A3357" s="369">
        <v>6276135</v>
      </c>
      <c r="B3357" s="368" t="s">
        <v>1926</v>
      </c>
      <c r="C3357" s="367" t="s">
        <v>1931</v>
      </c>
      <c r="D3357" s="366">
        <v>44075</v>
      </c>
      <c r="E3357" s="366">
        <v>44075</v>
      </c>
      <c r="F3357" s="366">
        <v>44075</v>
      </c>
      <c r="G3357" s="365">
        <v>77</v>
      </c>
    </row>
    <row r="3358" spans="1:7" x14ac:dyDescent="0.25">
      <c r="A3358" s="369">
        <v>6277049</v>
      </c>
      <c r="B3358" s="368" t="s">
        <v>1920</v>
      </c>
      <c r="C3358" s="367" t="s">
        <v>1919</v>
      </c>
      <c r="D3358" s="366">
        <v>44287</v>
      </c>
      <c r="E3358" s="366">
        <v>44287</v>
      </c>
      <c r="F3358" s="366">
        <v>44317</v>
      </c>
      <c r="G3358" s="365">
        <v>20</v>
      </c>
    </row>
    <row r="3359" spans="1:7" x14ac:dyDescent="0.25">
      <c r="A3359" s="369">
        <v>6280363</v>
      </c>
      <c r="B3359" s="368" t="s">
        <v>1918</v>
      </c>
      <c r="C3359" s="367" t="s">
        <v>1917</v>
      </c>
      <c r="D3359" s="366">
        <v>44348</v>
      </c>
      <c r="E3359" s="366">
        <v>44348</v>
      </c>
      <c r="F3359" s="366">
        <v>44348</v>
      </c>
      <c r="G3359" s="365">
        <v>44</v>
      </c>
    </row>
    <row r="3360" spans="1:7" x14ac:dyDescent="0.25">
      <c r="A3360" s="369">
        <v>6282073</v>
      </c>
      <c r="B3360" s="368" t="s">
        <v>1918</v>
      </c>
      <c r="C3360" s="367" t="s">
        <v>1921</v>
      </c>
      <c r="D3360" s="366">
        <v>44197</v>
      </c>
      <c r="E3360" s="366">
        <v>44197</v>
      </c>
      <c r="F3360" s="366">
        <v>44197</v>
      </c>
      <c r="G3360" s="365">
        <v>38</v>
      </c>
    </row>
    <row r="3361" spans="1:7" x14ac:dyDescent="0.25">
      <c r="A3361" s="369">
        <v>6282180</v>
      </c>
      <c r="B3361" s="368" t="s">
        <v>1926</v>
      </c>
      <c r="C3361" s="367" t="s">
        <v>1917</v>
      </c>
      <c r="D3361" s="366">
        <v>44044</v>
      </c>
      <c r="E3361" s="366">
        <v>44044</v>
      </c>
      <c r="F3361" s="366">
        <v>44044</v>
      </c>
      <c r="G3361" s="365">
        <v>22</v>
      </c>
    </row>
    <row r="3362" spans="1:7" x14ac:dyDescent="0.25">
      <c r="A3362" s="369">
        <v>6284902</v>
      </c>
      <c r="B3362" s="368" t="s">
        <v>1926</v>
      </c>
      <c r="C3362" s="367" t="s">
        <v>1921</v>
      </c>
      <c r="D3362" s="366">
        <v>44105</v>
      </c>
      <c r="E3362" s="366">
        <v>44136</v>
      </c>
      <c r="F3362" s="366">
        <v>44136</v>
      </c>
      <c r="G3362" s="365">
        <v>10</v>
      </c>
    </row>
    <row r="3363" spans="1:7" x14ac:dyDescent="0.25">
      <c r="A3363" s="369">
        <v>6285160</v>
      </c>
      <c r="B3363" s="368" t="s">
        <v>1932</v>
      </c>
      <c r="C3363" s="367" t="s">
        <v>1927</v>
      </c>
      <c r="D3363" s="366">
        <v>44166</v>
      </c>
      <c r="E3363" s="366">
        <v>44197</v>
      </c>
      <c r="F3363" s="366">
        <v>44197</v>
      </c>
      <c r="G3363" s="365">
        <v>6</v>
      </c>
    </row>
    <row r="3364" spans="1:7" x14ac:dyDescent="0.25">
      <c r="A3364" s="369">
        <v>6286491</v>
      </c>
      <c r="B3364" s="368" t="s">
        <v>1918</v>
      </c>
      <c r="C3364" s="367" t="s">
        <v>1923</v>
      </c>
      <c r="D3364" s="366">
        <v>44044</v>
      </c>
      <c r="E3364" s="366">
        <v>44075</v>
      </c>
      <c r="F3364" s="366">
        <v>44075</v>
      </c>
      <c r="G3364" s="365">
        <v>10</v>
      </c>
    </row>
    <row r="3365" spans="1:7" x14ac:dyDescent="0.25">
      <c r="A3365" s="369">
        <v>6287375</v>
      </c>
      <c r="B3365" s="368" t="s">
        <v>1924</v>
      </c>
      <c r="C3365" s="367" t="s">
        <v>1925</v>
      </c>
      <c r="D3365" s="366">
        <v>44044</v>
      </c>
      <c r="E3365" s="366">
        <v>44075</v>
      </c>
      <c r="F3365" s="366">
        <v>44075</v>
      </c>
      <c r="G3365" s="365">
        <v>6</v>
      </c>
    </row>
    <row r="3366" spans="1:7" x14ac:dyDescent="0.25">
      <c r="A3366" s="369">
        <v>6288073</v>
      </c>
      <c r="B3366" s="368" t="s">
        <v>1920</v>
      </c>
      <c r="C3366" s="367" t="s">
        <v>1923</v>
      </c>
      <c r="D3366" s="366">
        <v>44228</v>
      </c>
      <c r="E3366" s="366">
        <v>44228</v>
      </c>
      <c r="F3366" s="366">
        <v>44256</v>
      </c>
      <c r="G3366" s="365">
        <v>46</v>
      </c>
    </row>
    <row r="3367" spans="1:7" x14ac:dyDescent="0.25">
      <c r="A3367" s="369">
        <v>6288608</v>
      </c>
      <c r="B3367" s="368" t="s">
        <v>1920</v>
      </c>
      <c r="C3367" s="367" t="s">
        <v>1934</v>
      </c>
      <c r="D3367" s="366">
        <v>43983</v>
      </c>
      <c r="E3367" s="366">
        <v>43983</v>
      </c>
      <c r="F3367" s="366">
        <v>43983</v>
      </c>
      <c r="G3367" s="365">
        <v>25</v>
      </c>
    </row>
    <row r="3368" spans="1:7" x14ac:dyDescent="0.25">
      <c r="A3368" s="369">
        <v>6289661</v>
      </c>
      <c r="B3368" s="368" t="s">
        <v>1932</v>
      </c>
      <c r="C3368" s="367" t="s">
        <v>1933</v>
      </c>
      <c r="D3368" s="366">
        <v>44197</v>
      </c>
      <c r="E3368" s="366">
        <v>44197</v>
      </c>
      <c r="F3368" s="366">
        <v>44197</v>
      </c>
      <c r="G3368" s="365">
        <v>77</v>
      </c>
    </row>
    <row r="3369" spans="1:7" x14ac:dyDescent="0.25">
      <c r="A3369" s="369">
        <v>6291104</v>
      </c>
      <c r="B3369" s="368" t="s">
        <v>1920</v>
      </c>
      <c r="C3369" s="367" t="s">
        <v>1919</v>
      </c>
      <c r="D3369" s="366">
        <v>44378</v>
      </c>
      <c r="E3369" s="366">
        <v>44378</v>
      </c>
      <c r="F3369" s="366">
        <v>44378</v>
      </c>
      <c r="G3369" s="365">
        <v>24</v>
      </c>
    </row>
    <row r="3370" spans="1:7" x14ac:dyDescent="0.25">
      <c r="A3370" s="369">
        <v>6291326</v>
      </c>
      <c r="B3370" s="368" t="s">
        <v>1932</v>
      </c>
      <c r="C3370" s="367" t="s">
        <v>1921</v>
      </c>
      <c r="D3370" s="366">
        <v>44317</v>
      </c>
      <c r="E3370" s="366">
        <v>44317</v>
      </c>
      <c r="F3370" s="366">
        <v>44317</v>
      </c>
      <c r="G3370" s="365">
        <v>41</v>
      </c>
    </row>
    <row r="3371" spans="1:7" x14ac:dyDescent="0.25">
      <c r="A3371" s="369">
        <v>6291622</v>
      </c>
      <c r="B3371" s="368" t="s">
        <v>1922</v>
      </c>
      <c r="C3371" s="367" t="s">
        <v>1919</v>
      </c>
      <c r="D3371" s="366">
        <v>44166</v>
      </c>
      <c r="E3371" s="366">
        <v>44197</v>
      </c>
      <c r="F3371" s="366">
        <v>44197</v>
      </c>
      <c r="G3371" s="365">
        <v>9</v>
      </c>
    </row>
    <row r="3372" spans="1:7" x14ac:dyDescent="0.25">
      <c r="A3372" s="369">
        <v>6292066</v>
      </c>
      <c r="B3372" s="368" t="s">
        <v>1918</v>
      </c>
      <c r="C3372" s="367" t="s">
        <v>1925</v>
      </c>
      <c r="D3372" s="366">
        <v>43983</v>
      </c>
      <c r="E3372" s="366">
        <v>43983</v>
      </c>
      <c r="F3372" s="366">
        <v>43983</v>
      </c>
      <c r="G3372" s="365">
        <v>20</v>
      </c>
    </row>
    <row r="3373" spans="1:7" x14ac:dyDescent="0.25">
      <c r="A3373" s="369">
        <v>6292654</v>
      </c>
      <c r="B3373" s="368" t="s">
        <v>1924</v>
      </c>
      <c r="C3373" s="367" t="s">
        <v>1933</v>
      </c>
      <c r="D3373" s="366">
        <v>44440</v>
      </c>
      <c r="E3373" s="366">
        <v>44470</v>
      </c>
      <c r="F3373" s="366">
        <v>44470</v>
      </c>
      <c r="G3373" s="365">
        <v>2</v>
      </c>
    </row>
    <row r="3374" spans="1:7" x14ac:dyDescent="0.25">
      <c r="A3374" s="369">
        <v>6292701</v>
      </c>
      <c r="B3374" s="368" t="s">
        <v>1932</v>
      </c>
      <c r="C3374" s="367" t="s">
        <v>1931</v>
      </c>
      <c r="D3374" s="366">
        <v>44105</v>
      </c>
      <c r="E3374" s="366">
        <v>44136</v>
      </c>
      <c r="F3374" s="366">
        <v>44136</v>
      </c>
      <c r="G3374" s="365">
        <v>7</v>
      </c>
    </row>
    <row r="3375" spans="1:7" x14ac:dyDescent="0.25">
      <c r="A3375" s="369">
        <v>6292729</v>
      </c>
      <c r="B3375" s="368" t="s">
        <v>1924</v>
      </c>
      <c r="C3375" s="367" t="s">
        <v>1925</v>
      </c>
      <c r="D3375" s="366">
        <v>44501</v>
      </c>
      <c r="E3375" s="366">
        <v>44531</v>
      </c>
      <c r="F3375" s="366">
        <v>44531</v>
      </c>
      <c r="G3375" s="365">
        <v>25</v>
      </c>
    </row>
    <row r="3376" spans="1:7" x14ac:dyDescent="0.25">
      <c r="A3376" s="369">
        <v>6293456</v>
      </c>
      <c r="B3376" s="368" t="s">
        <v>1924</v>
      </c>
      <c r="C3376" s="367" t="s">
        <v>1923</v>
      </c>
      <c r="D3376" s="366">
        <v>44044</v>
      </c>
      <c r="E3376" s="366">
        <v>44075</v>
      </c>
      <c r="F3376" s="366">
        <v>44075</v>
      </c>
      <c r="G3376" s="365">
        <v>7</v>
      </c>
    </row>
    <row r="3377" spans="1:7" x14ac:dyDescent="0.25">
      <c r="A3377" s="369">
        <v>6295808</v>
      </c>
      <c r="B3377" s="368" t="s">
        <v>1918</v>
      </c>
      <c r="C3377" s="367" t="s">
        <v>1923</v>
      </c>
      <c r="D3377" s="366">
        <v>44166</v>
      </c>
      <c r="E3377" s="366">
        <v>44166</v>
      </c>
      <c r="F3377" s="366">
        <v>44197</v>
      </c>
      <c r="G3377" s="365">
        <v>96</v>
      </c>
    </row>
    <row r="3378" spans="1:7" x14ac:dyDescent="0.25">
      <c r="A3378" s="369">
        <v>6297984</v>
      </c>
      <c r="B3378" s="368" t="s">
        <v>1929</v>
      </c>
      <c r="C3378" s="367" t="s">
        <v>1925</v>
      </c>
      <c r="D3378" s="366">
        <v>44013</v>
      </c>
      <c r="E3378" s="366">
        <v>44044</v>
      </c>
      <c r="F3378" s="366">
        <v>44044</v>
      </c>
      <c r="G3378" s="365">
        <v>2</v>
      </c>
    </row>
    <row r="3379" spans="1:7" x14ac:dyDescent="0.25">
      <c r="A3379" s="369">
        <v>6298607</v>
      </c>
      <c r="B3379" s="368" t="s">
        <v>1929</v>
      </c>
      <c r="C3379" s="367" t="s">
        <v>1934</v>
      </c>
      <c r="D3379" s="366">
        <v>43952</v>
      </c>
      <c r="E3379" s="366">
        <v>43952</v>
      </c>
      <c r="F3379" s="366">
        <v>43983</v>
      </c>
      <c r="G3379" s="365">
        <v>44</v>
      </c>
    </row>
    <row r="3380" spans="1:7" x14ac:dyDescent="0.25">
      <c r="A3380" s="369">
        <v>6300115</v>
      </c>
      <c r="B3380" s="368" t="s">
        <v>1928</v>
      </c>
      <c r="C3380" s="367" t="s">
        <v>1917</v>
      </c>
      <c r="D3380" s="366">
        <v>44044</v>
      </c>
      <c r="E3380" s="366">
        <v>44075</v>
      </c>
      <c r="F3380" s="366">
        <v>44075</v>
      </c>
      <c r="G3380" s="365">
        <v>5</v>
      </c>
    </row>
    <row r="3381" spans="1:7" x14ac:dyDescent="0.25">
      <c r="A3381" s="369">
        <v>6301411</v>
      </c>
      <c r="B3381" s="368" t="s">
        <v>1918</v>
      </c>
      <c r="C3381" s="367" t="s">
        <v>1919</v>
      </c>
      <c r="D3381" s="366">
        <v>44470</v>
      </c>
      <c r="E3381" s="366">
        <v>44470</v>
      </c>
      <c r="F3381" s="366">
        <v>44470</v>
      </c>
      <c r="G3381" s="365">
        <v>75</v>
      </c>
    </row>
    <row r="3382" spans="1:7" x14ac:dyDescent="0.25">
      <c r="A3382" s="369">
        <v>6303315</v>
      </c>
      <c r="B3382" s="368" t="s">
        <v>1929</v>
      </c>
      <c r="C3382" s="367" t="s">
        <v>1919</v>
      </c>
      <c r="D3382" s="366">
        <v>43831</v>
      </c>
      <c r="E3382" s="366">
        <v>43831</v>
      </c>
      <c r="F3382" s="366">
        <v>43862</v>
      </c>
      <c r="G3382" s="365">
        <v>2</v>
      </c>
    </row>
    <row r="3383" spans="1:7" x14ac:dyDescent="0.25">
      <c r="A3383" s="369">
        <v>6304916</v>
      </c>
      <c r="B3383" s="368" t="s">
        <v>1926</v>
      </c>
      <c r="C3383" s="367" t="s">
        <v>1927</v>
      </c>
      <c r="D3383" s="366">
        <v>43983</v>
      </c>
      <c r="E3383" s="366">
        <v>43983</v>
      </c>
      <c r="F3383" s="366">
        <v>43983</v>
      </c>
      <c r="G3383" s="365">
        <v>20</v>
      </c>
    </row>
    <row r="3384" spans="1:7" x14ac:dyDescent="0.25">
      <c r="A3384" s="369">
        <v>6305369</v>
      </c>
      <c r="B3384" s="368" t="s">
        <v>1920</v>
      </c>
      <c r="C3384" s="367" t="s">
        <v>1934</v>
      </c>
      <c r="D3384" s="366">
        <v>44409</v>
      </c>
      <c r="E3384" s="366">
        <v>44409</v>
      </c>
      <c r="F3384" s="366">
        <v>44409</v>
      </c>
      <c r="G3384" s="365">
        <v>80</v>
      </c>
    </row>
    <row r="3385" spans="1:7" x14ac:dyDescent="0.25">
      <c r="A3385" s="369">
        <v>6308809</v>
      </c>
      <c r="B3385" s="368" t="s">
        <v>1929</v>
      </c>
      <c r="C3385" s="367" t="s">
        <v>1931</v>
      </c>
      <c r="D3385" s="366">
        <v>44501</v>
      </c>
      <c r="E3385" s="366">
        <v>44501</v>
      </c>
      <c r="F3385" s="366">
        <v>44501</v>
      </c>
      <c r="G3385" s="365">
        <v>20</v>
      </c>
    </row>
    <row r="3386" spans="1:7" x14ac:dyDescent="0.25">
      <c r="A3386" s="369">
        <v>6310460</v>
      </c>
      <c r="B3386" s="368" t="s">
        <v>1924</v>
      </c>
      <c r="C3386" s="367" t="s">
        <v>1919</v>
      </c>
      <c r="D3386" s="366">
        <v>43831</v>
      </c>
      <c r="E3386" s="366">
        <v>43831</v>
      </c>
      <c r="F3386" s="366">
        <v>43862</v>
      </c>
      <c r="G3386" s="365">
        <v>4</v>
      </c>
    </row>
    <row r="3387" spans="1:7" x14ac:dyDescent="0.25">
      <c r="A3387" s="369">
        <v>6313422</v>
      </c>
      <c r="B3387" s="368" t="s">
        <v>1929</v>
      </c>
      <c r="C3387" s="367" t="s">
        <v>1921</v>
      </c>
      <c r="D3387" s="366">
        <v>44470</v>
      </c>
      <c r="E3387" s="366">
        <v>44470</v>
      </c>
      <c r="F3387" s="366">
        <v>44470</v>
      </c>
      <c r="G3387" s="365">
        <v>11</v>
      </c>
    </row>
    <row r="3388" spans="1:7" x14ac:dyDescent="0.25">
      <c r="A3388" s="369">
        <v>6314059</v>
      </c>
      <c r="B3388" s="368" t="s">
        <v>1922</v>
      </c>
      <c r="C3388" s="367" t="s">
        <v>1925</v>
      </c>
      <c r="D3388" s="366">
        <v>44166</v>
      </c>
      <c r="E3388" s="366">
        <v>44166</v>
      </c>
      <c r="F3388" s="366">
        <v>44166</v>
      </c>
      <c r="G3388" s="365">
        <v>81</v>
      </c>
    </row>
    <row r="3389" spans="1:7" x14ac:dyDescent="0.25">
      <c r="A3389" s="369">
        <v>6316073</v>
      </c>
      <c r="B3389" s="368" t="s">
        <v>1920</v>
      </c>
      <c r="C3389" s="367" t="s">
        <v>1930</v>
      </c>
      <c r="D3389" s="366">
        <v>43891</v>
      </c>
      <c r="E3389" s="366">
        <v>43891</v>
      </c>
      <c r="F3389" s="366">
        <v>43891</v>
      </c>
      <c r="G3389" s="365">
        <v>89</v>
      </c>
    </row>
    <row r="3390" spans="1:7" x14ac:dyDescent="0.25">
      <c r="A3390" s="369">
        <v>6318232</v>
      </c>
      <c r="B3390" s="368" t="s">
        <v>1920</v>
      </c>
      <c r="C3390" s="367" t="s">
        <v>1925</v>
      </c>
      <c r="D3390" s="366">
        <v>43983</v>
      </c>
      <c r="E3390" s="366">
        <v>43983</v>
      </c>
      <c r="F3390" s="366">
        <v>43983</v>
      </c>
      <c r="G3390" s="365">
        <v>37</v>
      </c>
    </row>
    <row r="3391" spans="1:7" x14ac:dyDescent="0.25">
      <c r="A3391" s="369">
        <v>6321684</v>
      </c>
      <c r="B3391" s="368" t="s">
        <v>1926</v>
      </c>
      <c r="C3391" s="367" t="s">
        <v>1923</v>
      </c>
      <c r="D3391" s="366">
        <v>44440</v>
      </c>
      <c r="E3391" s="366">
        <v>44470</v>
      </c>
      <c r="F3391" s="366">
        <v>44470</v>
      </c>
      <c r="G3391" s="365">
        <v>3</v>
      </c>
    </row>
    <row r="3392" spans="1:7" x14ac:dyDescent="0.25">
      <c r="A3392" s="369">
        <v>6323837</v>
      </c>
      <c r="B3392" s="368" t="s">
        <v>1924</v>
      </c>
      <c r="C3392" s="367" t="s">
        <v>1930</v>
      </c>
      <c r="D3392" s="366">
        <v>43983</v>
      </c>
      <c r="E3392" s="366">
        <v>43983</v>
      </c>
      <c r="F3392" s="366">
        <v>43983</v>
      </c>
      <c r="G3392" s="365">
        <v>22</v>
      </c>
    </row>
    <row r="3393" spans="1:7" x14ac:dyDescent="0.25">
      <c r="A3393" s="369">
        <v>6326727</v>
      </c>
      <c r="B3393" s="368" t="s">
        <v>1924</v>
      </c>
      <c r="C3393" s="367" t="s">
        <v>1927</v>
      </c>
      <c r="D3393" s="366">
        <v>44440</v>
      </c>
      <c r="E3393" s="366">
        <v>44470</v>
      </c>
      <c r="F3393" s="366">
        <v>44470</v>
      </c>
      <c r="G3393" s="365">
        <v>25</v>
      </c>
    </row>
    <row r="3394" spans="1:7" x14ac:dyDescent="0.25">
      <c r="A3394" s="369">
        <v>6327402</v>
      </c>
      <c r="B3394" s="368" t="s">
        <v>1928</v>
      </c>
      <c r="C3394" s="367" t="s">
        <v>1917</v>
      </c>
      <c r="D3394" s="366">
        <v>44228</v>
      </c>
      <c r="E3394" s="366">
        <v>44256</v>
      </c>
      <c r="F3394" s="366">
        <v>44256</v>
      </c>
      <c r="G3394" s="365">
        <v>4</v>
      </c>
    </row>
    <row r="3395" spans="1:7" x14ac:dyDescent="0.25">
      <c r="A3395" s="369">
        <v>6330120</v>
      </c>
      <c r="B3395" s="368" t="s">
        <v>1929</v>
      </c>
      <c r="C3395" s="367" t="s">
        <v>1927</v>
      </c>
      <c r="D3395" s="366">
        <v>44228</v>
      </c>
      <c r="E3395" s="366">
        <v>44228</v>
      </c>
      <c r="F3395" s="366">
        <v>44256</v>
      </c>
      <c r="G3395" s="365">
        <v>95</v>
      </c>
    </row>
    <row r="3396" spans="1:7" x14ac:dyDescent="0.25">
      <c r="A3396" s="369">
        <v>6330224</v>
      </c>
      <c r="B3396" s="368" t="s">
        <v>1922</v>
      </c>
      <c r="C3396" s="367" t="s">
        <v>1917</v>
      </c>
      <c r="D3396" s="366">
        <v>43831</v>
      </c>
      <c r="E3396" s="366">
        <v>43862</v>
      </c>
      <c r="F3396" s="366">
        <v>43862</v>
      </c>
      <c r="G3396" s="365">
        <v>9</v>
      </c>
    </row>
    <row r="3397" spans="1:7" x14ac:dyDescent="0.25">
      <c r="A3397" s="369">
        <v>6330915</v>
      </c>
      <c r="B3397" s="368" t="s">
        <v>1928</v>
      </c>
      <c r="C3397" s="367" t="s">
        <v>1921</v>
      </c>
      <c r="D3397" s="366">
        <v>44501</v>
      </c>
      <c r="E3397" s="366">
        <v>44501</v>
      </c>
      <c r="F3397" s="366">
        <v>44501</v>
      </c>
      <c r="G3397" s="365">
        <v>77</v>
      </c>
    </row>
    <row r="3398" spans="1:7" x14ac:dyDescent="0.25">
      <c r="A3398" s="369">
        <v>6332250</v>
      </c>
      <c r="B3398" s="368" t="s">
        <v>1920</v>
      </c>
      <c r="C3398" s="367" t="s">
        <v>1930</v>
      </c>
      <c r="D3398" s="366">
        <v>43862</v>
      </c>
      <c r="E3398" s="366">
        <v>43891</v>
      </c>
      <c r="F3398" s="366">
        <v>43891</v>
      </c>
      <c r="G3398" s="365">
        <v>7</v>
      </c>
    </row>
    <row r="3399" spans="1:7" x14ac:dyDescent="0.25">
      <c r="A3399" s="369">
        <v>6336292</v>
      </c>
      <c r="B3399" s="368" t="s">
        <v>1918</v>
      </c>
      <c r="C3399" s="367" t="s">
        <v>1919</v>
      </c>
      <c r="D3399" s="366">
        <v>44197</v>
      </c>
      <c r="E3399" s="366">
        <v>44228</v>
      </c>
      <c r="F3399" s="366">
        <v>44228</v>
      </c>
      <c r="G3399" s="365">
        <v>18</v>
      </c>
    </row>
    <row r="3400" spans="1:7" x14ac:dyDescent="0.25">
      <c r="A3400" s="369">
        <v>6340166</v>
      </c>
      <c r="B3400" s="368" t="s">
        <v>1924</v>
      </c>
      <c r="C3400" s="367" t="s">
        <v>1933</v>
      </c>
      <c r="D3400" s="366">
        <v>44287</v>
      </c>
      <c r="E3400" s="366">
        <v>44287</v>
      </c>
      <c r="F3400" s="366">
        <v>44317</v>
      </c>
      <c r="G3400" s="365">
        <v>28</v>
      </c>
    </row>
    <row r="3401" spans="1:7" x14ac:dyDescent="0.25">
      <c r="A3401" s="369">
        <v>6341307</v>
      </c>
      <c r="B3401" s="368" t="s">
        <v>1920</v>
      </c>
      <c r="C3401" s="367" t="s">
        <v>1921</v>
      </c>
      <c r="D3401" s="366">
        <v>44256</v>
      </c>
      <c r="E3401" s="366">
        <v>44256</v>
      </c>
      <c r="F3401" s="366">
        <v>44287</v>
      </c>
      <c r="G3401" s="365">
        <v>85</v>
      </c>
    </row>
    <row r="3402" spans="1:7" x14ac:dyDescent="0.25">
      <c r="A3402" s="369">
        <v>6343836</v>
      </c>
      <c r="B3402" s="368" t="s">
        <v>1928</v>
      </c>
      <c r="C3402" s="367" t="s">
        <v>1917</v>
      </c>
      <c r="D3402" s="366">
        <v>44013</v>
      </c>
      <c r="E3402" s="366">
        <v>44013</v>
      </c>
      <c r="F3402" s="366">
        <v>44044</v>
      </c>
      <c r="G3402" s="365">
        <v>43</v>
      </c>
    </row>
    <row r="3403" spans="1:7" x14ac:dyDescent="0.25">
      <c r="A3403" s="369">
        <v>6344327</v>
      </c>
      <c r="B3403" s="368" t="s">
        <v>1918</v>
      </c>
      <c r="C3403" s="367" t="s">
        <v>1930</v>
      </c>
      <c r="D3403" s="366">
        <v>44044</v>
      </c>
      <c r="E3403" s="366">
        <v>44044</v>
      </c>
      <c r="F3403" s="366">
        <v>44075</v>
      </c>
      <c r="G3403" s="365">
        <v>86</v>
      </c>
    </row>
    <row r="3404" spans="1:7" x14ac:dyDescent="0.25">
      <c r="A3404" s="369">
        <v>6345487</v>
      </c>
      <c r="B3404" s="368" t="s">
        <v>1918</v>
      </c>
      <c r="C3404" s="367" t="s">
        <v>1925</v>
      </c>
      <c r="D3404" s="366">
        <v>44287</v>
      </c>
      <c r="E3404" s="366">
        <v>44287</v>
      </c>
      <c r="F3404" s="366">
        <v>44317</v>
      </c>
      <c r="G3404" s="365">
        <v>59</v>
      </c>
    </row>
    <row r="3405" spans="1:7" x14ac:dyDescent="0.25">
      <c r="A3405" s="369">
        <v>6347570</v>
      </c>
      <c r="B3405" s="368" t="s">
        <v>1929</v>
      </c>
      <c r="C3405" s="367" t="s">
        <v>1921</v>
      </c>
      <c r="D3405" s="366">
        <v>43862</v>
      </c>
      <c r="E3405" s="366">
        <v>43891</v>
      </c>
      <c r="F3405" s="366">
        <v>43891</v>
      </c>
      <c r="G3405" s="365">
        <v>8</v>
      </c>
    </row>
    <row r="3406" spans="1:7" x14ac:dyDescent="0.25">
      <c r="A3406" s="369">
        <v>6350414</v>
      </c>
      <c r="B3406" s="368" t="s">
        <v>1918</v>
      </c>
      <c r="C3406" s="367" t="s">
        <v>1923</v>
      </c>
      <c r="D3406" s="366">
        <v>44348</v>
      </c>
      <c r="E3406" s="366">
        <v>44378</v>
      </c>
      <c r="F3406" s="366">
        <v>44378</v>
      </c>
      <c r="G3406" s="365">
        <v>8</v>
      </c>
    </row>
    <row r="3407" spans="1:7" x14ac:dyDescent="0.25">
      <c r="A3407" s="369">
        <v>6351995</v>
      </c>
      <c r="B3407" s="368" t="s">
        <v>1924</v>
      </c>
      <c r="C3407" s="367" t="s">
        <v>1923</v>
      </c>
      <c r="D3407" s="366">
        <v>44501</v>
      </c>
      <c r="E3407" s="366">
        <v>44531</v>
      </c>
      <c r="F3407" s="366">
        <v>44531</v>
      </c>
      <c r="G3407" s="365">
        <v>15</v>
      </c>
    </row>
    <row r="3408" spans="1:7" x14ac:dyDescent="0.25">
      <c r="A3408" s="369">
        <v>6357324</v>
      </c>
      <c r="B3408" s="368" t="s">
        <v>1928</v>
      </c>
      <c r="C3408" s="367" t="s">
        <v>1921</v>
      </c>
      <c r="D3408" s="366">
        <v>44013</v>
      </c>
      <c r="E3408" s="366">
        <v>44013</v>
      </c>
      <c r="F3408" s="366">
        <v>44013</v>
      </c>
      <c r="G3408" s="365">
        <v>28</v>
      </c>
    </row>
    <row r="3409" spans="1:7" x14ac:dyDescent="0.25">
      <c r="A3409" s="369">
        <v>6357975</v>
      </c>
      <c r="B3409" s="368" t="s">
        <v>1918</v>
      </c>
      <c r="C3409" s="367" t="s">
        <v>1923</v>
      </c>
      <c r="D3409" s="366">
        <v>43831</v>
      </c>
      <c r="E3409" s="366">
        <v>43831</v>
      </c>
      <c r="F3409" s="366">
        <v>43831</v>
      </c>
      <c r="G3409" s="365">
        <v>41</v>
      </c>
    </row>
    <row r="3410" spans="1:7" x14ac:dyDescent="0.25">
      <c r="A3410" s="369">
        <v>6358475</v>
      </c>
      <c r="B3410" s="368" t="s">
        <v>1926</v>
      </c>
      <c r="C3410" s="367" t="s">
        <v>1925</v>
      </c>
      <c r="D3410" s="366">
        <v>44440</v>
      </c>
      <c r="E3410" s="366">
        <v>44440</v>
      </c>
      <c r="F3410" s="366">
        <v>44470</v>
      </c>
      <c r="G3410" s="365">
        <v>73</v>
      </c>
    </row>
    <row r="3411" spans="1:7" x14ac:dyDescent="0.25">
      <c r="A3411" s="369">
        <v>6359997</v>
      </c>
      <c r="B3411" s="368" t="s">
        <v>1922</v>
      </c>
      <c r="C3411" s="367" t="s">
        <v>1925</v>
      </c>
      <c r="D3411" s="366">
        <v>44348</v>
      </c>
      <c r="E3411" s="366">
        <v>44378</v>
      </c>
      <c r="F3411" s="366">
        <v>44378</v>
      </c>
      <c r="G3411" s="365">
        <v>11</v>
      </c>
    </row>
    <row r="3412" spans="1:7" x14ac:dyDescent="0.25">
      <c r="A3412" s="369">
        <v>6361173</v>
      </c>
      <c r="B3412" s="368" t="s">
        <v>1929</v>
      </c>
      <c r="C3412" s="367" t="s">
        <v>1919</v>
      </c>
      <c r="D3412" s="366">
        <v>43922</v>
      </c>
      <c r="E3412" s="366">
        <v>43922</v>
      </c>
      <c r="F3412" s="366">
        <v>43952</v>
      </c>
      <c r="G3412" s="365">
        <v>25</v>
      </c>
    </row>
    <row r="3413" spans="1:7" x14ac:dyDescent="0.25">
      <c r="A3413" s="369">
        <v>6366693</v>
      </c>
      <c r="B3413" s="368" t="s">
        <v>1932</v>
      </c>
      <c r="C3413" s="367" t="s">
        <v>1921</v>
      </c>
      <c r="D3413" s="366">
        <v>44287</v>
      </c>
      <c r="E3413" s="366">
        <v>44317</v>
      </c>
      <c r="F3413" s="366">
        <v>44317</v>
      </c>
      <c r="G3413" s="365">
        <v>19</v>
      </c>
    </row>
    <row r="3414" spans="1:7" x14ac:dyDescent="0.25">
      <c r="A3414" s="369">
        <v>6366813</v>
      </c>
      <c r="B3414" s="368" t="s">
        <v>1926</v>
      </c>
      <c r="C3414" s="367" t="s">
        <v>1931</v>
      </c>
      <c r="D3414" s="366">
        <v>43831</v>
      </c>
      <c r="E3414" s="366">
        <v>43831</v>
      </c>
      <c r="F3414" s="366">
        <v>43831</v>
      </c>
      <c r="G3414" s="365">
        <v>78</v>
      </c>
    </row>
    <row r="3415" spans="1:7" x14ac:dyDescent="0.25">
      <c r="A3415" s="369">
        <v>6368714</v>
      </c>
      <c r="B3415" s="368" t="s">
        <v>1926</v>
      </c>
      <c r="C3415" s="367" t="s">
        <v>1934</v>
      </c>
      <c r="D3415" s="366">
        <v>44440</v>
      </c>
      <c r="E3415" s="366">
        <v>44440</v>
      </c>
      <c r="F3415" s="366">
        <v>44470</v>
      </c>
      <c r="G3415" s="365">
        <v>88</v>
      </c>
    </row>
    <row r="3416" spans="1:7" x14ac:dyDescent="0.25">
      <c r="A3416" s="369">
        <v>6369121</v>
      </c>
      <c r="B3416" s="368" t="s">
        <v>1924</v>
      </c>
      <c r="C3416" s="367" t="s">
        <v>1931</v>
      </c>
      <c r="D3416" s="366">
        <v>44105</v>
      </c>
      <c r="E3416" s="366">
        <v>44105</v>
      </c>
      <c r="F3416" s="366">
        <v>44136</v>
      </c>
      <c r="G3416" s="365">
        <v>50</v>
      </c>
    </row>
    <row r="3417" spans="1:7" x14ac:dyDescent="0.25">
      <c r="A3417" s="369">
        <v>6369788</v>
      </c>
      <c r="B3417" s="368" t="s">
        <v>1918</v>
      </c>
      <c r="C3417" s="367" t="s">
        <v>1919</v>
      </c>
      <c r="D3417" s="366">
        <v>44166</v>
      </c>
      <c r="E3417" s="366">
        <v>44166</v>
      </c>
      <c r="F3417" s="366">
        <v>44166</v>
      </c>
      <c r="G3417" s="365">
        <v>60</v>
      </c>
    </row>
    <row r="3418" spans="1:7" x14ac:dyDescent="0.25">
      <c r="A3418" s="369">
        <v>6369806</v>
      </c>
      <c r="B3418" s="368" t="s">
        <v>1920</v>
      </c>
      <c r="C3418" s="367" t="s">
        <v>1933</v>
      </c>
      <c r="D3418" s="366">
        <v>44105</v>
      </c>
      <c r="E3418" s="366">
        <v>44105</v>
      </c>
      <c r="F3418" s="366">
        <v>44105</v>
      </c>
      <c r="G3418" s="365">
        <v>38</v>
      </c>
    </row>
    <row r="3419" spans="1:7" x14ac:dyDescent="0.25">
      <c r="A3419" s="369">
        <v>6370914</v>
      </c>
      <c r="B3419" s="368" t="s">
        <v>1928</v>
      </c>
      <c r="C3419" s="367" t="s">
        <v>1927</v>
      </c>
      <c r="D3419" s="366">
        <v>44409</v>
      </c>
      <c r="E3419" s="366">
        <v>44440</v>
      </c>
      <c r="F3419" s="366">
        <v>44440</v>
      </c>
      <c r="G3419" s="365">
        <v>21</v>
      </c>
    </row>
    <row r="3420" spans="1:7" x14ac:dyDescent="0.25">
      <c r="A3420" s="369">
        <v>6372087</v>
      </c>
      <c r="B3420" s="368" t="s">
        <v>1924</v>
      </c>
      <c r="C3420" s="367" t="s">
        <v>1923</v>
      </c>
      <c r="D3420" s="366">
        <v>44166</v>
      </c>
      <c r="E3420" s="366">
        <v>44166</v>
      </c>
      <c r="F3420" s="366">
        <v>44166</v>
      </c>
      <c r="G3420" s="365">
        <v>89</v>
      </c>
    </row>
    <row r="3421" spans="1:7" x14ac:dyDescent="0.25">
      <c r="A3421" s="369">
        <v>6372278</v>
      </c>
      <c r="B3421" s="368" t="s">
        <v>1926</v>
      </c>
      <c r="C3421" s="367" t="s">
        <v>1933</v>
      </c>
      <c r="D3421" s="366">
        <v>44531</v>
      </c>
      <c r="E3421" s="366">
        <v>44531</v>
      </c>
      <c r="F3421" s="366">
        <v>44531</v>
      </c>
      <c r="G3421" s="365">
        <v>26</v>
      </c>
    </row>
    <row r="3422" spans="1:7" x14ac:dyDescent="0.25">
      <c r="A3422" s="369">
        <v>6373225</v>
      </c>
      <c r="B3422" s="368" t="s">
        <v>1924</v>
      </c>
      <c r="C3422" s="367" t="s">
        <v>1921</v>
      </c>
      <c r="D3422" s="366">
        <v>44105</v>
      </c>
      <c r="E3422" s="366">
        <v>44105</v>
      </c>
      <c r="F3422" s="366">
        <v>44136</v>
      </c>
      <c r="G3422" s="365">
        <v>4</v>
      </c>
    </row>
    <row r="3423" spans="1:7" x14ac:dyDescent="0.25">
      <c r="A3423" s="369">
        <v>6375789</v>
      </c>
      <c r="B3423" s="368" t="s">
        <v>1920</v>
      </c>
      <c r="C3423" s="367" t="s">
        <v>1919</v>
      </c>
      <c r="D3423" s="366">
        <v>44501</v>
      </c>
      <c r="E3423" s="366">
        <v>44501</v>
      </c>
      <c r="F3423" s="366">
        <v>44501</v>
      </c>
      <c r="G3423" s="365">
        <v>84</v>
      </c>
    </row>
    <row r="3424" spans="1:7" x14ac:dyDescent="0.25">
      <c r="A3424" s="369">
        <v>6375881</v>
      </c>
      <c r="B3424" s="368" t="s">
        <v>1918</v>
      </c>
      <c r="C3424" s="367" t="s">
        <v>1921</v>
      </c>
      <c r="D3424" s="366">
        <v>44044</v>
      </c>
      <c r="E3424" s="366">
        <v>44044</v>
      </c>
      <c r="F3424" s="366">
        <v>44075</v>
      </c>
      <c r="G3424" s="365">
        <v>56</v>
      </c>
    </row>
    <row r="3425" spans="1:7" x14ac:dyDescent="0.25">
      <c r="A3425" s="369">
        <v>6376584</v>
      </c>
      <c r="B3425" s="368" t="s">
        <v>1928</v>
      </c>
      <c r="C3425" s="367" t="s">
        <v>1917</v>
      </c>
      <c r="D3425" s="366">
        <v>44075</v>
      </c>
      <c r="E3425" s="366">
        <v>44075</v>
      </c>
      <c r="F3425" s="366">
        <v>44105</v>
      </c>
      <c r="G3425" s="365">
        <v>82</v>
      </c>
    </row>
    <row r="3426" spans="1:7" x14ac:dyDescent="0.25">
      <c r="A3426" s="369">
        <v>6377212</v>
      </c>
      <c r="B3426" s="368" t="s">
        <v>1918</v>
      </c>
      <c r="C3426" s="367" t="s">
        <v>1931</v>
      </c>
      <c r="D3426" s="366">
        <v>44287</v>
      </c>
      <c r="E3426" s="366">
        <v>44317</v>
      </c>
      <c r="F3426" s="366">
        <v>44317</v>
      </c>
      <c r="G3426" s="365">
        <v>7</v>
      </c>
    </row>
    <row r="3427" spans="1:7" x14ac:dyDescent="0.25">
      <c r="A3427" s="369">
        <v>6377673</v>
      </c>
      <c r="B3427" s="368" t="s">
        <v>1926</v>
      </c>
      <c r="C3427" s="367" t="s">
        <v>1923</v>
      </c>
      <c r="D3427" s="366">
        <v>44228</v>
      </c>
      <c r="E3427" s="366">
        <v>44256</v>
      </c>
      <c r="F3427" s="366">
        <v>44256</v>
      </c>
      <c r="G3427" s="365">
        <v>10</v>
      </c>
    </row>
    <row r="3428" spans="1:7" x14ac:dyDescent="0.25">
      <c r="A3428" s="369">
        <v>6377947</v>
      </c>
      <c r="B3428" s="368" t="s">
        <v>1918</v>
      </c>
      <c r="C3428" s="367" t="s">
        <v>1931</v>
      </c>
      <c r="D3428" s="366">
        <v>43983</v>
      </c>
      <c r="E3428" s="366">
        <v>43983</v>
      </c>
      <c r="F3428" s="366">
        <v>44013</v>
      </c>
      <c r="G3428" s="365">
        <v>46</v>
      </c>
    </row>
    <row r="3429" spans="1:7" x14ac:dyDescent="0.25">
      <c r="A3429" s="369">
        <v>6379343</v>
      </c>
      <c r="B3429" s="368" t="s">
        <v>1932</v>
      </c>
      <c r="C3429" s="367" t="s">
        <v>1927</v>
      </c>
      <c r="D3429" s="366">
        <v>43983</v>
      </c>
      <c r="E3429" s="366">
        <v>43983</v>
      </c>
      <c r="F3429" s="366">
        <v>44013</v>
      </c>
      <c r="G3429" s="365">
        <v>53</v>
      </c>
    </row>
    <row r="3430" spans="1:7" x14ac:dyDescent="0.25">
      <c r="A3430" s="369">
        <v>6379412</v>
      </c>
      <c r="B3430" s="368" t="s">
        <v>1918</v>
      </c>
      <c r="C3430" s="367" t="s">
        <v>1927</v>
      </c>
      <c r="D3430" s="366">
        <v>44044</v>
      </c>
      <c r="E3430" s="366">
        <v>44075</v>
      </c>
      <c r="F3430" s="366">
        <v>44075</v>
      </c>
      <c r="G3430" s="365">
        <v>10</v>
      </c>
    </row>
    <row r="3431" spans="1:7" x14ac:dyDescent="0.25">
      <c r="A3431" s="369">
        <v>6381554</v>
      </c>
      <c r="B3431" s="368" t="s">
        <v>1928</v>
      </c>
      <c r="C3431" s="367" t="s">
        <v>1921</v>
      </c>
      <c r="D3431" s="366">
        <v>43891</v>
      </c>
      <c r="E3431" s="366">
        <v>43891</v>
      </c>
      <c r="F3431" s="366">
        <v>43922</v>
      </c>
      <c r="G3431" s="365">
        <v>4</v>
      </c>
    </row>
    <row r="3432" spans="1:7" x14ac:dyDescent="0.25">
      <c r="A3432" s="369">
        <v>6382740</v>
      </c>
      <c r="B3432" s="368" t="s">
        <v>1929</v>
      </c>
      <c r="C3432" s="367" t="s">
        <v>1925</v>
      </c>
      <c r="D3432" s="366">
        <v>44440</v>
      </c>
      <c r="E3432" s="366">
        <v>44470</v>
      </c>
      <c r="F3432" s="366">
        <v>44470</v>
      </c>
      <c r="G3432" s="365">
        <v>17</v>
      </c>
    </row>
    <row r="3433" spans="1:7" x14ac:dyDescent="0.25">
      <c r="A3433" s="369">
        <v>6383219</v>
      </c>
      <c r="B3433" s="368" t="s">
        <v>1926</v>
      </c>
      <c r="C3433" s="367" t="s">
        <v>1921</v>
      </c>
      <c r="D3433" s="366">
        <v>44317</v>
      </c>
      <c r="E3433" s="366">
        <v>44317</v>
      </c>
      <c r="F3433" s="366">
        <v>44348</v>
      </c>
      <c r="G3433" s="365">
        <v>95</v>
      </c>
    </row>
    <row r="3434" spans="1:7" x14ac:dyDescent="0.25">
      <c r="A3434" s="369">
        <v>6384724</v>
      </c>
      <c r="B3434" s="368" t="s">
        <v>1924</v>
      </c>
      <c r="C3434" s="367" t="s">
        <v>1930</v>
      </c>
      <c r="D3434" s="366">
        <v>43862</v>
      </c>
      <c r="E3434" s="366">
        <v>43891</v>
      </c>
      <c r="F3434" s="366">
        <v>43891</v>
      </c>
      <c r="G3434" s="365">
        <v>8</v>
      </c>
    </row>
    <row r="3435" spans="1:7" x14ac:dyDescent="0.25">
      <c r="A3435" s="369">
        <v>6389815</v>
      </c>
      <c r="B3435" s="368" t="s">
        <v>1922</v>
      </c>
      <c r="C3435" s="367" t="s">
        <v>1931</v>
      </c>
      <c r="D3435" s="366">
        <v>44470</v>
      </c>
      <c r="E3435" s="366">
        <v>44470</v>
      </c>
      <c r="F3435" s="366">
        <v>44470</v>
      </c>
      <c r="G3435" s="365">
        <v>81</v>
      </c>
    </row>
    <row r="3436" spans="1:7" x14ac:dyDescent="0.25">
      <c r="A3436" s="369">
        <v>6392700</v>
      </c>
      <c r="B3436" s="368" t="s">
        <v>1928</v>
      </c>
      <c r="C3436" s="367" t="s">
        <v>1930</v>
      </c>
      <c r="D3436" s="366">
        <v>44013</v>
      </c>
      <c r="E3436" s="366">
        <v>44044</v>
      </c>
      <c r="F3436" s="366">
        <v>44044</v>
      </c>
      <c r="G3436" s="365">
        <v>5</v>
      </c>
    </row>
    <row r="3437" spans="1:7" x14ac:dyDescent="0.25">
      <c r="A3437" s="369">
        <v>6394991</v>
      </c>
      <c r="B3437" s="368" t="s">
        <v>1926</v>
      </c>
      <c r="C3437" s="367" t="s">
        <v>1933</v>
      </c>
      <c r="D3437" s="366">
        <v>44197</v>
      </c>
      <c r="E3437" s="366">
        <v>44228</v>
      </c>
      <c r="F3437" s="366">
        <v>44228</v>
      </c>
      <c r="G3437" s="365">
        <v>8</v>
      </c>
    </row>
    <row r="3438" spans="1:7" x14ac:dyDescent="0.25">
      <c r="A3438" s="369">
        <v>6395833</v>
      </c>
      <c r="B3438" s="368" t="s">
        <v>1918</v>
      </c>
      <c r="C3438" s="367" t="s">
        <v>1917</v>
      </c>
      <c r="D3438" s="366">
        <v>44317</v>
      </c>
      <c r="E3438" s="366">
        <v>44348</v>
      </c>
      <c r="F3438" s="366">
        <v>44348</v>
      </c>
      <c r="G3438" s="365">
        <v>9</v>
      </c>
    </row>
    <row r="3439" spans="1:7" x14ac:dyDescent="0.25">
      <c r="A3439" s="369">
        <v>6397740</v>
      </c>
      <c r="B3439" s="368" t="s">
        <v>1922</v>
      </c>
      <c r="C3439" s="367" t="s">
        <v>1925</v>
      </c>
      <c r="D3439" s="366">
        <v>44105</v>
      </c>
      <c r="E3439" s="366">
        <v>44105</v>
      </c>
      <c r="F3439" s="366">
        <v>44105</v>
      </c>
      <c r="G3439" s="365">
        <v>27</v>
      </c>
    </row>
    <row r="3440" spans="1:7" x14ac:dyDescent="0.25">
      <c r="A3440" s="369">
        <v>6403653</v>
      </c>
      <c r="B3440" s="368" t="s">
        <v>1922</v>
      </c>
      <c r="C3440" s="367" t="s">
        <v>1933</v>
      </c>
      <c r="D3440" s="366">
        <v>44501</v>
      </c>
      <c r="E3440" s="366">
        <v>44501</v>
      </c>
      <c r="F3440" s="366">
        <v>44501</v>
      </c>
      <c r="G3440" s="365">
        <v>37</v>
      </c>
    </row>
    <row r="3441" spans="1:7" x14ac:dyDescent="0.25">
      <c r="A3441" s="369">
        <v>6404271</v>
      </c>
      <c r="B3441" s="368" t="s">
        <v>1918</v>
      </c>
      <c r="C3441" s="367" t="s">
        <v>1933</v>
      </c>
      <c r="D3441" s="366">
        <v>43891</v>
      </c>
      <c r="E3441" s="366">
        <v>43891</v>
      </c>
      <c r="F3441" s="366">
        <v>43922</v>
      </c>
      <c r="G3441" s="365">
        <v>58</v>
      </c>
    </row>
    <row r="3442" spans="1:7" x14ac:dyDescent="0.25">
      <c r="A3442" s="369">
        <v>6404487</v>
      </c>
      <c r="B3442" s="368" t="s">
        <v>1926</v>
      </c>
      <c r="C3442" s="367" t="s">
        <v>1931</v>
      </c>
      <c r="D3442" s="366">
        <v>44075</v>
      </c>
      <c r="E3442" s="366">
        <v>44105</v>
      </c>
      <c r="F3442" s="366">
        <v>44105</v>
      </c>
      <c r="G3442" s="365">
        <v>2</v>
      </c>
    </row>
    <row r="3443" spans="1:7" x14ac:dyDescent="0.25">
      <c r="A3443" s="369">
        <v>6406832</v>
      </c>
      <c r="B3443" s="368" t="s">
        <v>1918</v>
      </c>
      <c r="C3443" s="367" t="s">
        <v>1925</v>
      </c>
      <c r="D3443" s="366">
        <v>43983</v>
      </c>
      <c r="E3443" s="366">
        <v>44013</v>
      </c>
      <c r="F3443" s="366">
        <v>44013</v>
      </c>
      <c r="G3443" s="365">
        <v>10</v>
      </c>
    </row>
    <row r="3444" spans="1:7" x14ac:dyDescent="0.25">
      <c r="A3444" s="369">
        <v>6407200</v>
      </c>
      <c r="B3444" s="368" t="s">
        <v>1922</v>
      </c>
      <c r="C3444" s="367" t="s">
        <v>1919</v>
      </c>
      <c r="D3444" s="366">
        <v>44228</v>
      </c>
      <c r="E3444" s="366">
        <v>44228</v>
      </c>
      <c r="F3444" s="366">
        <v>44256</v>
      </c>
      <c r="G3444" s="365">
        <v>23</v>
      </c>
    </row>
    <row r="3445" spans="1:7" x14ac:dyDescent="0.25">
      <c r="A3445" s="369">
        <v>6407676</v>
      </c>
      <c r="B3445" s="368" t="s">
        <v>1920</v>
      </c>
      <c r="C3445" s="367" t="s">
        <v>1921</v>
      </c>
      <c r="D3445" s="366">
        <v>43952</v>
      </c>
      <c r="E3445" s="366">
        <v>43952</v>
      </c>
      <c r="F3445" s="366">
        <v>43983</v>
      </c>
      <c r="G3445" s="365">
        <v>87</v>
      </c>
    </row>
    <row r="3446" spans="1:7" x14ac:dyDescent="0.25">
      <c r="A3446" s="369">
        <v>6408051</v>
      </c>
      <c r="B3446" s="368" t="s">
        <v>1918</v>
      </c>
      <c r="C3446" s="367" t="s">
        <v>1925</v>
      </c>
      <c r="D3446" s="366">
        <v>43952</v>
      </c>
      <c r="E3446" s="366">
        <v>43952</v>
      </c>
      <c r="F3446" s="366">
        <v>43983</v>
      </c>
      <c r="G3446" s="365">
        <v>20</v>
      </c>
    </row>
    <row r="3447" spans="1:7" x14ac:dyDescent="0.25">
      <c r="A3447" s="369">
        <v>6409389</v>
      </c>
      <c r="B3447" s="368" t="s">
        <v>1928</v>
      </c>
      <c r="C3447" s="367" t="s">
        <v>1930</v>
      </c>
      <c r="D3447" s="366">
        <v>44197</v>
      </c>
      <c r="E3447" s="366">
        <v>44228</v>
      </c>
      <c r="F3447" s="366">
        <v>44228</v>
      </c>
      <c r="G3447" s="365">
        <v>1</v>
      </c>
    </row>
    <row r="3448" spans="1:7" x14ac:dyDescent="0.25">
      <c r="A3448" s="369">
        <v>6412853</v>
      </c>
      <c r="B3448" s="368" t="s">
        <v>1932</v>
      </c>
      <c r="C3448" s="367" t="s">
        <v>1925</v>
      </c>
      <c r="D3448" s="366">
        <v>44378</v>
      </c>
      <c r="E3448" s="366">
        <v>44378</v>
      </c>
      <c r="F3448" s="366">
        <v>44409</v>
      </c>
      <c r="G3448" s="365">
        <v>80</v>
      </c>
    </row>
    <row r="3449" spans="1:7" x14ac:dyDescent="0.25">
      <c r="A3449" s="369">
        <v>6418872</v>
      </c>
      <c r="B3449" s="368" t="s">
        <v>1922</v>
      </c>
      <c r="C3449" s="367" t="s">
        <v>1917</v>
      </c>
      <c r="D3449" s="366">
        <v>44136</v>
      </c>
      <c r="E3449" s="366">
        <v>44136</v>
      </c>
      <c r="F3449" s="366">
        <v>44166</v>
      </c>
      <c r="G3449" s="365">
        <v>99</v>
      </c>
    </row>
    <row r="3450" spans="1:7" x14ac:dyDescent="0.25">
      <c r="A3450" s="369">
        <v>6419969</v>
      </c>
      <c r="B3450" s="368" t="s">
        <v>1928</v>
      </c>
      <c r="C3450" s="367" t="s">
        <v>1933</v>
      </c>
      <c r="D3450" s="366">
        <v>44531</v>
      </c>
      <c r="E3450" s="366">
        <v>44531</v>
      </c>
      <c r="F3450" s="366">
        <v>44531</v>
      </c>
      <c r="G3450" s="365">
        <v>40</v>
      </c>
    </row>
    <row r="3451" spans="1:7" x14ac:dyDescent="0.25">
      <c r="A3451" s="369">
        <v>6425943</v>
      </c>
      <c r="B3451" s="368" t="s">
        <v>1926</v>
      </c>
      <c r="C3451" s="367" t="s">
        <v>1923</v>
      </c>
      <c r="D3451" s="366">
        <v>44501</v>
      </c>
      <c r="E3451" s="366">
        <v>44501</v>
      </c>
      <c r="F3451" s="366">
        <v>44501</v>
      </c>
      <c r="G3451" s="365">
        <v>96</v>
      </c>
    </row>
    <row r="3452" spans="1:7" x14ac:dyDescent="0.25">
      <c r="A3452" s="369">
        <v>6426280</v>
      </c>
      <c r="B3452" s="368" t="s">
        <v>1932</v>
      </c>
      <c r="C3452" s="367" t="s">
        <v>1930</v>
      </c>
      <c r="D3452" s="366">
        <v>43922</v>
      </c>
      <c r="E3452" s="366">
        <v>43922</v>
      </c>
      <c r="F3452" s="366">
        <v>43952</v>
      </c>
      <c r="G3452" s="365">
        <v>10</v>
      </c>
    </row>
    <row r="3453" spans="1:7" x14ac:dyDescent="0.25">
      <c r="A3453" s="369">
        <v>6426944</v>
      </c>
      <c r="B3453" s="368" t="s">
        <v>1929</v>
      </c>
      <c r="C3453" s="367" t="s">
        <v>1917</v>
      </c>
      <c r="D3453" s="366">
        <v>44136</v>
      </c>
      <c r="E3453" s="366">
        <v>44136</v>
      </c>
      <c r="F3453" s="366">
        <v>44166</v>
      </c>
      <c r="G3453" s="365">
        <v>4</v>
      </c>
    </row>
    <row r="3454" spans="1:7" x14ac:dyDescent="0.25">
      <c r="A3454" s="369">
        <v>6428901</v>
      </c>
      <c r="B3454" s="368" t="s">
        <v>1932</v>
      </c>
      <c r="C3454" s="367" t="s">
        <v>1921</v>
      </c>
      <c r="D3454" s="366">
        <v>44378</v>
      </c>
      <c r="E3454" s="366">
        <v>44378</v>
      </c>
      <c r="F3454" s="366">
        <v>44378</v>
      </c>
      <c r="G3454" s="365">
        <v>42</v>
      </c>
    </row>
    <row r="3455" spans="1:7" x14ac:dyDescent="0.25">
      <c r="A3455" s="369">
        <v>6429240</v>
      </c>
      <c r="B3455" s="368" t="s">
        <v>1918</v>
      </c>
      <c r="C3455" s="367" t="s">
        <v>1930</v>
      </c>
      <c r="D3455" s="366">
        <v>44378</v>
      </c>
      <c r="E3455" s="366">
        <v>44378</v>
      </c>
      <c r="F3455" s="366">
        <v>44409</v>
      </c>
      <c r="G3455" s="365">
        <v>29</v>
      </c>
    </row>
    <row r="3456" spans="1:7" x14ac:dyDescent="0.25">
      <c r="A3456" s="369">
        <v>6433911</v>
      </c>
      <c r="B3456" s="368" t="s">
        <v>1922</v>
      </c>
      <c r="C3456" s="367" t="s">
        <v>1927</v>
      </c>
      <c r="D3456" s="366">
        <v>44317</v>
      </c>
      <c r="E3456" s="366">
        <v>44348</v>
      </c>
      <c r="F3456" s="366">
        <v>44348</v>
      </c>
      <c r="G3456" s="365">
        <v>9</v>
      </c>
    </row>
    <row r="3457" spans="1:7" x14ac:dyDescent="0.25">
      <c r="A3457" s="369">
        <v>6434174</v>
      </c>
      <c r="B3457" s="368" t="s">
        <v>1924</v>
      </c>
      <c r="C3457" s="367" t="s">
        <v>1931</v>
      </c>
      <c r="D3457" s="366">
        <v>44197</v>
      </c>
      <c r="E3457" s="366">
        <v>44228</v>
      </c>
      <c r="F3457" s="366">
        <v>44228</v>
      </c>
      <c r="G3457" s="365">
        <v>17</v>
      </c>
    </row>
    <row r="3458" spans="1:7" x14ac:dyDescent="0.25">
      <c r="A3458" s="369">
        <v>6435419</v>
      </c>
      <c r="B3458" s="368" t="s">
        <v>1926</v>
      </c>
      <c r="C3458" s="367" t="s">
        <v>1917</v>
      </c>
      <c r="D3458" s="366">
        <v>44075</v>
      </c>
      <c r="E3458" s="366">
        <v>44105</v>
      </c>
      <c r="F3458" s="366">
        <v>44105</v>
      </c>
      <c r="G3458" s="365">
        <v>1</v>
      </c>
    </row>
    <row r="3459" spans="1:7" x14ac:dyDescent="0.25">
      <c r="A3459" s="369">
        <v>6435682</v>
      </c>
      <c r="B3459" s="368" t="s">
        <v>1918</v>
      </c>
      <c r="C3459" s="367" t="s">
        <v>1923</v>
      </c>
      <c r="D3459" s="366">
        <v>44075</v>
      </c>
      <c r="E3459" s="366">
        <v>44105</v>
      </c>
      <c r="F3459" s="366">
        <v>44105</v>
      </c>
      <c r="G3459" s="365">
        <v>2</v>
      </c>
    </row>
    <row r="3460" spans="1:7" x14ac:dyDescent="0.25">
      <c r="A3460" s="369">
        <v>6436429</v>
      </c>
      <c r="B3460" s="368" t="s">
        <v>1932</v>
      </c>
      <c r="C3460" s="367" t="s">
        <v>1931</v>
      </c>
      <c r="D3460" s="366">
        <v>44409</v>
      </c>
      <c r="E3460" s="366">
        <v>44409</v>
      </c>
      <c r="F3460" s="366">
        <v>44440</v>
      </c>
      <c r="G3460" s="365">
        <v>92</v>
      </c>
    </row>
    <row r="3461" spans="1:7" x14ac:dyDescent="0.25">
      <c r="A3461" s="369">
        <v>6439955</v>
      </c>
      <c r="B3461" s="368" t="s">
        <v>1924</v>
      </c>
      <c r="C3461" s="367" t="s">
        <v>1923</v>
      </c>
      <c r="D3461" s="366">
        <v>43952</v>
      </c>
      <c r="E3461" s="366">
        <v>43983</v>
      </c>
      <c r="F3461" s="366">
        <v>43983</v>
      </c>
      <c r="G3461" s="365">
        <v>5</v>
      </c>
    </row>
    <row r="3462" spans="1:7" x14ac:dyDescent="0.25">
      <c r="A3462" s="369">
        <v>6441786</v>
      </c>
      <c r="B3462" s="368" t="s">
        <v>1924</v>
      </c>
      <c r="C3462" s="367" t="s">
        <v>1927</v>
      </c>
      <c r="D3462" s="366">
        <v>44136</v>
      </c>
      <c r="E3462" s="366">
        <v>44166</v>
      </c>
      <c r="F3462" s="366">
        <v>44166</v>
      </c>
      <c r="G3462" s="365">
        <v>10</v>
      </c>
    </row>
    <row r="3463" spans="1:7" x14ac:dyDescent="0.25">
      <c r="A3463" s="369">
        <v>6442087</v>
      </c>
      <c r="B3463" s="368" t="s">
        <v>1920</v>
      </c>
      <c r="C3463" s="367" t="s">
        <v>1921</v>
      </c>
      <c r="D3463" s="366">
        <v>44075</v>
      </c>
      <c r="E3463" s="366">
        <v>44075</v>
      </c>
      <c r="F3463" s="366">
        <v>44075</v>
      </c>
      <c r="G3463" s="365">
        <v>84</v>
      </c>
    </row>
    <row r="3464" spans="1:7" x14ac:dyDescent="0.25">
      <c r="A3464" s="369">
        <v>6446246</v>
      </c>
      <c r="B3464" s="368" t="s">
        <v>1926</v>
      </c>
      <c r="C3464" s="367" t="s">
        <v>1934</v>
      </c>
      <c r="D3464" s="366">
        <v>44044</v>
      </c>
      <c r="E3464" s="366">
        <v>44075</v>
      </c>
      <c r="F3464" s="366">
        <v>44075</v>
      </c>
      <c r="G3464" s="365">
        <v>4</v>
      </c>
    </row>
    <row r="3465" spans="1:7" x14ac:dyDescent="0.25">
      <c r="A3465" s="369">
        <v>6448134</v>
      </c>
      <c r="B3465" s="368" t="s">
        <v>1924</v>
      </c>
      <c r="C3465" s="367" t="s">
        <v>1925</v>
      </c>
      <c r="D3465" s="366">
        <v>43862</v>
      </c>
      <c r="E3465" s="366">
        <v>43862</v>
      </c>
      <c r="F3465" s="366">
        <v>43862</v>
      </c>
      <c r="G3465" s="365">
        <v>20</v>
      </c>
    </row>
    <row r="3466" spans="1:7" x14ac:dyDescent="0.25">
      <c r="A3466" s="369">
        <v>6448275</v>
      </c>
      <c r="B3466" s="368" t="s">
        <v>1920</v>
      </c>
      <c r="C3466" s="367" t="s">
        <v>1933</v>
      </c>
      <c r="D3466" s="366">
        <v>44013</v>
      </c>
      <c r="E3466" s="366">
        <v>44013</v>
      </c>
      <c r="F3466" s="366">
        <v>44044</v>
      </c>
      <c r="G3466" s="365">
        <v>51</v>
      </c>
    </row>
    <row r="3467" spans="1:7" x14ac:dyDescent="0.25">
      <c r="A3467" s="369">
        <v>6449802</v>
      </c>
      <c r="B3467" s="368" t="s">
        <v>1918</v>
      </c>
      <c r="C3467" s="367" t="s">
        <v>1927</v>
      </c>
      <c r="D3467" s="366">
        <v>44105</v>
      </c>
      <c r="E3467" s="366">
        <v>44105</v>
      </c>
      <c r="F3467" s="366">
        <v>44136</v>
      </c>
      <c r="G3467" s="365">
        <v>55</v>
      </c>
    </row>
    <row r="3468" spans="1:7" x14ac:dyDescent="0.25">
      <c r="A3468" s="369">
        <v>6452896</v>
      </c>
      <c r="B3468" s="368" t="s">
        <v>1929</v>
      </c>
      <c r="C3468" s="367" t="s">
        <v>1917</v>
      </c>
      <c r="D3468" s="366">
        <v>44256</v>
      </c>
      <c r="E3468" s="366">
        <v>44287</v>
      </c>
      <c r="F3468" s="366">
        <v>44287</v>
      </c>
      <c r="G3468" s="365">
        <v>12</v>
      </c>
    </row>
    <row r="3469" spans="1:7" x14ac:dyDescent="0.25">
      <c r="A3469" s="369">
        <v>6453152</v>
      </c>
      <c r="B3469" s="368" t="s">
        <v>1932</v>
      </c>
      <c r="C3469" s="367" t="s">
        <v>1917</v>
      </c>
      <c r="D3469" s="366">
        <v>43983</v>
      </c>
      <c r="E3469" s="366">
        <v>43983</v>
      </c>
      <c r="F3469" s="366">
        <v>44013</v>
      </c>
      <c r="G3469" s="365">
        <v>25</v>
      </c>
    </row>
    <row r="3470" spans="1:7" x14ac:dyDescent="0.25">
      <c r="A3470" s="369">
        <v>6455815</v>
      </c>
      <c r="B3470" s="368" t="s">
        <v>1928</v>
      </c>
      <c r="C3470" s="367" t="s">
        <v>1934</v>
      </c>
      <c r="D3470" s="366">
        <v>44197</v>
      </c>
      <c r="E3470" s="366">
        <v>44197</v>
      </c>
      <c r="F3470" s="366">
        <v>44228</v>
      </c>
      <c r="G3470" s="365">
        <v>48</v>
      </c>
    </row>
    <row r="3471" spans="1:7" x14ac:dyDescent="0.25">
      <c r="A3471" s="369">
        <v>6455867</v>
      </c>
      <c r="B3471" s="368" t="s">
        <v>1926</v>
      </c>
      <c r="C3471" s="367" t="s">
        <v>1927</v>
      </c>
      <c r="D3471" s="366">
        <v>44075</v>
      </c>
      <c r="E3471" s="366">
        <v>44105</v>
      </c>
      <c r="F3471" s="366">
        <v>44105</v>
      </c>
      <c r="G3471" s="365">
        <v>5</v>
      </c>
    </row>
    <row r="3472" spans="1:7" x14ac:dyDescent="0.25">
      <c r="A3472" s="369">
        <v>6456339</v>
      </c>
      <c r="B3472" s="368" t="s">
        <v>1920</v>
      </c>
      <c r="C3472" s="367" t="s">
        <v>1933</v>
      </c>
      <c r="D3472" s="366">
        <v>44409</v>
      </c>
      <c r="E3472" s="366">
        <v>44409</v>
      </c>
      <c r="F3472" s="366">
        <v>44409</v>
      </c>
      <c r="G3472" s="365">
        <v>65</v>
      </c>
    </row>
    <row r="3473" spans="1:7" x14ac:dyDescent="0.25">
      <c r="A3473" s="369">
        <v>6460797</v>
      </c>
      <c r="B3473" s="368" t="s">
        <v>1928</v>
      </c>
      <c r="C3473" s="367" t="s">
        <v>1917</v>
      </c>
      <c r="D3473" s="366">
        <v>44378</v>
      </c>
      <c r="E3473" s="366">
        <v>44378</v>
      </c>
      <c r="F3473" s="366">
        <v>44378</v>
      </c>
      <c r="G3473" s="365">
        <v>14</v>
      </c>
    </row>
    <row r="3474" spans="1:7" x14ac:dyDescent="0.25">
      <c r="A3474" s="369">
        <v>6463973</v>
      </c>
      <c r="B3474" s="368" t="s">
        <v>1928</v>
      </c>
      <c r="C3474" s="367" t="s">
        <v>1919</v>
      </c>
      <c r="D3474" s="366">
        <v>44166</v>
      </c>
      <c r="E3474" s="366">
        <v>44166</v>
      </c>
      <c r="F3474" s="366">
        <v>44197</v>
      </c>
      <c r="G3474" s="365">
        <v>96</v>
      </c>
    </row>
    <row r="3475" spans="1:7" x14ac:dyDescent="0.25">
      <c r="A3475" s="369">
        <v>6464211</v>
      </c>
      <c r="B3475" s="368" t="s">
        <v>1932</v>
      </c>
      <c r="C3475" s="367" t="s">
        <v>1934</v>
      </c>
      <c r="D3475" s="366">
        <v>43983</v>
      </c>
      <c r="E3475" s="366">
        <v>43983</v>
      </c>
      <c r="F3475" s="366">
        <v>44013</v>
      </c>
      <c r="G3475" s="365">
        <v>100</v>
      </c>
    </row>
    <row r="3476" spans="1:7" x14ac:dyDescent="0.25">
      <c r="A3476" s="369">
        <v>6465663</v>
      </c>
      <c r="B3476" s="368" t="s">
        <v>1918</v>
      </c>
      <c r="C3476" s="367" t="s">
        <v>1927</v>
      </c>
      <c r="D3476" s="366">
        <v>43831</v>
      </c>
      <c r="E3476" s="366">
        <v>43831</v>
      </c>
      <c r="F3476" s="366">
        <v>43831</v>
      </c>
      <c r="G3476" s="365">
        <v>81</v>
      </c>
    </row>
    <row r="3477" spans="1:7" x14ac:dyDescent="0.25">
      <c r="A3477" s="369">
        <v>6466190</v>
      </c>
      <c r="B3477" s="368" t="s">
        <v>1922</v>
      </c>
      <c r="C3477" s="367" t="s">
        <v>1931</v>
      </c>
      <c r="D3477" s="366">
        <v>44317</v>
      </c>
      <c r="E3477" s="366">
        <v>44348</v>
      </c>
      <c r="F3477" s="366">
        <v>44348</v>
      </c>
      <c r="G3477" s="365">
        <v>19</v>
      </c>
    </row>
    <row r="3478" spans="1:7" x14ac:dyDescent="0.25">
      <c r="A3478" s="369">
        <v>6466504</v>
      </c>
      <c r="B3478" s="368" t="s">
        <v>1932</v>
      </c>
      <c r="C3478" s="367" t="s">
        <v>1933</v>
      </c>
      <c r="D3478" s="366">
        <v>44440</v>
      </c>
      <c r="E3478" s="366">
        <v>44440</v>
      </c>
      <c r="F3478" s="366">
        <v>44440</v>
      </c>
      <c r="G3478" s="365">
        <v>16</v>
      </c>
    </row>
    <row r="3479" spans="1:7" x14ac:dyDescent="0.25">
      <c r="A3479" s="369">
        <v>6466563</v>
      </c>
      <c r="B3479" s="368" t="s">
        <v>1928</v>
      </c>
      <c r="C3479" s="367" t="s">
        <v>1925</v>
      </c>
      <c r="D3479" s="366">
        <v>43891</v>
      </c>
      <c r="E3479" s="366">
        <v>43891</v>
      </c>
      <c r="F3479" s="366">
        <v>43891</v>
      </c>
      <c r="G3479" s="365">
        <v>82</v>
      </c>
    </row>
    <row r="3480" spans="1:7" x14ac:dyDescent="0.25">
      <c r="A3480" s="369">
        <v>6467977</v>
      </c>
      <c r="B3480" s="368" t="s">
        <v>1918</v>
      </c>
      <c r="C3480" s="367" t="s">
        <v>1931</v>
      </c>
      <c r="D3480" s="366">
        <v>44228</v>
      </c>
      <c r="E3480" s="366">
        <v>44228</v>
      </c>
      <c r="F3480" s="366">
        <v>44256</v>
      </c>
      <c r="G3480" s="365">
        <v>19</v>
      </c>
    </row>
    <row r="3481" spans="1:7" x14ac:dyDescent="0.25">
      <c r="A3481" s="369">
        <v>6468294</v>
      </c>
      <c r="B3481" s="368" t="s">
        <v>1929</v>
      </c>
      <c r="C3481" s="367" t="s">
        <v>1923</v>
      </c>
      <c r="D3481" s="366">
        <v>44105</v>
      </c>
      <c r="E3481" s="366">
        <v>44105</v>
      </c>
      <c r="F3481" s="366">
        <v>44136</v>
      </c>
      <c r="G3481" s="365">
        <v>51</v>
      </c>
    </row>
    <row r="3482" spans="1:7" x14ac:dyDescent="0.25">
      <c r="A3482" s="369">
        <v>6470361</v>
      </c>
      <c r="B3482" s="368" t="s">
        <v>1918</v>
      </c>
      <c r="C3482" s="367" t="s">
        <v>1919</v>
      </c>
      <c r="D3482" s="366">
        <v>44317</v>
      </c>
      <c r="E3482" s="366">
        <v>44317</v>
      </c>
      <c r="F3482" s="366">
        <v>44348</v>
      </c>
      <c r="G3482" s="365">
        <v>12</v>
      </c>
    </row>
    <row r="3483" spans="1:7" x14ac:dyDescent="0.25">
      <c r="A3483" s="369">
        <v>6471465</v>
      </c>
      <c r="B3483" s="368" t="s">
        <v>1922</v>
      </c>
      <c r="C3483" s="367" t="s">
        <v>1921</v>
      </c>
      <c r="D3483" s="366">
        <v>43862</v>
      </c>
      <c r="E3483" s="366">
        <v>43862</v>
      </c>
      <c r="F3483" s="366">
        <v>43891</v>
      </c>
      <c r="G3483" s="365">
        <v>19</v>
      </c>
    </row>
    <row r="3484" spans="1:7" x14ac:dyDescent="0.25">
      <c r="A3484" s="369">
        <v>6473393</v>
      </c>
      <c r="B3484" s="368" t="s">
        <v>1922</v>
      </c>
      <c r="C3484" s="367" t="s">
        <v>1934</v>
      </c>
      <c r="D3484" s="366">
        <v>43922</v>
      </c>
      <c r="E3484" s="366">
        <v>43922</v>
      </c>
      <c r="F3484" s="366">
        <v>43952</v>
      </c>
      <c r="G3484" s="365">
        <v>32</v>
      </c>
    </row>
    <row r="3485" spans="1:7" x14ac:dyDescent="0.25">
      <c r="A3485" s="369">
        <v>6475956</v>
      </c>
      <c r="B3485" s="368" t="s">
        <v>1922</v>
      </c>
      <c r="C3485" s="367" t="s">
        <v>1921</v>
      </c>
      <c r="D3485" s="366">
        <v>43831</v>
      </c>
      <c r="E3485" s="366">
        <v>43831</v>
      </c>
      <c r="F3485" s="366">
        <v>43862</v>
      </c>
      <c r="G3485" s="365">
        <v>69</v>
      </c>
    </row>
    <row r="3486" spans="1:7" x14ac:dyDescent="0.25">
      <c r="A3486" s="369">
        <v>6482314</v>
      </c>
      <c r="B3486" s="368" t="s">
        <v>1929</v>
      </c>
      <c r="C3486" s="367" t="s">
        <v>1921</v>
      </c>
      <c r="D3486" s="366">
        <v>44287</v>
      </c>
      <c r="E3486" s="366">
        <v>44287</v>
      </c>
      <c r="F3486" s="366">
        <v>44317</v>
      </c>
      <c r="G3486" s="365">
        <v>69</v>
      </c>
    </row>
    <row r="3487" spans="1:7" x14ac:dyDescent="0.25">
      <c r="A3487" s="369">
        <v>6483752</v>
      </c>
      <c r="B3487" s="368" t="s">
        <v>1932</v>
      </c>
      <c r="C3487" s="367" t="s">
        <v>1925</v>
      </c>
      <c r="D3487" s="366">
        <v>44317</v>
      </c>
      <c r="E3487" s="366">
        <v>44348</v>
      </c>
      <c r="F3487" s="366">
        <v>44348</v>
      </c>
      <c r="G3487" s="365">
        <v>9</v>
      </c>
    </row>
    <row r="3488" spans="1:7" x14ac:dyDescent="0.25">
      <c r="A3488" s="369">
        <v>6487141</v>
      </c>
      <c r="B3488" s="368" t="s">
        <v>1928</v>
      </c>
      <c r="C3488" s="367" t="s">
        <v>1917</v>
      </c>
      <c r="D3488" s="366">
        <v>44013</v>
      </c>
      <c r="E3488" s="366">
        <v>44013</v>
      </c>
      <c r="F3488" s="366">
        <v>44013</v>
      </c>
      <c r="G3488" s="365">
        <v>4</v>
      </c>
    </row>
    <row r="3489" spans="1:7" x14ac:dyDescent="0.25">
      <c r="A3489" s="369">
        <v>6488452</v>
      </c>
      <c r="B3489" s="368" t="s">
        <v>1918</v>
      </c>
      <c r="C3489" s="367" t="s">
        <v>1933</v>
      </c>
      <c r="D3489" s="366">
        <v>43952</v>
      </c>
      <c r="E3489" s="366">
        <v>43952</v>
      </c>
      <c r="F3489" s="366">
        <v>43983</v>
      </c>
      <c r="G3489" s="365">
        <v>22</v>
      </c>
    </row>
    <row r="3490" spans="1:7" x14ac:dyDescent="0.25">
      <c r="A3490" s="369">
        <v>6488556</v>
      </c>
      <c r="B3490" s="368" t="s">
        <v>1924</v>
      </c>
      <c r="C3490" s="367" t="s">
        <v>1917</v>
      </c>
      <c r="D3490" s="366">
        <v>44075</v>
      </c>
      <c r="E3490" s="366">
        <v>44105</v>
      </c>
      <c r="F3490" s="366">
        <v>44105</v>
      </c>
      <c r="G3490" s="365">
        <v>6</v>
      </c>
    </row>
    <row r="3491" spans="1:7" x14ac:dyDescent="0.25">
      <c r="A3491" s="369">
        <v>6490570</v>
      </c>
      <c r="B3491" s="368" t="s">
        <v>1926</v>
      </c>
      <c r="C3491" s="367" t="s">
        <v>1919</v>
      </c>
      <c r="D3491" s="366">
        <v>44256</v>
      </c>
      <c r="E3491" s="366">
        <v>44256</v>
      </c>
      <c r="F3491" s="366">
        <v>44287</v>
      </c>
      <c r="G3491" s="365">
        <v>15</v>
      </c>
    </row>
    <row r="3492" spans="1:7" x14ac:dyDescent="0.25">
      <c r="A3492" s="369">
        <v>6493906</v>
      </c>
      <c r="B3492" s="368" t="s">
        <v>1922</v>
      </c>
      <c r="C3492" s="367" t="s">
        <v>1933</v>
      </c>
      <c r="D3492" s="366">
        <v>43831</v>
      </c>
      <c r="E3492" s="366">
        <v>43862</v>
      </c>
      <c r="F3492" s="366">
        <v>43862</v>
      </c>
      <c r="G3492" s="365">
        <v>4</v>
      </c>
    </row>
    <row r="3493" spans="1:7" x14ac:dyDescent="0.25">
      <c r="A3493" s="369">
        <v>6495086</v>
      </c>
      <c r="B3493" s="368" t="s">
        <v>1929</v>
      </c>
      <c r="C3493" s="367" t="s">
        <v>1933</v>
      </c>
      <c r="D3493" s="366">
        <v>44228</v>
      </c>
      <c r="E3493" s="366">
        <v>44228</v>
      </c>
      <c r="F3493" s="366">
        <v>44228</v>
      </c>
      <c r="G3493" s="365">
        <v>61</v>
      </c>
    </row>
    <row r="3494" spans="1:7" x14ac:dyDescent="0.25">
      <c r="A3494" s="369">
        <v>6495616</v>
      </c>
      <c r="B3494" s="368" t="s">
        <v>1922</v>
      </c>
      <c r="C3494" s="367" t="s">
        <v>1925</v>
      </c>
      <c r="D3494" s="366">
        <v>43891</v>
      </c>
      <c r="E3494" s="366">
        <v>43891</v>
      </c>
      <c r="F3494" s="366">
        <v>43891</v>
      </c>
      <c r="G3494" s="365">
        <v>75</v>
      </c>
    </row>
    <row r="3495" spans="1:7" x14ac:dyDescent="0.25">
      <c r="A3495" s="369">
        <v>6497373</v>
      </c>
      <c r="B3495" s="368" t="s">
        <v>1922</v>
      </c>
      <c r="C3495" s="367" t="s">
        <v>1934</v>
      </c>
      <c r="D3495" s="366">
        <v>44166</v>
      </c>
      <c r="E3495" s="366">
        <v>44197</v>
      </c>
      <c r="F3495" s="366">
        <v>44197</v>
      </c>
      <c r="G3495" s="365">
        <v>2</v>
      </c>
    </row>
    <row r="3496" spans="1:7" x14ac:dyDescent="0.25">
      <c r="A3496" s="369">
        <v>6499615</v>
      </c>
      <c r="B3496" s="368" t="s">
        <v>1929</v>
      </c>
      <c r="C3496" s="367" t="s">
        <v>1921</v>
      </c>
      <c r="D3496" s="366">
        <v>44317</v>
      </c>
      <c r="E3496" s="366">
        <v>44317</v>
      </c>
      <c r="F3496" s="366">
        <v>44348</v>
      </c>
      <c r="G3496" s="365">
        <v>28</v>
      </c>
    </row>
    <row r="3497" spans="1:7" x14ac:dyDescent="0.25">
      <c r="A3497" s="369">
        <v>6500923</v>
      </c>
      <c r="B3497" s="368" t="s">
        <v>1928</v>
      </c>
      <c r="C3497" s="367" t="s">
        <v>1921</v>
      </c>
      <c r="D3497" s="366">
        <v>43983</v>
      </c>
      <c r="E3497" s="366">
        <v>43983</v>
      </c>
      <c r="F3497" s="366">
        <v>43983</v>
      </c>
      <c r="G3497" s="365">
        <v>43</v>
      </c>
    </row>
    <row r="3498" spans="1:7" x14ac:dyDescent="0.25">
      <c r="A3498" s="369">
        <v>6501700</v>
      </c>
      <c r="B3498" s="368" t="s">
        <v>1918</v>
      </c>
      <c r="C3498" s="367" t="s">
        <v>1923</v>
      </c>
      <c r="D3498" s="366">
        <v>44013</v>
      </c>
      <c r="E3498" s="366">
        <v>44013</v>
      </c>
      <c r="F3498" s="366">
        <v>44044</v>
      </c>
      <c r="G3498" s="365">
        <v>54</v>
      </c>
    </row>
    <row r="3499" spans="1:7" x14ac:dyDescent="0.25">
      <c r="A3499" s="369">
        <v>6501724</v>
      </c>
      <c r="B3499" s="368" t="s">
        <v>1922</v>
      </c>
      <c r="C3499" s="367" t="s">
        <v>1930</v>
      </c>
      <c r="D3499" s="366">
        <v>43952</v>
      </c>
      <c r="E3499" s="366">
        <v>43952</v>
      </c>
      <c r="F3499" s="366">
        <v>43983</v>
      </c>
      <c r="G3499" s="365">
        <v>70</v>
      </c>
    </row>
    <row r="3500" spans="1:7" x14ac:dyDescent="0.25">
      <c r="A3500" s="369">
        <v>6502288</v>
      </c>
      <c r="B3500" s="368" t="s">
        <v>1928</v>
      </c>
      <c r="C3500" s="367" t="s">
        <v>1930</v>
      </c>
      <c r="D3500" s="366">
        <v>44348</v>
      </c>
      <c r="E3500" s="366">
        <v>44348</v>
      </c>
      <c r="F3500" s="366">
        <v>44378</v>
      </c>
      <c r="G3500" s="365">
        <v>94</v>
      </c>
    </row>
    <row r="3501" spans="1:7" x14ac:dyDescent="0.25">
      <c r="A3501" s="369">
        <v>6502971</v>
      </c>
      <c r="B3501" s="368" t="s">
        <v>1918</v>
      </c>
      <c r="C3501" s="367" t="s">
        <v>1921</v>
      </c>
      <c r="D3501" s="366">
        <v>44409</v>
      </c>
      <c r="E3501" s="366">
        <v>44440</v>
      </c>
      <c r="F3501" s="366">
        <v>44440</v>
      </c>
      <c r="G3501" s="365">
        <v>11</v>
      </c>
    </row>
    <row r="3502" spans="1:7" x14ac:dyDescent="0.25">
      <c r="A3502" s="369">
        <v>6505474</v>
      </c>
      <c r="B3502" s="368" t="s">
        <v>1926</v>
      </c>
      <c r="C3502" s="367" t="s">
        <v>1923</v>
      </c>
      <c r="D3502" s="366">
        <v>43831</v>
      </c>
      <c r="E3502" s="366">
        <v>43831</v>
      </c>
      <c r="F3502" s="366">
        <v>43862</v>
      </c>
      <c r="G3502" s="365">
        <v>16</v>
      </c>
    </row>
    <row r="3503" spans="1:7" x14ac:dyDescent="0.25">
      <c r="A3503" s="369">
        <v>6507934</v>
      </c>
      <c r="B3503" s="368" t="s">
        <v>1922</v>
      </c>
      <c r="C3503" s="367" t="s">
        <v>1925</v>
      </c>
      <c r="D3503" s="366">
        <v>44317</v>
      </c>
      <c r="E3503" s="366">
        <v>44317</v>
      </c>
      <c r="F3503" s="366">
        <v>44348</v>
      </c>
      <c r="G3503" s="365">
        <v>47</v>
      </c>
    </row>
    <row r="3504" spans="1:7" x14ac:dyDescent="0.25">
      <c r="A3504" s="369">
        <v>6510269</v>
      </c>
      <c r="B3504" s="368" t="s">
        <v>1928</v>
      </c>
      <c r="C3504" s="367" t="s">
        <v>1921</v>
      </c>
      <c r="D3504" s="366">
        <v>44075</v>
      </c>
      <c r="E3504" s="366">
        <v>44075</v>
      </c>
      <c r="F3504" s="366">
        <v>44105</v>
      </c>
      <c r="G3504" s="365">
        <v>16</v>
      </c>
    </row>
    <row r="3505" spans="1:7" x14ac:dyDescent="0.25">
      <c r="A3505" s="369">
        <v>6514143</v>
      </c>
      <c r="B3505" s="368" t="s">
        <v>1924</v>
      </c>
      <c r="C3505" s="367" t="s">
        <v>1934</v>
      </c>
      <c r="D3505" s="366">
        <v>43891</v>
      </c>
      <c r="E3505" s="366">
        <v>43922</v>
      </c>
      <c r="F3505" s="366">
        <v>43922</v>
      </c>
      <c r="G3505" s="365">
        <v>8</v>
      </c>
    </row>
    <row r="3506" spans="1:7" x14ac:dyDescent="0.25">
      <c r="A3506" s="369">
        <v>6514776</v>
      </c>
      <c r="B3506" s="368" t="s">
        <v>1920</v>
      </c>
      <c r="C3506" s="367" t="s">
        <v>1917</v>
      </c>
      <c r="D3506" s="366">
        <v>44136</v>
      </c>
      <c r="E3506" s="366">
        <v>44136</v>
      </c>
      <c r="F3506" s="366">
        <v>44166</v>
      </c>
      <c r="G3506" s="365">
        <v>45</v>
      </c>
    </row>
    <row r="3507" spans="1:7" x14ac:dyDescent="0.25">
      <c r="A3507" s="369">
        <v>6515764</v>
      </c>
      <c r="B3507" s="368" t="s">
        <v>1926</v>
      </c>
      <c r="C3507" s="367" t="s">
        <v>1934</v>
      </c>
      <c r="D3507" s="366">
        <v>43831</v>
      </c>
      <c r="E3507" s="366">
        <v>43831</v>
      </c>
      <c r="F3507" s="366">
        <v>43862</v>
      </c>
      <c r="G3507" s="365">
        <v>27</v>
      </c>
    </row>
    <row r="3508" spans="1:7" x14ac:dyDescent="0.25">
      <c r="A3508" s="369">
        <v>6520020</v>
      </c>
      <c r="B3508" s="368" t="s">
        <v>1926</v>
      </c>
      <c r="C3508" s="367" t="s">
        <v>1930</v>
      </c>
      <c r="D3508" s="366">
        <v>44166</v>
      </c>
      <c r="E3508" s="366">
        <v>44166</v>
      </c>
      <c r="F3508" s="366">
        <v>44166</v>
      </c>
      <c r="G3508" s="365">
        <v>22</v>
      </c>
    </row>
    <row r="3509" spans="1:7" x14ac:dyDescent="0.25">
      <c r="A3509" s="369">
        <v>6520864</v>
      </c>
      <c r="B3509" s="368" t="s">
        <v>1929</v>
      </c>
      <c r="C3509" s="367" t="s">
        <v>1931</v>
      </c>
      <c r="D3509" s="366">
        <v>44228</v>
      </c>
      <c r="E3509" s="366">
        <v>44228</v>
      </c>
      <c r="F3509" s="366">
        <v>44228</v>
      </c>
      <c r="G3509" s="365">
        <v>68</v>
      </c>
    </row>
    <row r="3510" spans="1:7" x14ac:dyDescent="0.25">
      <c r="A3510" s="369">
        <v>6527386</v>
      </c>
      <c r="B3510" s="368" t="s">
        <v>1926</v>
      </c>
      <c r="C3510" s="367" t="s">
        <v>1931</v>
      </c>
      <c r="D3510" s="366">
        <v>44256</v>
      </c>
      <c r="E3510" s="366">
        <v>44256</v>
      </c>
      <c r="F3510" s="366">
        <v>44256</v>
      </c>
      <c r="G3510" s="365">
        <v>42</v>
      </c>
    </row>
    <row r="3511" spans="1:7" x14ac:dyDescent="0.25">
      <c r="A3511" s="369">
        <v>6527488</v>
      </c>
      <c r="B3511" s="368" t="s">
        <v>1932</v>
      </c>
      <c r="C3511" s="367" t="s">
        <v>1933</v>
      </c>
      <c r="D3511" s="366">
        <v>44256</v>
      </c>
      <c r="E3511" s="366">
        <v>44287</v>
      </c>
      <c r="F3511" s="366">
        <v>44287</v>
      </c>
      <c r="G3511" s="365">
        <v>5</v>
      </c>
    </row>
    <row r="3512" spans="1:7" x14ac:dyDescent="0.25">
      <c r="A3512" s="369">
        <v>6528264</v>
      </c>
      <c r="B3512" s="368" t="s">
        <v>1929</v>
      </c>
      <c r="C3512" s="367" t="s">
        <v>1931</v>
      </c>
      <c r="D3512" s="366">
        <v>44317</v>
      </c>
      <c r="E3512" s="366">
        <v>44348</v>
      </c>
      <c r="F3512" s="366">
        <v>44348</v>
      </c>
      <c r="G3512" s="365">
        <v>12</v>
      </c>
    </row>
    <row r="3513" spans="1:7" x14ac:dyDescent="0.25">
      <c r="A3513" s="369">
        <v>6528340</v>
      </c>
      <c r="B3513" s="368" t="s">
        <v>1924</v>
      </c>
      <c r="C3513" s="367" t="s">
        <v>1933</v>
      </c>
      <c r="D3513" s="366">
        <v>44348</v>
      </c>
      <c r="E3513" s="366">
        <v>44378</v>
      </c>
      <c r="F3513" s="366">
        <v>44378</v>
      </c>
      <c r="G3513" s="365">
        <v>9</v>
      </c>
    </row>
    <row r="3514" spans="1:7" x14ac:dyDescent="0.25">
      <c r="A3514" s="369">
        <v>6534581</v>
      </c>
      <c r="B3514" s="368" t="s">
        <v>1922</v>
      </c>
      <c r="C3514" s="367" t="s">
        <v>1933</v>
      </c>
      <c r="D3514" s="366">
        <v>43952</v>
      </c>
      <c r="E3514" s="366">
        <v>43952</v>
      </c>
      <c r="F3514" s="366">
        <v>43952</v>
      </c>
      <c r="G3514" s="365">
        <v>54</v>
      </c>
    </row>
    <row r="3515" spans="1:7" x14ac:dyDescent="0.25">
      <c r="A3515" s="369">
        <v>6536166</v>
      </c>
      <c r="B3515" s="368" t="s">
        <v>1922</v>
      </c>
      <c r="C3515" s="367" t="s">
        <v>1931</v>
      </c>
      <c r="D3515" s="366">
        <v>43831</v>
      </c>
      <c r="E3515" s="366">
        <v>43831</v>
      </c>
      <c r="F3515" s="366">
        <v>43862</v>
      </c>
      <c r="G3515" s="365">
        <v>84</v>
      </c>
    </row>
    <row r="3516" spans="1:7" x14ac:dyDescent="0.25">
      <c r="A3516" s="369">
        <v>6538613</v>
      </c>
      <c r="B3516" s="368" t="s">
        <v>1924</v>
      </c>
      <c r="C3516" s="367" t="s">
        <v>1934</v>
      </c>
      <c r="D3516" s="366">
        <v>44228</v>
      </c>
      <c r="E3516" s="366">
        <v>44256</v>
      </c>
      <c r="F3516" s="366">
        <v>44256</v>
      </c>
      <c r="G3516" s="365">
        <v>22</v>
      </c>
    </row>
    <row r="3517" spans="1:7" x14ac:dyDescent="0.25">
      <c r="A3517" s="369">
        <v>6539685</v>
      </c>
      <c r="B3517" s="368" t="s">
        <v>1932</v>
      </c>
      <c r="C3517" s="367" t="s">
        <v>1934</v>
      </c>
      <c r="D3517" s="366">
        <v>44501</v>
      </c>
      <c r="E3517" s="366">
        <v>44501</v>
      </c>
      <c r="F3517" s="366">
        <v>44501</v>
      </c>
      <c r="G3517" s="365">
        <v>82</v>
      </c>
    </row>
    <row r="3518" spans="1:7" x14ac:dyDescent="0.25">
      <c r="A3518" s="369">
        <v>6541769</v>
      </c>
      <c r="B3518" s="368" t="s">
        <v>1918</v>
      </c>
      <c r="C3518" s="367" t="s">
        <v>1931</v>
      </c>
      <c r="D3518" s="366">
        <v>44166</v>
      </c>
      <c r="E3518" s="366">
        <v>44166</v>
      </c>
      <c r="F3518" s="366">
        <v>44166</v>
      </c>
      <c r="G3518" s="365">
        <v>24</v>
      </c>
    </row>
    <row r="3519" spans="1:7" x14ac:dyDescent="0.25">
      <c r="A3519" s="369">
        <v>6542739</v>
      </c>
      <c r="B3519" s="368" t="s">
        <v>1924</v>
      </c>
      <c r="C3519" s="367" t="s">
        <v>1917</v>
      </c>
      <c r="D3519" s="366">
        <v>44075</v>
      </c>
      <c r="E3519" s="366">
        <v>44075</v>
      </c>
      <c r="F3519" s="366">
        <v>44075</v>
      </c>
      <c r="G3519" s="365">
        <v>59</v>
      </c>
    </row>
    <row r="3520" spans="1:7" x14ac:dyDescent="0.25">
      <c r="A3520" s="369">
        <v>6544104</v>
      </c>
      <c r="B3520" s="368" t="s">
        <v>1932</v>
      </c>
      <c r="C3520" s="367" t="s">
        <v>1933</v>
      </c>
      <c r="D3520" s="366">
        <v>43891</v>
      </c>
      <c r="E3520" s="366">
        <v>43922</v>
      </c>
      <c r="F3520" s="366">
        <v>43922</v>
      </c>
      <c r="G3520" s="365">
        <v>10</v>
      </c>
    </row>
    <row r="3521" spans="1:7" x14ac:dyDescent="0.25">
      <c r="A3521" s="369">
        <v>6544212</v>
      </c>
      <c r="B3521" s="368" t="s">
        <v>1929</v>
      </c>
      <c r="C3521" s="367" t="s">
        <v>1931</v>
      </c>
      <c r="D3521" s="366">
        <v>43862</v>
      </c>
      <c r="E3521" s="366">
        <v>43862</v>
      </c>
      <c r="F3521" s="366">
        <v>43862</v>
      </c>
      <c r="G3521" s="365">
        <v>24</v>
      </c>
    </row>
    <row r="3522" spans="1:7" x14ac:dyDescent="0.25">
      <c r="A3522" s="369">
        <v>6545057</v>
      </c>
      <c r="B3522" s="368" t="s">
        <v>1920</v>
      </c>
      <c r="C3522" s="367" t="s">
        <v>1923</v>
      </c>
      <c r="D3522" s="366">
        <v>44409</v>
      </c>
      <c r="E3522" s="366">
        <v>44440</v>
      </c>
      <c r="F3522" s="366">
        <v>44440</v>
      </c>
      <c r="G3522" s="365">
        <v>13</v>
      </c>
    </row>
    <row r="3523" spans="1:7" x14ac:dyDescent="0.25">
      <c r="A3523" s="369">
        <v>6545205</v>
      </c>
      <c r="B3523" s="368" t="s">
        <v>1924</v>
      </c>
      <c r="C3523" s="367" t="s">
        <v>1923</v>
      </c>
      <c r="D3523" s="366">
        <v>43862</v>
      </c>
      <c r="E3523" s="366">
        <v>43862</v>
      </c>
      <c r="F3523" s="366">
        <v>43862</v>
      </c>
      <c r="G3523" s="365">
        <v>60</v>
      </c>
    </row>
    <row r="3524" spans="1:7" x14ac:dyDescent="0.25">
      <c r="A3524" s="369">
        <v>6545410</v>
      </c>
      <c r="B3524" s="368" t="s">
        <v>1922</v>
      </c>
      <c r="C3524" s="367" t="s">
        <v>1917</v>
      </c>
      <c r="D3524" s="366">
        <v>44317</v>
      </c>
      <c r="E3524" s="366">
        <v>44317</v>
      </c>
      <c r="F3524" s="366">
        <v>44317</v>
      </c>
      <c r="G3524" s="365">
        <v>44</v>
      </c>
    </row>
    <row r="3525" spans="1:7" x14ac:dyDescent="0.25">
      <c r="A3525" s="369">
        <v>6546263</v>
      </c>
      <c r="B3525" s="368" t="s">
        <v>1920</v>
      </c>
      <c r="C3525" s="367" t="s">
        <v>1930</v>
      </c>
      <c r="D3525" s="366">
        <v>44317</v>
      </c>
      <c r="E3525" s="366">
        <v>44317</v>
      </c>
      <c r="F3525" s="366">
        <v>44317</v>
      </c>
      <c r="G3525" s="365">
        <v>10</v>
      </c>
    </row>
    <row r="3526" spans="1:7" x14ac:dyDescent="0.25">
      <c r="A3526" s="369">
        <v>6546515</v>
      </c>
      <c r="B3526" s="368" t="s">
        <v>1924</v>
      </c>
      <c r="C3526" s="367" t="s">
        <v>1917</v>
      </c>
      <c r="D3526" s="366">
        <v>44531</v>
      </c>
      <c r="E3526" s="366">
        <v>44562</v>
      </c>
      <c r="F3526" s="366">
        <v>44562</v>
      </c>
      <c r="G3526" s="365">
        <v>7</v>
      </c>
    </row>
    <row r="3527" spans="1:7" x14ac:dyDescent="0.25">
      <c r="A3527" s="369">
        <v>6547851</v>
      </c>
      <c r="B3527" s="368" t="s">
        <v>1926</v>
      </c>
      <c r="C3527" s="367" t="s">
        <v>1921</v>
      </c>
      <c r="D3527" s="366">
        <v>44317</v>
      </c>
      <c r="E3527" s="366">
        <v>44348</v>
      </c>
      <c r="F3527" s="366">
        <v>44348</v>
      </c>
      <c r="G3527" s="365">
        <v>3</v>
      </c>
    </row>
    <row r="3528" spans="1:7" x14ac:dyDescent="0.25">
      <c r="A3528" s="369">
        <v>6547953</v>
      </c>
      <c r="B3528" s="368" t="s">
        <v>1924</v>
      </c>
      <c r="C3528" s="367" t="s">
        <v>1930</v>
      </c>
      <c r="D3528" s="366">
        <v>44409</v>
      </c>
      <c r="E3528" s="366">
        <v>44440</v>
      </c>
      <c r="F3528" s="366">
        <v>44440</v>
      </c>
      <c r="G3528" s="365">
        <v>11</v>
      </c>
    </row>
    <row r="3529" spans="1:7" x14ac:dyDescent="0.25">
      <c r="A3529" s="369">
        <v>6549470</v>
      </c>
      <c r="B3529" s="368" t="s">
        <v>1924</v>
      </c>
      <c r="C3529" s="367" t="s">
        <v>1933</v>
      </c>
      <c r="D3529" s="366">
        <v>44013</v>
      </c>
      <c r="E3529" s="366">
        <v>44013</v>
      </c>
      <c r="F3529" s="366">
        <v>44013</v>
      </c>
      <c r="G3529" s="365">
        <v>9</v>
      </c>
    </row>
    <row r="3530" spans="1:7" x14ac:dyDescent="0.25">
      <c r="A3530" s="369">
        <v>6550082</v>
      </c>
      <c r="B3530" s="368" t="s">
        <v>1932</v>
      </c>
      <c r="C3530" s="367" t="s">
        <v>1927</v>
      </c>
      <c r="D3530" s="366">
        <v>44166</v>
      </c>
      <c r="E3530" s="366">
        <v>44166</v>
      </c>
      <c r="F3530" s="366">
        <v>44166</v>
      </c>
      <c r="G3530" s="365">
        <v>53</v>
      </c>
    </row>
    <row r="3531" spans="1:7" x14ac:dyDescent="0.25">
      <c r="A3531" s="369">
        <v>6554309</v>
      </c>
      <c r="B3531" s="368" t="s">
        <v>1929</v>
      </c>
      <c r="C3531" s="367" t="s">
        <v>1933</v>
      </c>
      <c r="D3531" s="366">
        <v>44287</v>
      </c>
      <c r="E3531" s="366">
        <v>44287</v>
      </c>
      <c r="F3531" s="366">
        <v>44287</v>
      </c>
      <c r="G3531" s="365">
        <v>64</v>
      </c>
    </row>
    <row r="3532" spans="1:7" x14ac:dyDescent="0.25">
      <c r="A3532" s="369">
        <v>6555381</v>
      </c>
      <c r="B3532" s="368" t="s">
        <v>1920</v>
      </c>
      <c r="C3532" s="367" t="s">
        <v>1934</v>
      </c>
      <c r="D3532" s="366">
        <v>43831</v>
      </c>
      <c r="E3532" s="366">
        <v>43862</v>
      </c>
      <c r="F3532" s="366">
        <v>43862</v>
      </c>
      <c r="G3532" s="365">
        <v>2</v>
      </c>
    </row>
    <row r="3533" spans="1:7" x14ac:dyDescent="0.25">
      <c r="A3533" s="369">
        <v>6557439</v>
      </c>
      <c r="B3533" s="368" t="s">
        <v>1920</v>
      </c>
      <c r="C3533" s="367" t="s">
        <v>1925</v>
      </c>
      <c r="D3533" s="366">
        <v>44075</v>
      </c>
      <c r="E3533" s="366">
        <v>44075</v>
      </c>
      <c r="F3533" s="366">
        <v>44075</v>
      </c>
      <c r="G3533" s="365">
        <v>91</v>
      </c>
    </row>
    <row r="3534" spans="1:7" x14ac:dyDescent="0.25">
      <c r="A3534" s="369">
        <v>6559809</v>
      </c>
      <c r="B3534" s="368" t="s">
        <v>1918</v>
      </c>
      <c r="C3534" s="367" t="s">
        <v>1917</v>
      </c>
      <c r="D3534" s="366">
        <v>44166</v>
      </c>
      <c r="E3534" s="366">
        <v>44166</v>
      </c>
      <c r="F3534" s="366">
        <v>44197</v>
      </c>
      <c r="G3534" s="365">
        <v>91</v>
      </c>
    </row>
    <row r="3535" spans="1:7" x14ac:dyDescent="0.25">
      <c r="A3535" s="369">
        <v>6560197</v>
      </c>
      <c r="B3535" s="368" t="s">
        <v>1926</v>
      </c>
      <c r="C3535" s="367" t="s">
        <v>1930</v>
      </c>
      <c r="D3535" s="366">
        <v>44013</v>
      </c>
      <c r="E3535" s="366">
        <v>44044</v>
      </c>
      <c r="F3535" s="366">
        <v>44044</v>
      </c>
      <c r="G3535" s="365">
        <v>4</v>
      </c>
    </row>
    <row r="3536" spans="1:7" x14ac:dyDescent="0.25">
      <c r="A3536" s="369">
        <v>6564286</v>
      </c>
      <c r="B3536" s="368" t="s">
        <v>1922</v>
      </c>
      <c r="C3536" s="367" t="s">
        <v>1934</v>
      </c>
      <c r="D3536" s="366">
        <v>43831</v>
      </c>
      <c r="E3536" s="366">
        <v>43862</v>
      </c>
      <c r="F3536" s="366">
        <v>43862</v>
      </c>
      <c r="G3536" s="365">
        <v>7</v>
      </c>
    </row>
    <row r="3537" spans="1:7" x14ac:dyDescent="0.25">
      <c r="A3537" s="369">
        <v>6564488</v>
      </c>
      <c r="B3537" s="368" t="s">
        <v>1929</v>
      </c>
      <c r="C3537" s="367" t="s">
        <v>1931</v>
      </c>
      <c r="D3537" s="366">
        <v>44197</v>
      </c>
      <c r="E3537" s="366">
        <v>44197</v>
      </c>
      <c r="F3537" s="366">
        <v>44228</v>
      </c>
      <c r="G3537" s="365">
        <v>36</v>
      </c>
    </row>
    <row r="3538" spans="1:7" x14ac:dyDescent="0.25">
      <c r="A3538" s="369">
        <v>6565231</v>
      </c>
      <c r="B3538" s="368" t="s">
        <v>1920</v>
      </c>
      <c r="C3538" s="367" t="s">
        <v>1927</v>
      </c>
      <c r="D3538" s="366">
        <v>44075</v>
      </c>
      <c r="E3538" s="366">
        <v>44075</v>
      </c>
      <c r="F3538" s="366">
        <v>44075</v>
      </c>
      <c r="G3538" s="365">
        <v>8</v>
      </c>
    </row>
    <row r="3539" spans="1:7" x14ac:dyDescent="0.25">
      <c r="A3539" s="369">
        <v>6565725</v>
      </c>
      <c r="B3539" s="368" t="s">
        <v>1920</v>
      </c>
      <c r="C3539" s="367" t="s">
        <v>1921</v>
      </c>
      <c r="D3539" s="366">
        <v>43891</v>
      </c>
      <c r="E3539" s="366">
        <v>43891</v>
      </c>
      <c r="F3539" s="366">
        <v>43922</v>
      </c>
      <c r="G3539" s="365">
        <v>82</v>
      </c>
    </row>
    <row r="3540" spans="1:7" x14ac:dyDescent="0.25">
      <c r="A3540" s="369">
        <v>6567167</v>
      </c>
      <c r="B3540" s="368" t="s">
        <v>1924</v>
      </c>
      <c r="C3540" s="367" t="s">
        <v>1931</v>
      </c>
      <c r="D3540" s="366">
        <v>44166</v>
      </c>
      <c r="E3540" s="366">
        <v>44166</v>
      </c>
      <c r="F3540" s="366">
        <v>44166</v>
      </c>
      <c r="G3540" s="365">
        <v>4</v>
      </c>
    </row>
    <row r="3541" spans="1:7" x14ac:dyDescent="0.25">
      <c r="A3541" s="369">
        <v>6568971</v>
      </c>
      <c r="B3541" s="368" t="s">
        <v>1928</v>
      </c>
      <c r="C3541" s="367" t="s">
        <v>1931</v>
      </c>
      <c r="D3541" s="366">
        <v>44136</v>
      </c>
      <c r="E3541" s="366">
        <v>44136</v>
      </c>
      <c r="F3541" s="366">
        <v>44136</v>
      </c>
      <c r="G3541" s="365">
        <v>52</v>
      </c>
    </row>
    <row r="3542" spans="1:7" x14ac:dyDescent="0.25">
      <c r="A3542" s="369">
        <v>6570711</v>
      </c>
      <c r="B3542" s="368" t="s">
        <v>1926</v>
      </c>
      <c r="C3542" s="367" t="s">
        <v>1927</v>
      </c>
      <c r="D3542" s="366">
        <v>43891</v>
      </c>
      <c r="E3542" s="366">
        <v>43891</v>
      </c>
      <c r="F3542" s="366">
        <v>43922</v>
      </c>
      <c r="G3542" s="365">
        <v>45</v>
      </c>
    </row>
    <row r="3543" spans="1:7" x14ac:dyDescent="0.25">
      <c r="A3543" s="369">
        <v>6571543</v>
      </c>
      <c r="B3543" s="368" t="s">
        <v>1922</v>
      </c>
      <c r="C3543" s="367" t="s">
        <v>1919</v>
      </c>
      <c r="D3543" s="366">
        <v>44501</v>
      </c>
      <c r="E3543" s="366">
        <v>44501</v>
      </c>
      <c r="F3543" s="366">
        <v>44531</v>
      </c>
      <c r="G3543" s="365">
        <v>13</v>
      </c>
    </row>
    <row r="3544" spans="1:7" x14ac:dyDescent="0.25">
      <c r="A3544" s="369">
        <v>6573278</v>
      </c>
      <c r="B3544" s="368" t="s">
        <v>1928</v>
      </c>
      <c r="C3544" s="367" t="s">
        <v>1934</v>
      </c>
      <c r="D3544" s="366">
        <v>43922</v>
      </c>
      <c r="E3544" s="366">
        <v>43922</v>
      </c>
      <c r="F3544" s="366">
        <v>43922</v>
      </c>
      <c r="G3544" s="365">
        <v>92</v>
      </c>
    </row>
    <row r="3545" spans="1:7" x14ac:dyDescent="0.25">
      <c r="A3545" s="369">
        <v>6574625</v>
      </c>
      <c r="B3545" s="368" t="s">
        <v>1932</v>
      </c>
      <c r="C3545" s="367" t="s">
        <v>1917</v>
      </c>
      <c r="D3545" s="366">
        <v>44256</v>
      </c>
      <c r="E3545" s="366">
        <v>44287</v>
      </c>
      <c r="F3545" s="366">
        <v>44287</v>
      </c>
      <c r="G3545" s="365">
        <v>13</v>
      </c>
    </row>
    <row r="3546" spans="1:7" x14ac:dyDescent="0.25">
      <c r="A3546" s="369">
        <v>6580023</v>
      </c>
      <c r="B3546" s="368" t="s">
        <v>1929</v>
      </c>
      <c r="C3546" s="367" t="s">
        <v>1923</v>
      </c>
      <c r="D3546" s="366">
        <v>44075</v>
      </c>
      <c r="E3546" s="366">
        <v>44105</v>
      </c>
      <c r="F3546" s="366">
        <v>44105</v>
      </c>
      <c r="G3546" s="365">
        <v>4</v>
      </c>
    </row>
    <row r="3547" spans="1:7" x14ac:dyDescent="0.25">
      <c r="A3547" s="369">
        <v>6580672</v>
      </c>
      <c r="B3547" s="368" t="s">
        <v>1918</v>
      </c>
      <c r="C3547" s="367" t="s">
        <v>1933</v>
      </c>
      <c r="D3547" s="366">
        <v>44075</v>
      </c>
      <c r="E3547" s="366">
        <v>44075</v>
      </c>
      <c r="F3547" s="366">
        <v>44075</v>
      </c>
      <c r="G3547" s="365">
        <v>33</v>
      </c>
    </row>
    <row r="3548" spans="1:7" x14ac:dyDescent="0.25">
      <c r="A3548" s="369">
        <v>6585558</v>
      </c>
      <c r="B3548" s="368" t="s">
        <v>1926</v>
      </c>
      <c r="C3548" s="367" t="s">
        <v>1919</v>
      </c>
      <c r="D3548" s="366">
        <v>43983</v>
      </c>
      <c r="E3548" s="366">
        <v>43983</v>
      </c>
      <c r="F3548" s="366">
        <v>43983</v>
      </c>
      <c r="G3548" s="365">
        <v>100</v>
      </c>
    </row>
    <row r="3549" spans="1:7" x14ac:dyDescent="0.25">
      <c r="A3549" s="369">
        <v>6587587</v>
      </c>
      <c r="B3549" s="368" t="s">
        <v>1924</v>
      </c>
      <c r="C3549" s="367" t="s">
        <v>1933</v>
      </c>
      <c r="D3549" s="366">
        <v>44105</v>
      </c>
      <c r="E3549" s="366">
        <v>44136</v>
      </c>
      <c r="F3549" s="366">
        <v>44136</v>
      </c>
      <c r="G3549" s="365">
        <v>10</v>
      </c>
    </row>
    <row r="3550" spans="1:7" x14ac:dyDescent="0.25">
      <c r="A3550" s="369">
        <v>6589399</v>
      </c>
      <c r="B3550" s="368" t="s">
        <v>1922</v>
      </c>
      <c r="C3550" s="367" t="s">
        <v>1930</v>
      </c>
      <c r="D3550" s="366">
        <v>43952</v>
      </c>
      <c r="E3550" s="366">
        <v>43983</v>
      </c>
      <c r="F3550" s="366">
        <v>43983</v>
      </c>
      <c r="G3550" s="365">
        <v>4</v>
      </c>
    </row>
    <row r="3551" spans="1:7" x14ac:dyDescent="0.25">
      <c r="A3551" s="369">
        <v>6590245</v>
      </c>
      <c r="B3551" s="368" t="s">
        <v>1922</v>
      </c>
      <c r="C3551" s="367" t="s">
        <v>1917</v>
      </c>
      <c r="D3551" s="366">
        <v>44013</v>
      </c>
      <c r="E3551" s="366">
        <v>44044</v>
      </c>
      <c r="F3551" s="366">
        <v>44044</v>
      </c>
      <c r="G3551" s="365">
        <v>9</v>
      </c>
    </row>
    <row r="3552" spans="1:7" x14ac:dyDescent="0.25">
      <c r="A3552" s="369">
        <v>6592931</v>
      </c>
      <c r="B3552" s="368" t="s">
        <v>1932</v>
      </c>
      <c r="C3552" s="367" t="s">
        <v>1930</v>
      </c>
      <c r="D3552" s="366">
        <v>44044</v>
      </c>
      <c r="E3552" s="366">
        <v>44044</v>
      </c>
      <c r="F3552" s="366">
        <v>44075</v>
      </c>
      <c r="G3552" s="365">
        <v>16</v>
      </c>
    </row>
    <row r="3553" spans="1:7" x14ac:dyDescent="0.25">
      <c r="A3553" s="369">
        <v>6597650</v>
      </c>
      <c r="B3553" s="368" t="s">
        <v>1922</v>
      </c>
      <c r="C3553" s="367" t="s">
        <v>1934</v>
      </c>
      <c r="D3553" s="366">
        <v>43983</v>
      </c>
      <c r="E3553" s="366">
        <v>43983</v>
      </c>
      <c r="F3553" s="366">
        <v>44013</v>
      </c>
      <c r="G3553" s="365">
        <v>87</v>
      </c>
    </row>
    <row r="3554" spans="1:7" x14ac:dyDescent="0.25">
      <c r="A3554" s="369">
        <v>6598132</v>
      </c>
      <c r="B3554" s="368" t="s">
        <v>1932</v>
      </c>
      <c r="C3554" s="367" t="s">
        <v>1917</v>
      </c>
      <c r="D3554" s="366">
        <v>44044</v>
      </c>
      <c r="E3554" s="366">
        <v>44044</v>
      </c>
      <c r="F3554" s="366">
        <v>44075</v>
      </c>
      <c r="G3554" s="365">
        <v>80</v>
      </c>
    </row>
    <row r="3555" spans="1:7" x14ac:dyDescent="0.25">
      <c r="A3555" s="369">
        <v>6598522</v>
      </c>
      <c r="B3555" s="368" t="s">
        <v>1929</v>
      </c>
      <c r="C3555" s="367" t="s">
        <v>1925</v>
      </c>
      <c r="D3555" s="366">
        <v>44409</v>
      </c>
      <c r="E3555" s="366">
        <v>44409</v>
      </c>
      <c r="F3555" s="366">
        <v>44440</v>
      </c>
      <c r="G3555" s="365">
        <v>33</v>
      </c>
    </row>
    <row r="3556" spans="1:7" x14ac:dyDescent="0.25">
      <c r="A3556" s="369">
        <v>6603479</v>
      </c>
      <c r="B3556" s="368" t="s">
        <v>1932</v>
      </c>
      <c r="C3556" s="367" t="s">
        <v>1923</v>
      </c>
      <c r="D3556" s="366">
        <v>44136</v>
      </c>
      <c r="E3556" s="366">
        <v>44166</v>
      </c>
      <c r="F3556" s="366">
        <v>44166</v>
      </c>
      <c r="G3556" s="365">
        <v>9</v>
      </c>
    </row>
    <row r="3557" spans="1:7" x14ac:dyDescent="0.25">
      <c r="A3557" s="369">
        <v>6609079</v>
      </c>
      <c r="B3557" s="368" t="s">
        <v>1928</v>
      </c>
      <c r="C3557" s="367" t="s">
        <v>1923</v>
      </c>
      <c r="D3557" s="366">
        <v>43922</v>
      </c>
      <c r="E3557" s="366">
        <v>43922</v>
      </c>
      <c r="F3557" s="366">
        <v>43922</v>
      </c>
      <c r="G3557" s="365">
        <v>83</v>
      </c>
    </row>
    <row r="3558" spans="1:7" x14ac:dyDescent="0.25">
      <c r="A3558" s="369">
        <v>6610856</v>
      </c>
      <c r="B3558" s="368" t="s">
        <v>1929</v>
      </c>
      <c r="C3558" s="367" t="s">
        <v>1923</v>
      </c>
      <c r="D3558" s="366">
        <v>44440</v>
      </c>
      <c r="E3558" s="366">
        <v>44440</v>
      </c>
      <c r="F3558" s="366">
        <v>44470</v>
      </c>
      <c r="G3558" s="365">
        <v>75</v>
      </c>
    </row>
    <row r="3559" spans="1:7" x14ac:dyDescent="0.25">
      <c r="A3559" s="369">
        <v>6610941</v>
      </c>
      <c r="B3559" s="368" t="s">
        <v>1922</v>
      </c>
      <c r="C3559" s="367" t="s">
        <v>1934</v>
      </c>
      <c r="D3559" s="366">
        <v>44501</v>
      </c>
      <c r="E3559" s="366">
        <v>44501</v>
      </c>
      <c r="F3559" s="366">
        <v>44531</v>
      </c>
      <c r="G3559" s="365">
        <v>66</v>
      </c>
    </row>
    <row r="3560" spans="1:7" x14ac:dyDescent="0.25">
      <c r="A3560" s="369">
        <v>6611052</v>
      </c>
      <c r="B3560" s="368" t="s">
        <v>1926</v>
      </c>
      <c r="C3560" s="367" t="s">
        <v>1933</v>
      </c>
      <c r="D3560" s="366">
        <v>44378</v>
      </c>
      <c r="E3560" s="366">
        <v>44409</v>
      </c>
      <c r="F3560" s="366">
        <v>44409</v>
      </c>
      <c r="G3560" s="365">
        <v>23</v>
      </c>
    </row>
    <row r="3561" spans="1:7" x14ac:dyDescent="0.25">
      <c r="A3561" s="369">
        <v>6611846</v>
      </c>
      <c r="B3561" s="368" t="s">
        <v>1929</v>
      </c>
      <c r="C3561" s="367" t="s">
        <v>1921</v>
      </c>
      <c r="D3561" s="366">
        <v>44501</v>
      </c>
      <c r="E3561" s="366">
        <v>44501</v>
      </c>
      <c r="F3561" s="366">
        <v>44531</v>
      </c>
      <c r="G3561" s="365">
        <v>55</v>
      </c>
    </row>
    <row r="3562" spans="1:7" x14ac:dyDescent="0.25">
      <c r="A3562" s="369">
        <v>6615494</v>
      </c>
      <c r="B3562" s="368" t="s">
        <v>1920</v>
      </c>
      <c r="C3562" s="367" t="s">
        <v>1923</v>
      </c>
      <c r="D3562" s="366">
        <v>43831</v>
      </c>
      <c r="E3562" s="366">
        <v>43831</v>
      </c>
      <c r="F3562" s="366">
        <v>43862</v>
      </c>
      <c r="G3562" s="365">
        <v>24</v>
      </c>
    </row>
    <row r="3563" spans="1:7" x14ac:dyDescent="0.25">
      <c r="A3563" s="369">
        <v>6617395</v>
      </c>
      <c r="B3563" s="368" t="s">
        <v>1932</v>
      </c>
      <c r="C3563" s="367" t="s">
        <v>1921</v>
      </c>
      <c r="D3563" s="366">
        <v>44470</v>
      </c>
      <c r="E3563" s="366">
        <v>44470</v>
      </c>
      <c r="F3563" s="366">
        <v>44470</v>
      </c>
      <c r="G3563" s="365">
        <v>72</v>
      </c>
    </row>
    <row r="3564" spans="1:7" x14ac:dyDescent="0.25">
      <c r="A3564" s="369">
        <v>6617744</v>
      </c>
      <c r="B3564" s="368" t="s">
        <v>1928</v>
      </c>
      <c r="C3564" s="367" t="s">
        <v>1930</v>
      </c>
      <c r="D3564" s="366">
        <v>43952</v>
      </c>
      <c r="E3564" s="366">
        <v>43952</v>
      </c>
      <c r="F3564" s="366">
        <v>43983</v>
      </c>
      <c r="G3564" s="365">
        <v>30</v>
      </c>
    </row>
    <row r="3565" spans="1:7" x14ac:dyDescent="0.25">
      <c r="A3565" s="369">
        <v>6618178</v>
      </c>
      <c r="B3565" s="368" t="s">
        <v>1922</v>
      </c>
      <c r="C3565" s="367" t="s">
        <v>1917</v>
      </c>
      <c r="D3565" s="366">
        <v>43831</v>
      </c>
      <c r="E3565" s="366">
        <v>43831</v>
      </c>
      <c r="F3565" s="366">
        <v>43862</v>
      </c>
      <c r="G3565" s="365">
        <v>3</v>
      </c>
    </row>
    <row r="3566" spans="1:7" x14ac:dyDescent="0.25">
      <c r="A3566" s="369">
        <v>6619662</v>
      </c>
      <c r="B3566" s="368" t="s">
        <v>1928</v>
      </c>
      <c r="C3566" s="367" t="s">
        <v>1927</v>
      </c>
      <c r="D3566" s="366">
        <v>43862</v>
      </c>
      <c r="E3566" s="366">
        <v>43891</v>
      </c>
      <c r="F3566" s="366">
        <v>43891</v>
      </c>
      <c r="G3566" s="365">
        <v>2</v>
      </c>
    </row>
    <row r="3567" spans="1:7" x14ac:dyDescent="0.25">
      <c r="A3567" s="369">
        <v>6622154</v>
      </c>
      <c r="B3567" s="368" t="s">
        <v>1918</v>
      </c>
      <c r="C3567" s="367" t="s">
        <v>1930</v>
      </c>
      <c r="D3567" s="366">
        <v>44197</v>
      </c>
      <c r="E3567" s="366">
        <v>44197</v>
      </c>
      <c r="F3567" s="366">
        <v>44197</v>
      </c>
      <c r="G3567" s="365">
        <v>22</v>
      </c>
    </row>
    <row r="3568" spans="1:7" x14ac:dyDescent="0.25">
      <c r="A3568" s="369">
        <v>6622984</v>
      </c>
      <c r="B3568" s="368" t="s">
        <v>1922</v>
      </c>
      <c r="C3568" s="367" t="s">
        <v>1925</v>
      </c>
      <c r="D3568" s="366">
        <v>43983</v>
      </c>
      <c r="E3568" s="366">
        <v>43983</v>
      </c>
      <c r="F3568" s="366">
        <v>43983</v>
      </c>
      <c r="G3568" s="365">
        <v>59</v>
      </c>
    </row>
    <row r="3569" spans="1:7" x14ac:dyDescent="0.25">
      <c r="A3569" s="369">
        <v>6623363</v>
      </c>
      <c r="B3569" s="368" t="s">
        <v>1924</v>
      </c>
      <c r="C3569" s="367" t="s">
        <v>1933</v>
      </c>
      <c r="D3569" s="366">
        <v>44197</v>
      </c>
      <c r="E3569" s="366">
        <v>44228</v>
      </c>
      <c r="F3569" s="366">
        <v>44228</v>
      </c>
      <c r="G3569" s="365">
        <v>7</v>
      </c>
    </row>
    <row r="3570" spans="1:7" x14ac:dyDescent="0.25">
      <c r="A3570" s="369">
        <v>6623528</v>
      </c>
      <c r="B3570" s="368" t="s">
        <v>1932</v>
      </c>
      <c r="C3570" s="367" t="s">
        <v>1921</v>
      </c>
      <c r="D3570" s="366">
        <v>44197</v>
      </c>
      <c r="E3570" s="366">
        <v>44197</v>
      </c>
      <c r="F3570" s="366">
        <v>44228</v>
      </c>
      <c r="G3570" s="365">
        <v>68</v>
      </c>
    </row>
    <row r="3571" spans="1:7" x14ac:dyDescent="0.25">
      <c r="A3571" s="369">
        <v>6623555</v>
      </c>
      <c r="B3571" s="368" t="s">
        <v>1932</v>
      </c>
      <c r="C3571" s="367" t="s">
        <v>1927</v>
      </c>
      <c r="D3571" s="366">
        <v>44531</v>
      </c>
      <c r="E3571" s="366">
        <v>44562</v>
      </c>
      <c r="F3571" s="366">
        <v>44562</v>
      </c>
      <c r="G3571" s="365">
        <v>14</v>
      </c>
    </row>
    <row r="3572" spans="1:7" x14ac:dyDescent="0.25">
      <c r="A3572" s="369">
        <v>6624382</v>
      </c>
      <c r="B3572" s="368" t="s">
        <v>1920</v>
      </c>
      <c r="C3572" s="367" t="s">
        <v>1923</v>
      </c>
      <c r="D3572" s="366">
        <v>44440</v>
      </c>
      <c r="E3572" s="366">
        <v>44440</v>
      </c>
      <c r="F3572" s="366">
        <v>44440</v>
      </c>
      <c r="G3572" s="365">
        <v>14</v>
      </c>
    </row>
    <row r="3573" spans="1:7" x14ac:dyDescent="0.25">
      <c r="A3573" s="369">
        <v>6626242</v>
      </c>
      <c r="B3573" s="368" t="s">
        <v>1928</v>
      </c>
      <c r="C3573" s="367" t="s">
        <v>1921</v>
      </c>
      <c r="D3573" s="366">
        <v>43831</v>
      </c>
      <c r="E3573" s="366">
        <v>43862</v>
      </c>
      <c r="F3573" s="366">
        <v>43862</v>
      </c>
      <c r="G3573" s="365">
        <v>5</v>
      </c>
    </row>
    <row r="3574" spans="1:7" x14ac:dyDescent="0.25">
      <c r="A3574" s="369">
        <v>6627045</v>
      </c>
      <c r="B3574" s="368" t="s">
        <v>1922</v>
      </c>
      <c r="C3574" s="367" t="s">
        <v>1931</v>
      </c>
      <c r="D3574" s="366">
        <v>43891</v>
      </c>
      <c r="E3574" s="366">
        <v>43922</v>
      </c>
      <c r="F3574" s="366">
        <v>43922</v>
      </c>
      <c r="G3574" s="365">
        <v>5</v>
      </c>
    </row>
    <row r="3575" spans="1:7" x14ac:dyDescent="0.25">
      <c r="A3575" s="369">
        <v>6630153</v>
      </c>
      <c r="B3575" s="368" t="s">
        <v>1918</v>
      </c>
      <c r="C3575" s="367" t="s">
        <v>1917</v>
      </c>
      <c r="D3575" s="366">
        <v>44409</v>
      </c>
      <c r="E3575" s="366">
        <v>44440</v>
      </c>
      <c r="F3575" s="366">
        <v>44440</v>
      </c>
      <c r="G3575" s="365">
        <v>23</v>
      </c>
    </row>
    <row r="3576" spans="1:7" x14ac:dyDescent="0.25">
      <c r="A3576" s="369">
        <v>6631010</v>
      </c>
      <c r="B3576" s="368" t="s">
        <v>1924</v>
      </c>
      <c r="C3576" s="367" t="s">
        <v>1931</v>
      </c>
      <c r="D3576" s="366">
        <v>43952</v>
      </c>
      <c r="E3576" s="366">
        <v>43952</v>
      </c>
      <c r="F3576" s="366">
        <v>43952</v>
      </c>
      <c r="G3576" s="365">
        <v>54</v>
      </c>
    </row>
    <row r="3577" spans="1:7" x14ac:dyDescent="0.25">
      <c r="A3577" s="369">
        <v>6632088</v>
      </c>
      <c r="B3577" s="368" t="s">
        <v>1918</v>
      </c>
      <c r="C3577" s="367" t="s">
        <v>1921</v>
      </c>
      <c r="D3577" s="366">
        <v>43831</v>
      </c>
      <c r="E3577" s="366">
        <v>43831</v>
      </c>
      <c r="F3577" s="366">
        <v>43862</v>
      </c>
      <c r="G3577" s="365">
        <v>21</v>
      </c>
    </row>
    <row r="3578" spans="1:7" x14ac:dyDescent="0.25">
      <c r="A3578" s="369">
        <v>6632685</v>
      </c>
      <c r="B3578" s="368" t="s">
        <v>1928</v>
      </c>
      <c r="C3578" s="367" t="s">
        <v>1934</v>
      </c>
      <c r="D3578" s="366">
        <v>44256</v>
      </c>
      <c r="E3578" s="366">
        <v>44256</v>
      </c>
      <c r="F3578" s="366">
        <v>44256</v>
      </c>
      <c r="G3578" s="365">
        <v>34</v>
      </c>
    </row>
    <row r="3579" spans="1:7" x14ac:dyDescent="0.25">
      <c r="A3579" s="369">
        <v>6633809</v>
      </c>
      <c r="B3579" s="368" t="s">
        <v>1922</v>
      </c>
      <c r="C3579" s="367" t="s">
        <v>1933</v>
      </c>
      <c r="D3579" s="366">
        <v>43952</v>
      </c>
      <c r="E3579" s="366">
        <v>43983</v>
      </c>
      <c r="F3579" s="366">
        <v>43983</v>
      </c>
      <c r="G3579" s="365">
        <v>10</v>
      </c>
    </row>
    <row r="3580" spans="1:7" x14ac:dyDescent="0.25">
      <c r="A3580" s="369">
        <v>6634234</v>
      </c>
      <c r="B3580" s="368" t="s">
        <v>1922</v>
      </c>
      <c r="C3580" s="367" t="s">
        <v>1925</v>
      </c>
      <c r="D3580" s="366">
        <v>44287</v>
      </c>
      <c r="E3580" s="366">
        <v>44287</v>
      </c>
      <c r="F3580" s="366">
        <v>44287</v>
      </c>
      <c r="G3580" s="365">
        <v>74</v>
      </c>
    </row>
    <row r="3581" spans="1:7" x14ac:dyDescent="0.25">
      <c r="A3581" s="369">
        <v>6635335</v>
      </c>
      <c r="B3581" s="368" t="s">
        <v>1924</v>
      </c>
      <c r="C3581" s="367" t="s">
        <v>1925</v>
      </c>
      <c r="D3581" s="366">
        <v>44075</v>
      </c>
      <c r="E3581" s="366">
        <v>44075</v>
      </c>
      <c r="F3581" s="366">
        <v>44105</v>
      </c>
      <c r="G3581" s="365">
        <v>61</v>
      </c>
    </row>
    <row r="3582" spans="1:7" x14ac:dyDescent="0.25">
      <c r="A3582" s="369">
        <v>6635396</v>
      </c>
      <c r="B3582" s="368" t="s">
        <v>1932</v>
      </c>
      <c r="C3582" s="367" t="s">
        <v>1931</v>
      </c>
      <c r="D3582" s="366">
        <v>44317</v>
      </c>
      <c r="E3582" s="366">
        <v>44348</v>
      </c>
      <c r="F3582" s="366">
        <v>44348</v>
      </c>
      <c r="G3582" s="365">
        <v>16</v>
      </c>
    </row>
    <row r="3583" spans="1:7" x14ac:dyDescent="0.25">
      <c r="A3583" s="369">
        <v>6636297</v>
      </c>
      <c r="B3583" s="368" t="s">
        <v>1920</v>
      </c>
      <c r="C3583" s="367" t="s">
        <v>1923</v>
      </c>
      <c r="D3583" s="366">
        <v>44013</v>
      </c>
      <c r="E3583" s="366">
        <v>44044</v>
      </c>
      <c r="F3583" s="366">
        <v>44044</v>
      </c>
      <c r="G3583" s="365">
        <v>8</v>
      </c>
    </row>
    <row r="3584" spans="1:7" x14ac:dyDescent="0.25">
      <c r="A3584" s="369">
        <v>6640098</v>
      </c>
      <c r="B3584" s="368" t="s">
        <v>1932</v>
      </c>
      <c r="C3584" s="367" t="s">
        <v>1923</v>
      </c>
      <c r="D3584" s="366">
        <v>43983</v>
      </c>
      <c r="E3584" s="366">
        <v>43983</v>
      </c>
      <c r="F3584" s="366">
        <v>43983</v>
      </c>
      <c r="G3584" s="365">
        <v>60</v>
      </c>
    </row>
    <row r="3585" spans="1:7" x14ac:dyDescent="0.25">
      <c r="A3585" s="369">
        <v>6640988</v>
      </c>
      <c r="B3585" s="368" t="s">
        <v>1928</v>
      </c>
      <c r="C3585" s="367" t="s">
        <v>1923</v>
      </c>
      <c r="D3585" s="366">
        <v>44256</v>
      </c>
      <c r="E3585" s="366">
        <v>44256</v>
      </c>
      <c r="F3585" s="366">
        <v>44287</v>
      </c>
      <c r="G3585" s="365">
        <v>70</v>
      </c>
    </row>
    <row r="3586" spans="1:7" x14ac:dyDescent="0.25">
      <c r="A3586" s="369">
        <v>6641166</v>
      </c>
      <c r="B3586" s="368" t="s">
        <v>1924</v>
      </c>
      <c r="C3586" s="367" t="s">
        <v>1931</v>
      </c>
      <c r="D3586" s="366">
        <v>44440</v>
      </c>
      <c r="E3586" s="366">
        <v>44440</v>
      </c>
      <c r="F3586" s="366">
        <v>44440</v>
      </c>
      <c r="G3586" s="365">
        <v>79</v>
      </c>
    </row>
    <row r="3587" spans="1:7" x14ac:dyDescent="0.25">
      <c r="A3587" s="369">
        <v>6644265</v>
      </c>
      <c r="B3587" s="368" t="s">
        <v>1922</v>
      </c>
      <c r="C3587" s="367" t="s">
        <v>1933</v>
      </c>
      <c r="D3587" s="366">
        <v>43831</v>
      </c>
      <c r="E3587" s="366">
        <v>43831</v>
      </c>
      <c r="F3587" s="366">
        <v>43831</v>
      </c>
      <c r="G3587" s="365">
        <v>4</v>
      </c>
    </row>
    <row r="3588" spans="1:7" x14ac:dyDescent="0.25">
      <c r="A3588" s="369">
        <v>6644699</v>
      </c>
      <c r="B3588" s="368" t="s">
        <v>1926</v>
      </c>
      <c r="C3588" s="367" t="s">
        <v>1930</v>
      </c>
      <c r="D3588" s="366">
        <v>44317</v>
      </c>
      <c r="E3588" s="366">
        <v>44317</v>
      </c>
      <c r="F3588" s="366">
        <v>44348</v>
      </c>
      <c r="G3588" s="365">
        <v>80</v>
      </c>
    </row>
    <row r="3589" spans="1:7" x14ac:dyDescent="0.25">
      <c r="A3589" s="369">
        <v>6645452</v>
      </c>
      <c r="B3589" s="368" t="s">
        <v>1929</v>
      </c>
      <c r="C3589" s="367" t="s">
        <v>1925</v>
      </c>
      <c r="D3589" s="366">
        <v>44228</v>
      </c>
      <c r="E3589" s="366">
        <v>44228</v>
      </c>
      <c r="F3589" s="366">
        <v>44228</v>
      </c>
      <c r="G3589" s="365">
        <v>95</v>
      </c>
    </row>
    <row r="3590" spans="1:7" x14ac:dyDescent="0.25">
      <c r="A3590" s="369">
        <v>6645849</v>
      </c>
      <c r="B3590" s="368" t="s">
        <v>1926</v>
      </c>
      <c r="C3590" s="367" t="s">
        <v>1927</v>
      </c>
      <c r="D3590" s="366">
        <v>43952</v>
      </c>
      <c r="E3590" s="366">
        <v>43983</v>
      </c>
      <c r="F3590" s="366">
        <v>43983</v>
      </c>
      <c r="G3590" s="365">
        <v>6</v>
      </c>
    </row>
    <row r="3591" spans="1:7" x14ac:dyDescent="0.25">
      <c r="A3591" s="369">
        <v>6646590</v>
      </c>
      <c r="B3591" s="368" t="s">
        <v>1926</v>
      </c>
      <c r="C3591" s="367" t="s">
        <v>1921</v>
      </c>
      <c r="D3591" s="366">
        <v>43862</v>
      </c>
      <c r="E3591" s="366">
        <v>43891</v>
      </c>
      <c r="F3591" s="366">
        <v>43891</v>
      </c>
      <c r="G3591" s="365">
        <v>10</v>
      </c>
    </row>
    <row r="3592" spans="1:7" x14ac:dyDescent="0.25">
      <c r="A3592" s="369">
        <v>6646830</v>
      </c>
      <c r="B3592" s="368" t="s">
        <v>1929</v>
      </c>
      <c r="C3592" s="367" t="s">
        <v>1919</v>
      </c>
      <c r="D3592" s="366">
        <v>44013</v>
      </c>
      <c r="E3592" s="366">
        <v>44013</v>
      </c>
      <c r="F3592" s="366">
        <v>44044</v>
      </c>
      <c r="G3592" s="365">
        <v>75</v>
      </c>
    </row>
    <row r="3593" spans="1:7" x14ac:dyDescent="0.25">
      <c r="A3593" s="369">
        <v>6647661</v>
      </c>
      <c r="B3593" s="368" t="s">
        <v>1922</v>
      </c>
      <c r="C3593" s="367" t="s">
        <v>1931</v>
      </c>
      <c r="D3593" s="366">
        <v>43922</v>
      </c>
      <c r="E3593" s="366">
        <v>43922</v>
      </c>
      <c r="F3593" s="366">
        <v>43952</v>
      </c>
      <c r="G3593" s="365">
        <v>93</v>
      </c>
    </row>
    <row r="3594" spans="1:7" x14ac:dyDescent="0.25">
      <c r="A3594" s="369">
        <v>6648675</v>
      </c>
      <c r="B3594" s="368" t="s">
        <v>1932</v>
      </c>
      <c r="C3594" s="367" t="s">
        <v>1934</v>
      </c>
      <c r="D3594" s="366">
        <v>44197</v>
      </c>
      <c r="E3594" s="366">
        <v>44197</v>
      </c>
      <c r="F3594" s="366">
        <v>44228</v>
      </c>
      <c r="G3594" s="365">
        <v>40</v>
      </c>
    </row>
    <row r="3595" spans="1:7" x14ac:dyDescent="0.25">
      <c r="A3595" s="369">
        <v>6649259</v>
      </c>
      <c r="B3595" s="368" t="s">
        <v>1920</v>
      </c>
      <c r="C3595" s="367" t="s">
        <v>1917</v>
      </c>
      <c r="D3595" s="366">
        <v>44075</v>
      </c>
      <c r="E3595" s="366">
        <v>44075</v>
      </c>
      <c r="F3595" s="366">
        <v>44105</v>
      </c>
      <c r="G3595" s="365">
        <v>86</v>
      </c>
    </row>
    <row r="3596" spans="1:7" x14ac:dyDescent="0.25">
      <c r="A3596" s="369">
        <v>6649515</v>
      </c>
      <c r="B3596" s="368" t="s">
        <v>1920</v>
      </c>
      <c r="C3596" s="367" t="s">
        <v>1925</v>
      </c>
      <c r="D3596" s="366">
        <v>44501</v>
      </c>
      <c r="E3596" s="366">
        <v>44531</v>
      </c>
      <c r="F3596" s="366">
        <v>44531</v>
      </c>
      <c r="G3596" s="365">
        <v>14</v>
      </c>
    </row>
    <row r="3597" spans="1:7" x14ac:dyDescent="0.25">
      <c r="A3597" s="369">
        <v>6650649</v>
      </c>
      <c r="B3597" s="368" t="s">
        <v>1932</v>
      </c>
      <c r="C3597" s="367" t="s">
        <v>1921</v>
      </c>
      <c r="D3597" s="366">
        <v>44013</v>
      </c>
      <c r="E3597" s="366">
        <v>44013</v>
      </c>
      <c r="F3597" s="366">
        <v>44013</v>
      </c>
      <c r="G3597" s="365">
        <v>62</v>
      </c>
    </row>
    <row r="3598" spans="1:7" x14ac:dyDescent="0.25">
      <c r="A3598" s="369">
        <v>6650839</v>
      </c>
      <c r="B3598" s="368" t="s">
        <v>1926</v>
      </c>
      <c r="C3598" s="367" t="s">
        <v>1927</v>
      </c>
      <c r="D3598" s="366">
        <v>43831</v>
      </c>
      <c r="E3598" s="366">
        <v>43862</v>
      </c>
      <c r="F3598" s="366">
        <v>43862</v>
      </c>
      <c r="G3598" s="365">
        <v>2</v>
      </c>
    </row>
    <row r="3599" spans="1:7" x14ac:dyDescent="0.25">
      <c r="A3599" s="369">
        <v>6653243</v>
      </c>
      <c r="B3599" s="368" t="s">
        <v>1920</v>
      </c>
      <c r="C3599" s="367" t="s">
        <v>1925</v>
      </c>
      <c r="D3599" s="366">
        <v>44470</v>
      </c>
      <c r="E3599" s="366">
        <v>44470</v>
      </c>
      <c r="F3599" s="366">
        <v>44501</v>
      </c>
      <c r="G3599" s="365">
        <v>22</v>
      </c>
    </row>
    <row r="3600" spans="1:7" x14ac:dyDescent="0.25">
      <c r="A3600" s="369">
        <v>6655444</v>
      </c>
      <c r="B3600" s="368" t="s">
        <v>1926</v>
      </c>
      <c r="C3600" s="367" t="s">
        <v>1934</v>
      </c>
      <c r="D3600" s="366">
        <v>44105</v>
      </c>
      <c r="E3600" s="366">
        <v>44136</v>
      </c>
      <c r="F3600" s="366">
        <v>44136</v>
      </c>
      <c r="G3600" s="365">
        <v>4</v>
      </c>
    </row>
    <row r="3601" spans="1:7" x14ac:dyDescent="0.25">
      <c r="A3601" s="369">
        <v>6655584</v>
      </c>
      <c r="B3601" s="368" t="s">
        <v>1924</v>
      </c>
      <c r="C3601" s="367" t="s">
        <v>1927</v>
      </c>
      <c r="D3601" s="366">
        <v>44013</v>
      </c>
      <c r="E3601" s="366">
        <v>44013</v>
      </c>
      <c r="F3601" s="366">
        <v>44044</v>
      </c>
      <c r="G3601" s="365">
        <v>50</v>
      </c>
    </row>
    <row r="3602" spans="1:7" x14ac:dyDescent="0.25">
      <c r="A3602" s="369">
        <v>6655860</v>
      </c>
      <c r="B3602" s="368" t="s">
        <v>1929</v>
      </c>
      <c r="C3602" s="367" t="s">
        <v>1931</v>
      </c>
      <c r="D3602" s="366">
        <v>44501</v>
      </c>
      <c r="E3602" s="366">
        <v>44531</v>
      </c>
      <c r="F3602" s="366">
        <v>44531</v>
      </c>
      <c r="G3602" s="365">
        <v>5</v>
      </c>
    </row>
    <row r="3603" spans="1:7" x14ac:dyDescent="0.25">
      <c r="A3603" s="369">
        <v>6656223</v>
      </c>
      <c r="B3603" s="368" t="s">
        <v>1924</v>
      </c>
      <c r="C3603" s="367" t="s">
        <v>1934</v>
      </c>
      <c r="D3603" s="366">
        <v>44501</v>
      </c>
      <c r="E3603" s="366">
        <v>44531</v>
      </c>
      <c r="F3603" s="366">
        <v>44531</v>
      </c>
      <c r="G3603" s="365">
        <v>23</v>
      </c>
    </row>
    <row r="3604" spans="1:7" x14ac:dyDescent="0.25">
      <c r="A3604" s="369">
        <v>6657417</v>
      </c>
      <c r="B3604" s="368" t="s">
        <v>1918</v>
      </c>
      <c r="C3604" s="367" t="s">
        <v>1921</v>
      </c>
      <c r="D3604" s="366">
        <v>44228</v>
      </c>
      <c r="E3604" s="366">
        <v>44228</v>
      </c>
      <c r="F3604" s="366">
        <v>44228</v>
      </c>
      <c r="G3604" s="365">
        <v>30</v>
      </c>
    </row>
    <row r="3605" spans="1:7" x14ac:dyDescent="0.25">
      <c r="A3605" s="369">
        <v>6657872</v>
      </c>
      <c r="B3605" s="368" t="s">
        <v>1918</v>
      </c>
      <c r="C3605" s="367" t="s">
        <v>1923</v>
      </c>
      <c r="D3605" s="366">
        <v>43862</v>
      </c>
      <c r="E3605" s="366">
        <v>43862</v>
      </c>
      <c r="F3605" s="366">
        <v>43862</v>
      </c>
      <c r="G3605" s="365">
        <v>8</v>
      </c>
    </row>
    <row r="3606" spans="1:7" x14ac:dyDescent="0.25">
      <c r="A3606" s="369">
        <v>6659035</v>
      </c>
      <c r="B3606" s="368" t="s">
        <v>1922</v>
      </c>
      <c r="C3606" s="367" t="s">
        <v>1921</v>
      </c>
      <c r="D3606" s="366">
        <v>43862</v>
      </c>
      <c r="E3606" s="366">
        <v>43862</v>
      </c>
      <c r="F3606" s="366">
        <v>43862</v>
      </c>
      <c r="G3606" s="365">
        <v>31</v>
      </c>
    </row>
    <row r="3607" spans="1:7" x14ac:dyDescent="0.25">
      <c r="A3607" s="369">
        <v>6661797</v>
      </c>
      <c r="B3607" s="368" t="s">
        <v>1928</v>
      </c>
      <c r="C3607" s="367" t="s">
        <v>1925</v>
      </c>
      <c r="D3607" s="366">
        <v>44228</v>
      </c>
      <c r="E3607" s="366">
        <v>44228</v>
      </c>
      <c r="F3607" s="366">
        <v>44228</v>
      </c>
      <c r="G3607" s="365">
        <v>60</v>
      </c>
    </row>
    <row r="3608" spans="1:7" x14ac:dyDescent="0.25">
      <c r="A3608" s="369">
        <v>6664422</v>
      </c>
      <c r="B3608" s="368" t="s">
        <v>1918</v>
      </c>
      <c r="C3608" s="367" t="s">
        <v>1931</v>
      </c>
      <c r="D3608" s="366">
        <v>44317</v>
      </c>
      <c r="E3608" s="366">
        <v>44317</v>
      </c>
      <c r="F3608" s="366">
        <v>44348</v>
      </c>
      <c r="G3608" s="365">
        <v>73</v>
      </c>
    </row>
    <row r="3609" spans="1:7" x14ac:dyDescent="0.25">
      <c r="A3609" s="369">
        <v>6664782</v>
      </c>
      <c r="B3609" s="368" t="s">
        <v>1920</v>
      </c>
      <c r="C3609" s="367" t="s">
        <v>1919</v>
      </c>
      <c r="D3609" s="366">
        <v>44378</v>
      </c>
      <c r="E3609" s="366">
        <v>44378</v>
      </c>
      <c r="F3609" s="366">
        <v>44409</v>
      </c>
      <c r="G3609" s="365">
        <v>32</v>
      </c>
    </row>
    <row r="3610" spans="1:7" x14ac:dyDescent="0.25">
      <c r="A3610" s="369">
        <v>6664839</v>
      </c>
      <c r="B3610" s="368" t="s">
        <v>1922</v>
      </c>
      <c r="C3610" s="367" t="s">
        <v>1930</v>
      </c>
      <c r="D3610" s="366">
        <v>44044</v>
      </c>
      <c r="E3610" s="366">
        <v>44044</v>
      </c>
      <c r="F3610" s="366">
        <v>44075</v>
      </c>
      <c r="G3610" s="365">
        <v>22</v>
      </c>
    </row>
    <row r="3611" spans="1:7" x14ac:dyDescent="0.25">
      <c r="A3611" s="369">
        <v>6664956</v>
      </c>
      <c r="B3611" s="368" t="s">
        <v>1924</v>
      </c>
      <c r="C3611" s="367" t="s">
        <v>1919</v>
      </c>
      <c r="D3611" s="366">
        <v>44166</v>
      </c>
      <c r="E3611" s="366">
        <v>44166</v>
      </c>
      <c r="F3611" s="366">
        <v>44166</v>
      </c>
      <c r="G3611" s="365">
        <v>73</v>
      </c>
    </row>
    <row r="3612" spans="1:7" x14ac:dyDescent="0.25">
      <c r="A3612" s="369">
        <v>6665101</v>
      </c>
      <c r="B3612" s="368" t="s">
        <v>1922</v>
      </c>
      <c r="C3612" s="367" t="s">
        <v>1930</v>
      </c>
      <c r="D3612" s="366">
        <v>44317</v>
      </c>
      <c r="E3612" s="366">
        <v>44348</v>
      </c>
      <c r="F3612" s="366">
        <v>44348</v>
      </c>
      <c r="G3612" s="365">
        <v>14</v>
      </c>
    </row>
    <row r="3613" spans="1:7" x14ac:dyDescent="0.25">
      <c r="A3613" s="369">
        <v>6665263</v>
      </c>
      <c r="B3613" s="368" t="s">
        <v>1932</v>
      </c>
      <c r="C3613" s="367" t="s">
        <v>1923</v>
      </c>
      <c r="D3613" s="366">
        <v>44075</v>
      </c>
      <c r="E3613" s="366">
        <v>44075</v>
      </c>
      <c r="F3613" s="366">
        <v>44105</v>
      </c>
      <c r="G3613" s="365">
        <v>4</v>
      </c>
    </row>
    <row r="3614" spans="1:7" x14ac:dyDescent="0.25">
      <c r="A3614" s="369">
        <v>6666115</v>
      </c>
      <c r="B3614" s="368" t="s">
        <v>1918</v>
      </c>
      <c r="C3614" s="367" t="s">
        <v>1933</v>
      </c>
      <c r="D3614" s="366">
        <v>44470</v>
      </c>
      <c r="E3614" s="366">
        <v>44470</v>
      </c>
      <c r="F3614" s="366">
        <v>44470</v>
      </c>
      <c r="G3614" s="365">
        <v>66</v>
      </c>
    </row>
    <row r="3615" spans="1:7" x14ac:dyDescent="0.25">
      <c r="A3615" s="369">
        <v>6666671</v>
      </c>
      <c r="B3615" s="368" t="s">
        <v>1920</v>
      </c>
      <c r="C3615" s="367" t="s">
        <v>1934</v>
      </c>
      <c r="D3615" s="366">
        <v>43983</v>
      </c>
      <c r="E3615" s="366">
        <v>44013</v>
      </c>
      <c r="F3615" s="366">
        <v>44013</v>
      </c>
      <c r="G3615" s="365">
        <v>6</v>
      </c>
    </row>
    <row r="3616" spans="1:7" x14ac:dyDescent="0.25">
      <c r="A3616" s="369">
        <v>6668575</v>
      </c>
      <c r="B3616" s="368" t="s">
        <v>1932</v>
      </c>
      <c r="C3616" s="367" t="s">
        <v>1934</v>
      </c>
      <c r="D3616" s="366">
        <v>44105</v>
      </c>
      <c r="E3616" s="366">
        <v>44105</v>
      </c>
      <c r="F3616" s="366">
        <v>44136</v>
      </c>
      <c r="G3616" s="365">
        <v>24</v>
      </c>
    </row>
    <row r="3617" spans="1:7" x14ac:dyDescent="0.25">
      <c r="A3617" s="369">
        <v>6671419</v>
      </c>
      <c r="B3617" s="368" t="s">
        <v>1924</v>
      </c>
      <c r="C3617" s="367" t="s">
        <v>1923</v>
      </c>
      <c r="D3617" s="366">
        <v>44136</v>
      </c>
      <c r="E3617" s="366">
        <v>44136</v>
      </c>
      <c r="F3617" s="366">
        <v>44166</v>
      </c>
      <c r="G3617" s="365">
        <v>20</v>
      </c>
    </row>
    <row r="3618" spans="1:7" x14ac:dyDescent="0.25">
      <c r="A3618" s="369">
        <v>6672935</v>
      </c>
      <c r="B3618" s="368" t="s">
        <v>1924</v>
      </c>
      <c r="C3618" s="367" t="s">
        <v>1923</v>
      </c>
      <c r="D3618" s="366">
        <v>44470</v>
      </c>
      <c r="E3618" s="366">
        <v>44501</v>
      </c>
      <c r="F3618" s="366">
        <v>44501</v>
      </c>
      <c r="G3618" s="365">
        <v>25</v>
      </c>
    </row>
    <row r="3619" spans="1:7" x14ac:dyDescent="0.25">
      <c r="A3619" s="369">
        <v>6673243</v>
      </c>
      <c r="B3619" s="368" t="s">
        <v>1929</v>
      </c>
      <c r="C3619" s="367" t="s">
        <v>1931</v>
      </c>
      <c r="D3619" s="366">
        <v>44166</v>
      </c>
      <c r="E3619" s="366">
        <v>44166</v>
      </c>
      <c r="F3619" s="366">
        <v>44197</v>
      </c>
      <c r="G3619" s="365">
        <v>26</v>
      </c>
    </row>
    <row r="3620" spans="1:7" x14ac:dyDescent="0.25">
      <c r="A3620" s="369">
        <v>6676164</v>
      </c>
      <c r="B3620" s="368" t="s">
        <v>1924</v>
      </c>
      <c r="C3620" s="367" t="s">
        <v>1919</v>
      </c>
      <c r="D3620" s="366">
        <v>44136</v>
      </c>
      <c r="E3620" s="366">
        <v>44166</v>
      </c>
      <c r="F3620" s="366">
        <v>44166</v>
      </c>
      <c r="G3620" s="365">
        <v>5</v>
      </c>
    </row>
    <row r="3621" spans="1:7" x14ac:dyDescent="0.25">
      <c r="A3621" s="369">
        <v>6678135</v>
      </c>
      <c r="B3621" s="368" t="s">
        <v>1926</v>
      </c>
      <c r="C3621" s="367" t="s">
        <v>1921</v>
      </c>
      <c r="D3621" s="366">
        <v>43922</v>
      </c>
      <c r="E3621" s="366">
        <v>43952</v>
      </c>
      <c r="F3621" s="366">
        <v>43952</v>
      </c>
      <c r="G3621" s="365">
        <v>4</v>
      </c>
    </row>
    <row r="3622" spans="1:7" x14ac:dyDescent="0.25">
      <c r="A3622" s="369">
        <v>6679058</v>
      </c>
      <c r="B3622" s="368" t="s">
        <v>1929</v>
      </c>
      <c r="C3622" s="367" t="s">
        <v>1927</v>
      </c>
      <c r="D3622" s="366">
        <v>44317</v>
      </c>
      <c r="E3622" s="366">
        <v>44348</v>
      </c>
      <c r="F3622" s="366">
        <v>44348</v>
      </c>
      <c r="G3622" s="365">
        <v>21</v>
      </c>
    </row>
    <row r="3623" spans="1:7" x14ac:dyDescent="0.25">
      <c r="A3623" s="369">
        <v>6681061</v>
      </c>
      <c r="B3623" s="368" t="s">
        <v>1928</v>
      </c>
      <c r="C3623" s="367" t="s">
        <v>1927</v>
      </c>
      <c r="D3623" s="366">
        <v>44531</v>
      </c>
      <c r="E3623" s="366">
        <v>44531</v>
      </c>
      <c r="F3623" s="366">
        <v>44562</v>
      </c>
      <c r="G3623" s="365">
        <v>90</v>
      </c>
    </row>
    <row r="3624" spans="1:7" x14ac:dyDescent="0.25">
      <c r="A3624" s="369">
        <v>6681659</v>
      </c>
      <c r="B3624" s="368" t="s">
        <v>1924</v>
      </c>
      <c r="C3624" s="367" t="s">
        <v>1934</v>
      </c>
      <c r="D3624" s="366">
        <v>44166</v>
      </c>
      <c r="E3624" s="366">
        <v>44166</v>
      </c>
      <c r="F3624" s="366">
        <v>44166</v>
      </c>
      <c r="G3624" s="365">
        <v>9</v>
      </c>
    </row>
    <row r="3625" spans="1:7" x14ac:dyDescent="0.25">
      <c r="A3625" s="369">
        <v>6682842</v>
      </c>
      <c r="B3625" s="368" t="s">
        <v>1924</v>
      </c>
      <c r="C3625" s="367" t="s">
        <v>1927</v>
      </c>
      <c r="D3625" s="366">
        <v>43922</v>
      </c>
      <c r="E3625" s="366">
        <v>43922</v>
      </c>
      <c r="F3625" s="366">
        <v>43952</v>
      </c>
      <c r="G3625" s="365">
        <v>73</v>
      </c>
    </row>
    <row r="3626" spans="1:7" x14ac:dyDescent="0.25">
      <c r="A3626" s="369">
        <v>6684405</v>
      </c>
      <c r="B3626" s="368" t="s">
        <v>1918</v>
      </c>
      <c r="C3626" s="367" t="s">
        <v>1927</v>
      </c>
      <c r="D3626" s="366">
        <v>44256</v>
      </c>
      <c r="E3626" s="366">
        <v>44287</v>
      </c>
      <c r="F3626" s="366">
        <v>44287</v>
      </c>
      <c r="G3626" s="365">
        <v>16</v>
      </c>
    </row>
    <row r="3627" spans="1:7" x14ac:dyDescent="0.25">
      <c r="A3627" s="369">
        <v>6688028</v>
      </c>
      <c r="B3627" s="368" t="s">
        <v>1929</v>
      </c>
      <c r="C3627" s="367" t="s">
        <v>1925</v>
      </c>
      <c r="D3627" s="366">
        <v>44197</v>
      </c>
      <c r="E3627" s="366">
        <v>44228</v>
      </c>
      <c r="F3627" s="366">
        <v>44228</v>
      </c>
      <c r="G3627" s="365">
        <v>19</v>
      </c>
    </row>
    <row r="3628" spans="1:7" x14ac:dyDescent="0.25">
      <c r="A3628" s="369">
        <v>6694567</v>
      </c>
      <c r="B3628" s="368" t="s">
        <v>1920</v>
      </c>
      <c r="C3628" s="367" t="s">
        <v>1917</v>
      </c>
      <c r="D3628" s="366">
        <v>44287</v>
      </c>
      <c r="E3628" s="366">
        <v>44317</v>
      </c>
      <c r="F3628" s="366">
        <v>44317</v>
      </c>
      <c r="G3628" s="365">
        <v>8</v>
      </c>
    </row>
    <row r="3629" spans="1:7" x14ac:dyDescent="0.25">
      <c r="A3629" s="369">
        <v>6694589</v>
      </c>
      <c r="B3629" s="368" t="s">
        <v>1932</v>
      </c>
      <c r="C3629" s="367" t="s">
        <v>1934</v>
      </c>
      <c r="D3629" s="366">
        <v>44470</v>
      </c>
      <c r="E3629" s="366">
        <v>44470</v>
      </c>
      <c r="F3629" s="366">
        <v>44470</v>
      </c>
      <c r="G3629" s="365">
        <v>87</v>
      </c>
    </row>
    <row r="3630" spans="1:7" x14ac:dyDescent="0.25">
      <c r="A3630" s="369">
        <v>6695831</v>
      </c>
      <c r="B3630" s="368" t="s">
        <v>1922</v>
      </c>
      <c r="C3630" s="367" t="s">
        <v>1919</v>
      </c>
      <c r="D3630" s="366">
        <v>44531</v>
      </c>
      <c r="E3630" s="366">
        <v>44531</v>
      </c>
      <c r="F3630" s="366">
        <v>44562</v>
      </c>
      <c r="G3630" s="365">
        <v>28</v>
      </c>
    </row>
    <row r="3631" spans="1:7" x14ac:dyDescent="0.25">
      <c r="A3631" s="369">
        <v>6696331</v>
      </c>
      <c r="B3631" s="368" t="s">
        <v>1922</v>
      </c>
      <c r="C3631" s="367" t="s">
        <v>1923</v>
      </c>
      <c r="D3631" s="366">
        <v>44256</v>
      </c>
      <c r="E3631" s="366">
        <v>44256</v>
      </c>
      <c r="F3631" s="366">
        <v>44287</v>
      </c>
      <c r="G3631" s="365">
        <v>92</v>
      </c>
    </row>
    <row r="3632" spans="1:7" x14ac:dyDescent="0.25">
      <c r="A3632" s="369">
        <v>6697904</v>
      </c>
      <c r="B3632" s="368" t="s">
        <v>1932</v>
      </c>
      <c r="C3632" s="367" t="s">
        <v>1921</v>
      </c>
      <c r="D3632" s="366">
        <v>44409</v>
      </c>
      <c r="E3632" s="366">
        <v>44440</v>
      </c>
      <c r="F3632" s="366">
        <v>44440</v>
      </c>
      <c r="G3632" s="365">
        <v>10</v>
      </c>
    </row>
    <row r="3633" spans="1:7" x14ac:dyDescent="0.25">
      <c r="A3633" s="369">
        <v>6701231</v>
      </c>
      <c r="B3633" s="368" t="s">
        <v>1920</v>
      </c>
      <c r="C3633" s="367" t="s">
        <v>1930</v>
      </c>
      <c r="D3633" s="366">
        <v>44105</v>
      </c>
      <c r="E3633" s="366">
        <v>44136</v>
      </c>
      <c r="F3633" s="366">
        <v>44136</v>
      </c>
      <c r="G3633" s="365">
        <v>1</v>
      </c>
    </row>
    <row r="3634" spans="1:7" x14ac:dyDescent="0.25">
      <c r="A3634" s="369">
        <v>6701262</v>
      </c>
      <c r="B3634" s="368" t="s">
        <v>1926</v>
      </c>
      <c r="C3634" s="367" t="s">
        <v>1931</v>
      </c>
      <c r="D3634" s="366">
        <v>43891</v>
      </c>
      <c r="E3634" s="366">
        <v>43891</v>
      </c>
      <c r="F3634" s="366">
        <v>43891</v>
      </c>
      <c r="G3634" s="365">
        <v>59</v>
      </c>
    </row>
    <row r="3635" spans="1:7" x14ac:dyDescent="0.25">
      <c r="A3635" s="369">
        <v>6701754</v>
      </c>
      <c r="B3635" s="368" t="s">
        <v>1920</v>
      </c>
      <c r="C3635" s="367" t="s">
        <v>1917</v>
      </c>
      <c r="D3635" s="366">
        <v>44317</v>
      </c>
      <c r="E3635" s="366">
        <v>44348</v>
      </c>
      <c r="F3635" s="366">
        <v>44348</v>
      </c>
      <c r="G3635" s="365">
        <v>14</v>
      </c>
    </row>
    <row r="3636" spans="1:7" x14ac:dyDescent="0.25">
      <c r="A3636" s="369">
        <v>6704204</v>
      </c>
      <c r="B3636" s="368" t="s">
        <v>1928</v>
      </c>
      <c r="C3636" s="367" t="s">
        <v>1934</v>
      </c>
      <c r="D3636" s="366">
        <v>43983</v>
      </c>
      <c r="E3636" s="366">
        <v>44013</v>
      </c>
      <c r="F3636" s="366">
        <v>44013</v>
      </c>
      <c r="G3636" s="365">
        <v>2</v>
      </c>
    </row>
    <row r="3637" spans="1:7" x14ac:dyDescent="0.25">
      <c r="A3637" s="369">
        <v>6704729</v>
      </c>
      <c r="B3637" s="368" t="s">
        <v>1924</v>
      </c>
      <c r="C3637" s="367" t="s">
        <v>1934</v>
      </c>
      <c r="D3637" s="366">
        <v>44501</v>
      </c>
      <c r="E3637" s="366">
        <v>44501</v>
      </c>
      <c r="F3637" s="366">
        <v>44501</v>
      </c>
      <c r="G3637" s="365">
        <v>17</v>
      </c>
    </row>
    <row r="3638" spans="1:7" x14ac:dyDescent="0.25">
      <c r="A3638" s="369">
        <v>6704757</v>
      </c>
      <c r="B3638" s="368" t="s">
        <v>1928</v>
      </c>
      <c r="C3638" s="367" t="s">
        <v>1934</v>
      </c>
      <c r="D3638" s="366">
        <v>44044</v>
      </c>
      <c r="E3638" s="366">
        <v>44044</v>
      </c>
      <c r="F3638" s="366">
        <v>44075</v>
      </c>
      <c r="G3638" s="365">
        <v>94</v>
      </c>
    </row>
    <row r="3639" spans="1:7" x14ac:dyDescent="0.25">
      <c r="A3639" s="369">
        <v>6705211</v>
      </c>
      <c r="B3639" s="368" t="s">
        <v>1922</v>
      </c>
      <c r="C3639" s="367" t="s">
        <v>1931</v>
      </c>
      <c r="D3639" s="366">
        <v>44317</v>
      </c>
      <c r="E3639" s="366">
        <v>44317</v>
      </c>
      <c r="F3639" s="366">
        <v>44348</v>
      </c>
      <c r="G3639" s="365">
        <v>61</v>
      </c>
    </row>
    <row r="3640" spans="1:7" x14ac:dyDescent="0.25">
      <c r="A3640" s="369">
        <v>6705715</v>
      </c>
      <c r="B3640" s="368" t="s">
        <v>1928</v>
      </c>
      <c r="C3640" s="367" t="s">
        <v>1927</v>
      </c>
      <c r="D3640" s="366">
        <v>43952</v>
      </c>
      <c r="E3640" s="366">
        <v>43952</v>
      </c>
      <c r="F3640" s="366">
        <v>43983</v>
      </c>
      <c r="G3640" s="365">
        <v>82</v>
      </c>
    </row>
    <row r="3641" spans="1:7" x14ac:dyDescent="0.25">
      <c r="A3641" s="369">
        <v>6713706</v>
      </c>
      <c r="B3641" s="368" t="s">
        <v>1924</v>
      </c>
      <c r="C3641" s="367" t="s">
        <v>1923</v>
      </c>
      <c r="D3641" s="366">
        <v>44105</v>
      </c>
      <c r="E3641" s="366">
        <v>44136</v>
      </c>
      <c r="F3641" s="366">
        <v>44136</v>
      </c>
      <c r="G3641" s="365">
        <v>9</v>
      </c>
    </row>
    <row r="3642" spans="1:7" x14ac:dyDescent="0.25">
      <c r="A3642" s="369">
        <v>6714787</v>
      </c>
      <c r="B3642" s="368" t="s">
        <v>1929</v>
      </c>
      <c r="C3642" s="367" t="s">
        <v>1925</v>
      </c>
      <c r="D3642" s="366">
        <v>44470</v>
      </c>
      <c r="E3642" s="366">
        <v>44501</v>
      </c>
      <c r="F3642" s="366">
        <v>44501</v>
      </c>
      <c r="G3642" s="365">
        <v>11</v>
      </c>
    </row>
    <row r="3643" spans="1:7" x14ac:dyDescent="0.25">
      <c r="A3643" s="369">
        <v>6716754</v>
      </c>
      <c r="B3643" s="368" t="s">
        <v>1926</v>
      </c>
      <c r="C3643" s="367" t="s">
        <v>1930</v>
      </c>
      <c r="D3643" s="366">
        <v>43952</v>
      </c>
      <c r="E3643" s="366">
        <v>43983</v>
      </c>
      <c r="F3643" s="366">
        <v>43983</v>
      </c>
      <c r="G3643" s="365">
        <v>9</v>
      </c>
    </row>
    <row r="3644" spans="1:7" x14ac:dyDescent="0.25">
      <c r="A3644" s="369">
        <v>6717091</v>
      </c>
      <c r="B3644" s="368" t="s">
        <v>1929</v>
      </c>
      <c r="C3644" s="367" t="s">
        <v>1931</v>
      </c>
      <c r="D3644" s="366">
        <v>44440</v>
      </c>
      <c r="E3644" s="366">
        <v>44440</v>
      </c>
      <c r="F3644" s="366">
        <v>44470</v>
      </c>
      <c r="G3644" s="365">
        <v>82</v>
      </c>
    </row>
    <row r="3645" spans="1:7" x14ac:dyDescent="0.25">
      <c r="A3645" s="369">
        <v>6718199</v>
      </c>
      <c r="B3645" s="368" t="s">
        <v>1920</v>
      </c>
      <c r="C3645" s="367" t="s">
        <v>1934</v>
      </c>
      <c r="D3645" s="366">
        <v>44197</v>
      </c>
      <c r="E3645" s="366">
        <v>44197</v>
      </c>
      <c r="F3645" s="366">
        <v>44228</v>
      </c>
      <c r="G3645" s="365">
        <v>68</v>
      </c>
    </row>
    <row r="3646" spans="1:7" x14ac:dyDescent="0.25">
      <c r="A3646" s="369">
        <v>6719829</v>
      </c>
      <c r="B3646" s="368" t="s">
        <v>1926</v>
      </c>
      <c r="C3646" s="367" t="s">
        <v>1925</v>
      </c>
      <c r="D3646" s="366">
        <v>43983</v>
      </c>
      <c r="E3646" s="366">
        <v>43983</v>
      </c>
      <c r="F3646" s="366">
        <v>44013</v>
      </c>
      <c r="G3646" s="365">
        <v>22</v>
      </c>
    </row>
    <row r="3647" spans="1:7" x14ac:dyDescent="0.25">
      <c r="A3647" s="369">
        <v>6720514</v>
      </c>
      <c r="B3647" s="368" t="s">
        <v>1922</v>
      </c>
      <c r="C3647" s="367" t="s">
        <v>1931</v>
      </c>
      <c r="D3647" s="366">
        <v>43922</v>
      </c>
      <c r="E3647" s="366">
        <v>43952</v>
      </c>
      <c r="F3647" s="366">
        <v>43952</v>
      </c>
      <c r="G3647" s="365">
        <v>6</v>
      </c>
    </row>
    <row r="3648" spans="1:7" x14ac:dyDescent="0.25">
      <c r="A3648" s="369">
        <v>6721756</v>
      </c>
      <c r="B3648" s="368" t="s">
        <v>1926</v>
      </c>
      <c r="C3648" s="367" t="s">
        <v>1925</v>
      </c>
      <c r="D3648" s="366">
        <v>44136</v>
      </c>
      <c r="E3648" s="366">
        <v>44136</v>
      </c>
      <c r="F3648" s="366">
        <v>44136</v>
      </c>
      <c r="G3648" s="365">
        <v>34</v>
      </c>
    </row>
    <row r="3649" spans="1:7" x14ac:dyDescent="0.25">
      <c r="A3649" s="369">
        <v>6724479</v>
      </c>
      <c r="B3649" s="368" t="s">
        <v>1928</v>
      </c>
      <c r="C3649" s="367" t="s">
        <v>1930</v>
      </c>
      <c r="D3649" s="366">
        <v>44501</v>
      </c>
      <c r="E3649" s="366">
        <v>44531</v>
      </c>
      <c r="F3649" s="366">
        <v>44531</v>
      </c>
      <c r="G3649" s="365">
        <v>13</v>
      </c>
    </row>
    <row r="3650" spans="1:7" x14ac:dyDescent="0.25">
      <c r="A3650" s="369">
        <v>6725603</v>
      </c>
      <c r="B3650" s="368" t="s">
        <v>1932</v>
      </c>
      <c r="C3650" s="367" t="s">
        <v>1917</v>
      </c>
      <c r="D3650" s="366">
        <v>43983</v>
      </c>
      <c r="E3650" s="366">
        <v>43983</v>
      </c>
      <c r="F3650" s="366">
        <v>43983</v>
      </c>
      <c r="G3650" s="365">
        <v>67</v>
      </c>
    </row>
    <row r="3651" spans="1:7" x14ac:dyDescent="0.25">
      <c r="A3651" s="369">
        <v>6727538</v>
      </c>
      <c r="B3651" s="368" t="s">
        <v>1922</v>
      </c>
      <c r="C3651" s="367" t="s">
        <v>1930</v>
      </c>
      <c r="D3651" s="366">
        <v>43891</v>
      </c>
      <c r="E3651" s="366">
        <v>43922</v>
      </c>
      <c r="F3651" s="366">
        <v>43922</v>
      </c>
      <c r="G3651" s="365">
        <v>6</v>
      </c>
    </row>
    <row r="3652" spans="1:7" x14ac:dyDescent="0.25">
      <c r="A3652" s="369">
        <v>6728555</v>
      </c>
      <c r="B3652" s="368" t="s">
        <v>1922</v>
      </c>
      <c r="C3652" s="367" t="s">
        <v>1931</v>
      </c>
      <c r="D3652" s="366">
        <v>44075</v>
      </c>
      <c r="E3652" s="366">
        <v>44075</v>
      </c>
      <c r="F3652" s="366">
        <v>44105</v>
      </c>
      <c r="G3652" s="365">
        <v>24</v>
      </c>
    </row>
    <row r="3653" spans="1:7" x14ac:dyDescent="0.25">
      <c r="A3653" s="369">
        <v>6732078</v>
      </c>
      <c r="B3653" s="368" t="s">
        <v>1928</v>
      </c>
      <c r="C3653" s="367" t="s">
        <v>1927</v>
      </c>
      <c r="D3653" s="366">
        <v>43831</v>
      </c>
      <c r="E3653" s="366">
        <v>43831</v>
      </c>
      <c r="F3653" s="366">
        <v>43862</v>
      </c>
      <c r="G3653" s="365">
        <v>3</v>
      </c>
    </row>
    <row r="3654" spans="1:7" x14ac:dyDescent="0.25">
      <c r="A3654" s="369">
        <v>6733123</v>
      </c>
      <c r="B3654" s="368" t="s">
        <v>1932</v>
      </c>
      <c r="C3654" s="367" t="s">
        <v>1931</v>
      </c>
      <c r="D3654" s="366">
        <v>44378</v>
      </c>
      <c r="E3654" s="366">
        <v>44409</v>
      </c>
      <c r="F3654" s="366">
        <v>44409</v>
      </c>
      <c r="G3654" s="365">
        <v>10</v>
      </c>
    </row>
    <row r="3655" spans="1:7" x14ac:dyDescent="0.25">
      <c r="A3655" s="369">
        <v>6736610</v>
      </c>
      <c r="B3655" s="368" t="s">
        <v>1929</v>
      </c>
      <c r="C3655" s="367" t="s">
        <v>1930</v>
      </c>
      <c r="D3655" s="366">
        <v>43891</v>
      </c>
      <c r="E3655" s="366">
        <v>43891</v>
      </c>
      <c r="F3655" s="366">
        <v>43891</v>
      </c>
      <c r="G3655" s="365">
        <v>80</v>
      </c>
    </row>
    <row r="3656" spans="1:7" x14ac:dyDescent="0.25">
      <c r="A3656" s="369">
        <v>6736927</v>
      </c>
      <c r="B3656" s="368" t="s">
        <v>1922</v>
      </c>
      <c r="C3656" s="367" t="s">
        <v>1934</v>
      </c>
      <c r="D3656" s="366">
        <v>44501</v>
      </c>
      <c r="E3656" s="366">
        <v>44501</v>
      </c>
      <c r="F3656" s="366">
        <v>44501</v>
      </c>
      <c r="G3656" s="365">
        <v>57</v>
      </c>
    </row>
    <row r="3657" spans="1:7" x14ac:dyDescent="0.25">
      <c r="A3657" s="369">
        <v>6738308</v>
      </c>
      <c r="B3657" s="368" t="s">
        <v>1926</v>
      </c>
      <c r="C3657" s="367" t="s">
        <v>1934</v>
      </c>
      <c r="D3657" s="366">
        <v>43983</v>
      </c>
      <c r="E3657" s="366">
        <v>43983</v>
      </c>
      <c r="F3657" s="366">
        <v>44013</v>
      </c>
      <c r="G3657" s="365">
        <v>94</v>
      </c>
    </row>
    <row r="3658" spans="1:7" x14ac:dyDescent="0.25">
      <c r="A3658" s="369">
        <v>6741069</v>
      </c>
      <c r="B3658" s="368" t="s">
        <v>1929</v>
      </c>
      <c r="C3658" s="367" t="s">
        <v>1930</v>
      </c>
      <c r="D3658" s="366">
        <v>44197</v>
      </c>
      <c r="E3658" s="366">
        <v>44197</v>
      </c>
      <c r="F3658" s="366">
        <v>44228</v>
      </c>
      <c r="G3658" s="365">
        <v>23</v>
      </c>
    </row>
    <row r="3659" spans="1:7" x14ac:dyDescent="0.25">
      <c r="A3659" s="369">
        <v>6741410</v>
      </c>
      <c r="B3659" s="368" t="s">
        <v>1928</v>
      </c>
      <c r="C3659" s="367" t="s">
        <v>1925</v>
      </c>
      <c r="D3659" s="366">
        <v>44044</v>
      </c>
      <c r="E3659" s="366">
        <v>44044</v>
      </c>
      <c r="F3659" s="366">
        <v>44075</v>
      </c>
      <c r="G3659" s="365">
        <v>56</v>
      </c>
    </row>
    <row r="3660" spans="1:7" x14ac:dyDescent="0.25">
      <c r="A3660" s="369">
        <v>6742137</v>
      </c>
      <c r="B3660" s="368" t="s">
        <v>1920</v>
      </c>
      <c r="C3660" s="367" t="s">
        <v>1923</v>
      </c>
      <c r="D3660" s="366">
        <v>43952</v>
      </c>
      <c r="E3660" s="366">
        <v>43952</v>
      </c>
      <c r="F3660" s="366">
        <v>43952</v>
      </c>
      <c r="G3660" s="365">
        <v>9</v>
      </c>
    </row>
    <row r="3661" spans="1:7" x14ac:dyDescent="0.25">
      <c r="A3661" s="369">
        <v>6744530</v>
      </c>
      <c r="B3661" s="368" t="s">
        <v>1918</v>
      </c>
      <c r="C3661" s="367" t="s">
        <v>1921</v>
      </c>
      <c r="D3661" s="366">
        <v>43891</v>
      </c>
      <c r="E3661" s="366">
        <v>43922</v>
      </c>
      <c r="F3661" s="366">
        <v>43922</v>
      </c>
      <c r="G3661" s="365">
        <v>7</v>
      </c>
    </row>
    <row r="3662" spans="1:7" x14ac:dyDescent="0.25">
      <c r="A3662" s="369">
        <v>6746837</v>
      </c>
      <c r="B3662" s="368" t="s">
        <v>1926</v>
      </c>
      <c r="C3662" s="367" t="s">
        <v>1933</v>
      </c>
      <c r="D3662" s="366">
        <v>43831</v>
      </c>
      <c r="E3662" s="366">
        <v>43831</v>
      </c>
      <c r="F3662" s="366">
        <v>43862</v>
      </c>
      <c r="G3662" s="365">
        <v>56</v>
      </c>
    </row>
    <row r="3663" spans="1:7" x14ac:dyDescent="0.25">
      <c r="A3663" s="369">
        <v>6747325</v>
      </c>
      <c r="B3663" s="368" t="s">
        <v>1924</v>
      </c>
      <c r="C3663" s="367" t="s">
        <v>1921</v>
      </c>
      <c r="D3663" s="366">
        <v>44075</v>
      </c>
      <c r="E3663" s="366">
        <v>44075</v>
      </c>
      <c r="F3663" s="366">
        <v>44075</v>
      </c>
      <c r="G3663" s="365">
        <v>24</v>
      </c>
    </row>
    <row r="3664" spans="1:7" x14ac:dyDescent="0.25">
      <c r="A3664" s="369">
        <v>6748126</v>
      </c>
      <c r="B3664" s="368" t="s">
        <v>1918</v>
      </c>
      <c r="C3664" s="367" t="s">
        <v>1925</v>
      </c>
      <c r="D3664" s="366">
        <v>44044</v>
      </c>
      <c r="E3664" s="366">
        <v>44075</v>
      </c>
      <c r="F3664" s="366">
        <v>44075</v>
      </c>
      <c r="G3664" s="365">
        <v>3</v>
      </c>
    </row>
    <row r="3665" spans="1:7" x14ac:dyDescent="0.25">
      <c r="A3665" s="369">
        <v>6748254</v>
      </c>
      <c r="B3665" s="368" t="s">
        <v>1918</v>
      </c>
      <c r="C3665" s="367" t="s">
        <v>1921</v>
      </c>
      <c r="D3665" s="366">
        <v>43983</v>
      </c>
      <c r="E3665" s="366">
        <v>44013</v>
      </c>
      <c r="F3665" s="366">
        <v>44013</v>
      </c>
      <c r="G3665" s="365">
        <v>9</v>
      </c>
    </row>
    <row r="3666" spans="1:7" x14ac:dyDescent="0.25">
      <c r="A3666" s="369">
        <v>6750215</v>
      </c>
      <c r="B3666" s="368" t="s">
        <v>1928</v>
      </c>
      <c r="C3666" s="367" t="s">
        <v>1930</v>
      </c>
      <c r="D3666" s="366">
        <v>44105</v>
      </c>
      <c r="E3666" s="366">
        <v>44105</v>
      </c>
      <c r="F3666" s="366">
        <v>44136</v>
      </c>
      <c r="G3666" s="365">
        <v>46</v>
      </c>
    </row>
    <row r="3667" spans="1:7" x14ac:dyDescent="0.25">
      <c r="A3667" s="369">
        <v>6752955</v>
      </c>
      <c r="B3667" s="368" t="s">
        <v>1924</v>
      </c>
      <c r="C3667" s="367" t="s">
        <v>1934</v>
      </c>
      <c r="D3667" s="366">
        <v>44197</v>
      </c>
      <c r="E3667" s="366">
        <v>44197</v>
      </c>
      <c r="F3667" s="366">
        <v>44197</v>
      </c>
      <c r="G3667" s="365">
        <v>15</v>
      </c>
    </row>
    <row r="3668" spans="1:7" x14ac:dyDescent="0.25">
      <c r="A3668" s="369">
        <v>6753366</v>
      </c>
      <c r="B3668" s="368" t="s">
        <v>1920</v>
      </c>
      <c r="C3668" s="367" t="s">
        <v>1927</v>
      </c>
      <c r="D3668" s="366">
        <v>44166</v>
      </c>
      <c r="E3668" s="366">
        <v>44197</v>
      </c>
      <c r="F3668" s="366">
        <v>44197</v>
      </c>
      <c r="G3668" s="365">
        <v>7</v>
      </c>
    </row>
    <row r="3669" spans="1:7" x14ac:dyDescent="0.25">
      <c r="A3669" s="369">
        <v>6754423</v>
      </c>
      <c r="B3669" s="368" t="s">
        <v>1920</v>
      </c>
      <c r="C3669" s="367" t="s">
        <v>1934</v>
      </c>
      <c r="D3669" s="366">
        <v>44256</v>
      </c>
      <c r="E3669" s="366">
        <v>44256</v>
      </c>
      <c r="F3669" s="366">
        <v>44256</v>
      </c>
      <c r="G3669" s="365">
        <v>45</v>
      </c>
    </row>
    <row r="3670" spans="1:7" x14ac:dyDescent="0.25">
      <c r="A3670" s="369">
        <v>6754596</v>
      </c>
      <c r="B3670" s="368" t="s">
        <v>1932</v>
      </c>
      <c r="C3670" s="367" t="s">
        <v>1921</v>
      </c>
      <c r="D3670" s="366">
        <v>44044</v>
      </c>
      <c r="E3670" s="366">
        <v>44044</v>
      </c>
      <c r="F3670" s="366">
        <v>44044</v>
      </c>
      <c r="G3670" s="365">
        <v>92</v>
      </c>
    </row>
    <row r="3671" spans="1:7" x14ac:dyDescent="0.25">
      <c r="A3671" s="369">
        <v>6755723</v>
      </c>
      <c r="B3671" s="368" t="s">
        <v>1932</v>
      </c>
      <c r="C3671" s="367" t="s">
        <v>1921</v>
      </c>
      <c r="D3671" s="366">
        <v>44440</v>
      </c>
      <c r="E3671" s="366">
        <v>44440</v>
      </c>
      <c r="F3671" s="366">
        <v>44440</v>
      </c>
      <c r="G3671" s="365">
        <v>38</v>
      </c>
    </row>
    <row r="3672" spans="1:7" x14ac:dyDescent="0.25">
      <c r="A3672" s="369">
        <v>6759410</v>
      </c>
      <c r="B3672" s="368" t="s">
        <v>1926</v>
      </c>
      <c r="C3672" s="367" t="s">
        <v>1917</v>
      </c>
      <c r="D3672" s="366">
        <v>43831</v>
      </c>
      <c r="E3672" s="366">
        <v>43862</v>
      </c>
      <c r="F3672" s="366">
        <v>43862</v>
      </c>
      <c r="G3672" s="365">
        <v>1</v>
      </c>
    </row>
    <row r="3673" spans="1:7" x14ac:dyDescent="0.25">
      <c r="A3673" s="369">
        <v>6759565</v>
      </c>
      <c r="B3673" s="368" t="s">
        <v>1932</v>
      </c>
      <c r="C3673" s="367" t="s">
        <v>1931</v>
      </c>
      <c r="D3673" s="366">
        <v>44136</v>
      </c>
      <c r="E3673" s="366">
        <v>44166</v>
      </c>
      <c r="F3673" s="366">
        <v>44166</v>
      </c>
      <c r="G3673" s="365">
        <v>8</v>
      </c>
    </row>
    <row r="3674" spans="1:7" x14ac:dyDescent="0.25">
      <c r="A3674" s="369">
        <v>6760719</v>
      </c>
      <c r="B3674" s="368" t="s">
        <v>1926</v>
      </c>
      <c r="C3674" s="367" t="s">
        <v>1934</v>
      </c>
      <c r="D3674" s="366">
        <v>44531</v>
      </c>
      <c r="E3674" s="366">
        <v>44531</v>
      </c>
      <c r="F3674" s="366">
        <v>44531</v>
      </c>
      <c r="G3674" s="365">
        <v>18</v>
      </c>
    </row>
    <row r="3675" spans="1:7" x14ac:dyDescent="0.25">
      <c r="A3675" s="369">
        <v>6762791</v>
      </c>
      <c r="B3675" s="368" t="s">
        <v>1932</v>
      </c>
      <c r="C3675" s="367" t="s">
        <v>1933</v>
      </c>
      <c r="D3675" s="366">
        <v>44197</v>
      </c>
      <c r="E3675" s="366">
        <v>44197</v>
      </c>
      <c r="F3675" s="366">
        <v>44228</v>
      </c>
      <c r="G3675" s="365">
        <v>82</v>
      </c>
    </row>
    <row r="3676" spans="1:7" x14ac:dyDescent="0.25">
      <c r="A3676" s="369">
        <v>6763236</v>
      </c>
      <c r="B3676" s="368" t="s">
        <v>1920</v>
      </c>
      <c r="C3676" s="367" t="s">
        <v>1923</v>
      </c>
      <c r="D3676" s="366">
        <v>44166</v>
      </c>
      <c r="E3676" s="366">
        <v>44166</v>
      </c>
      <c r="F3676" s="366">
        <v>44197</v>
      </c>
      <c r="G3676" s="365">
        <v>65</v>
      </c>
    </row>
    <row r="3677" spans="1:7" x14ac:dyDescent="0.25">
      <c r="A3677" s="369">
        <v>6767187</v>
      </c>
      <c r="B3677" s="368" t="s">
        <v>1918</v>
      </c>
      <c r="C3677" s="367" t="s">
        <v>1933</v>
      </c>
      <c r="D3677" s="366">
        <v>44440</v>
      </c>
      <c r="E3677" s="366">
        <v>44470</v>
      </c>
      <c r="F3677" s="366">
        <v>44470</v>
      </c>
      <c r="G3677" s="365">
        <v>21</v>
      </c>
    </row>
    <row r="3678" spans="1:7" x14ac:dyDescent="0.25">
      <c r="A3678" s="369">
        <v>6768146</v>
      </c>
      <c r="B3678" s="368" t="s">
        <v>1926</v>
      </c>
      <c r="C3678" s="367" t="s">
        <v>1930</v>
      </c>
      <c r="D3678" s="366">
        <v>44409</v>
      </c>
      <c r="E3678" s="366">
        <v>44409</v>
      </c>
      <c r="F3678" s="366">
        <v>44440</v>
      </c>
      <c r="G3678" s="365">
        <v>17</v>
      </c>
    </row>
    <row r="3679" spans="1:7" x14ac:dyDescent="0.25">
      <c r="A3679" s="369">
        <v>6770821</v>
      </c>
      <c r="B3679" s="368" t="s">
        <v>1920</v>
      </c>
      <c r="C3679" s="367" t="s">
        <v>1921</v>
      </c>
      <c r="D3679" s="366">
        <v>44013</v>
      </c>
      <c r="E3679" s="366">
        <v>44044</v>
      </c>
      <c r="F3679" s="366">
        <v>44044</v>
      </c>
      <c r="G3679" s="365">
        <v>10</v>
      </c>
    </row>
    <row r="3680" spans="1:7" x14ac:dyDescent="0.25">
      <c r="A3680" s="369">
        <v>6773922</v>
      </c>
      <c r="B3680" s="368" t="s">
        <v>1918</v>
      </c>
      <c r="C3680" s="367" t="s">
        <v>1919</v>
      </c>
      <c r="D3680" s="366">
        <v>44136</v>
      </c>
      <c r="E3680" s="366">
        <v>44166</v>
      </c>
      <c r="F3680" s="366">
        <v>44166</v>
      </c>
      <c r="G3680" s="365">
        <v>6</v>
      </c>
    </row>
    <row r="3681" spans="1:7" x14ac:dyDescent="0.25">
      <c r="A3681" s="369">
        <v>6777505</v>
      </c>
      <c r="B3681" s="368" t="s">
        <v>1928</v>
      </c>
      <c r="C3681" s="367" t="s">
        <v>1927</v>
      </c>
      <c r="D3681" s="366">
        <v>44287</v>
      </c>
      <c r="E3681" s="366">
        <v>44317</v>
      </c>
      <c r="F3681" s="366">
        <v>44317</v>
      </c>
      <c r="G3681" s="365">
        <v>8</v>
      </c>
    </row>
    <row r="3682" spans="1:7" x14ac:dyDescent="0.25">
      <c r="A3682" s="369">
        <v>6777786</v>
      </c>
      <c r="B3682" s="368" t="s">
        <v>1932</v>
      </c>
      <c r="C3682" s="367" t="s">
        <v>1931</v>
      </c>
      <c r="D3682" s="366">
        <v>44105</v>
      </c>
      <c r="E3682" s="366">
        <v>44105</v>
      </c>
      <c r="F3682" s="366">
        <v>44136</v>
      </c>
      <c r="G3682" s="365">
        <v>85</v>
      </c>
    </row>
    <row r="3683" spans="1:7" x14ac:dyDescent="0.25">
      <c r="A3683" s="369">
        <v>6780890</v>
      </c>
      <c r="B3683" s="368" t="s">
        <v>1922</v>
      </c>
      <c r="C3683" s="367" t="s">
        <v>1933</v>
      </c>
      <c r="D3683" s="366">
        <v>44075</v>
      </c>
      <c r="E3683" s="366">
        <v>44075</v>
      </c>
      <c r="F3683" s="366">
        <v>44075</v>
      </c>
      <c r="G3683" s="365">
        <v>96</v>
      </c>
    </row>
    <row r="3684" spans="1:7" x14ac:dyDescent="0.25">
      <c r="A3684" s="369">
        <v>6781183</v>
      </c>
      <c r="B3684" s="368" t="s">
        <v>1926</v>
      </c>
      <c r="C3684" s="367" t="s">
        <v>1934</v>
      </c>
      <c r="D3684" s="366">
        <v>44531</v>
      </c>
      <c r="E3684" s="366">
        <v>44562</v>
      </c>
      <c r="F3684" s="366">
        <v>44562</v>
      </c>
      <c r="G3684" s="365">
        <v>19</v>
      </c>
    </row>
    <row r="3685" spans="1:7" x14ac:dyDescent="0.25">
      <c r="A3685" s="369">
        <v>6782378</v>
      </c>
      <c r="B3685" s="368" t="s">
        <v>1926</v>
      </c>
      <c r="C3685" s="367" t="s">
        <v>1925</v>
      </c>
      <c r="D3685" s="366">
        <v>44075</v>
      </c>
      <c r="E3685" s="366">
        <v>44105</v>
      </c>
      <c r="F3685" s="366">
        <v>44105</v>
      </c>
      <c r="G3685" s="365">
        <v>8</v>
      </c>
    </row>
    <row r="3686" spans="1:7" x14ac:dyDescent="0.25">
      <c r="A3686" s="369">
        <v>6785432</v>
      </c>
      <c r="B3686" s="368" t="s">
        <v>1932</v>
      </c>
      <c r="C3686" s="367" t="s">
        <v>1927</v>
      </c>
      <c r="D3686" s="366">
        <v>44531</v>
      </c>
      <c r="E3686" s="366">
        <v>44531</v>
      </c>
      <c r="F3686" s="366">
        <v>44531</v>
      </c>
      <c r="G3686" s="365">
        <v>97</v>
      </c>
    </row>
    <row r="3687" spans="1:7" x14ac:dyDescent="0.25">
      <c r="A3687" s="369">
        <v>6787501</v>
      </c>
      <c r="B3687" s="368" t="s">
        <v>1924</v>
      </c>
      <c r="C3687" s="367" t="s">
        <v>1927</v>
      </c>
      <c r="D3687" s="366">
        <v>44501</v>
      </c>
      <c r="E3687" s="366">
        <v>44531</v>
      </c>
      <c r="F3687" s="366">
        <v>44531</v>
      </c>
      <c r="G3687" s="365">
        <v>9</v>
      </c>
    </row>
    <row r="3688" spans="1:7" x14ac:dyDescent="0.25">
      <c r="A3688" s="369">
        <v>6788638</v>
      </c>
      <c r="B3688" s="368" t="s">
        <v>1920</v>
      </c>
      <c r="C3688" s="367" t="s">
        <v>1919</v>
      </c>
      <c r="D3688" s="366">
        <v>44105</v>
      </c>
      <c r="E3688" s="366">
        <v>44136</v>
      </c>
      <c r="F3688" s="366">
        <v>44136</v>
      </c>
      <c r="G3688" s="365">
        <v>7</v>
      </c>
    </row>
    <row r="3689" spans="1:7" x14ac:dyDescent="0.25">
      <c r="A3689" s="369">
        <v>6791853</v>
      </c>
      <c r="B3689" s="368" t="s">
        <v>1920</v>
      </c>
      <c r="C3689" s="367" t="s">
        <v>1931</v>
      </c>
      <c r="D3689" s="366">
        <v>44470</v>
      </c>
      <c r="E3689" s="366">
        <v>44470</v>
      </c>
      <c r="F3689" s="366">
        <v>44501</v>
      </c>
      <c r="G3689" s="365">
        <v>89</v>
      </c>
    </row>
    <row r="3690" spans="1:7" x14ac:dyDescent="0.25">
      <c r="A3690" s="369">
        <v>6796680</v>
      </c>
      <c r="B3690" s="368" t="s">
        <v>1926</v>
      </c>
      <c r="C3690" s="367" t="s">
        <v>1923</v>
      </c>
      <c r="D3690" s="366">
        <v>43862</v>
      </c>
      <c r="E3690" s="366">
        <v>43862</v>
      </c>
      <c r="F3690" s="366">
        <v>43862</v>
      </c>
      <c r="G3690" s="365">
        <v>75</v>
      </c>
    </row>
    <row r="3691" spans="1:7" x14ac:dyDescent="0.25">
      <c r="A3691" s="369">
        <v>6797161</v>
      </c>
      <c r="B3691" s="368" t="s">
        <v>1924</v>
      </c>
      <c r="C3691" s="367" t="s">
        <v>1931</v>
      </c>
      <c r="D3691" s="366">
        <v>44287</v>
      </c>
      <c r="E3691" s="366">
        <v>44287</v>
      </c>
      <c r="F3691" s="366">
        <v>44287</v>
      </c>
      <c r="G3691" s="365">
        <v>75</v>
      </c>
    </row>
    <row r="3692" spans="1:7" x14ac:dyDescent="0.25">
      <c r="A3692" s="369">
        <v>6797336</v>
      </c>
      <c r="B3692" s="368" t="s">
        <v>1920</v>
      </c>
      <c r="C3692" s="367" t="s">
        <v>1919</v>
      </c>
      <c r="D3692" s="366">
        <v>44501</v>
      </c>
      <c r="E3692" s="366">
        <v>44531</v>
      </c>
      <c r="F3692" s="366">
        <v>44531</v>
      </c>
      <c r="G3692" s="365">
        <v>17</v>
      </c>
    </row>
    <row r="3693" spans="1:7" x14ac:dyDescent="0.25">
      <c r="A3693" s="369">
        <v>6797920</v>
      </c>
      <c r="B3693" s="368" t="s">
        <v>1932</v>
      </c>
      <c r="C3693" s="367" t="s">
        <v>1930</v>
      </c>
      <c r="D3693" s="366">
        <v>44409</v>
      </c>
      <c r="E3693" s="366">
        <v>44409</v>
      </c>
      <c r="F3693" s="366">
        <v>44409</v>
      </c>
      <c r="G3693" s="365">
        <v>100</v>
      </c>
    </row>
    <row r="3694" spans="1:7" x14ac:dyDescent="0.25">
      <c r="A3694" s="369">
        <v>6798979</v>
      </c>
      <c r="B3694" s="368" t="s">
        <v>1920</v>
      </c>
      <c r="C3694" s="367" t="s">
        <v>1919</v>
      </c>
      <c r="D3694" s="366">
        <v>43831</v>
      </c>
      <c r="E3694" s="366">
        <v>43831</v>
      </c>
      <c r="F3694" s="366">
        <v>43831</v>
      </c>
      <c r="G3694" s="365">
        <v>93</v>
      </c>
    </row>
    <row r="3695" spans="1:7" x14ac:dyDescent="0.25">
      <c r="A3695" s="369">
        <v>6803458</v>
      </c>
      <c r="B3695" s="368" t="s">
        <v>1932</v>
      </c>
      <c r="C3695" s="367" t="s">
        <v>1923</v>
      </c>
      <c r="D3695" s="366">
        <v>44044</v>
      </c>
      <c r="E3695" s="366">
        <v>44044</v>
      </c>
      <c r="F3695" s="366">
        <v>44044</v>
      </c>
      <c r="G3695" s="365">
        <v>95</v>
      </c>
    </row>
    <row r="3696" spans="1:7" x14ac:dyDescent="0.25">
      <c r="A3696" s="369">
        <v>6807684</v>
      </c>
      <c r="B3696" s="368" t="s">
        <v>1932</v>
      </c>
      <c r="C3696" s="367" t="s">
        <v>1923</v>
      </c>
      <c r="D3696" s="366">
        <v>44440</v>
      </c>
      <c r="E3696" s="366">
        <v>44470</v>
      </c>
      <c r="F3696" s="366">
        <v>44470</v>
      </c>
      <c r="G3696" s="365">
        <v>14</v>
      </c>
    </row>
    <row r="3697" spans="1:7" x14ac:dyDescent="0.25">
      <c r="A3697" s="369">
        <v>6808381</v>
      </c>
      <c r="B3697" s="368" t="s">
        <v>1920</v>
      </c>
      <c r="C3697" s="367" t="s">
        <v>1919</v>
      </c>
      <c r="D3697" s="366">
        <v>43891</v>
      </c>
      <c r="E3697" s="366">
        <v>43891</v>
      </c>
      <c r="F3697" s="366">
        <v>43922</v>
      </c>
      <c r="G3697" s="365">
        <v>95</v>
      </c>
    </row>
    <row r="3698" spans="1:7" x14ac:dyDescent="0.25">
      <c r="A3698" s="369">
        <v>6808433</v>
      </c>
      <c r="B3698" s="368" t="s">
        <v>1924</v>
      </c>
      <c r="C3698" s="367" t="s">
        <v>1923</v>
      </c>
      <c r="D3698" s="366">
        <v>44317</v>
      </c>
      <c r="E3698" s="366">
        <v>44317</v>
      </c>
      <c r="F3698" s="366">
        <v>44317</v>
      </c>
      <c r="G3698" s="365">
        <v>75</v>
      </c>
    </row>
    <row r="3699" spans="1:7" x14ac:dyDescent="0.25">
      <c r="A3699" s="369">
        <v>6810518</v>
      </c>
      <c r="B3699" s="368" t="s">
        <v>1926</v>
      </c>
      <c r="C3699" s="367" t="s">
        <v>1925</v>
      </c>
      <c r="D3699" s="366">
        <v>44013</v>
      </c>
      <c r="E3699" s="366">
        <v>44013</v>
      </c>
      <c r="F3699" s="366">
        <v>44013</v>
      </c>
      <c r="G3699" s="365">
        <v>71</v>
      </c>
    </row>
    <row r="3700" spans="1:7" x14ac:dyDescent="0.25">
      <c r="A3700" s="369">
        <v>6810613</v>
      </c>
      <c r="B3700" s="368" t="s">
        <v>1922</v>
      </c>
      <c r="C3700" s="367" t="s">
        <v>1919</v>
      </c>
      <c r="D3700" s="366">
        <v>44044</v>
      </c>
      <c r="E3700" s="366">
        <v>44044</v>
      </c>
      <c r="F3700" s="366">
        <v>44044</v>
      </c>
      <c r="G3700" s="365">
        <v>76</v>
      </c>
    </row>
    <row r="3701" spans="1:7" x14ac:dyDescent="0.25">
      <c r="A3701" s="369">
        <v>6810888</v>
      </c>
      <c r="B3701" s="368" t="s">
        <v>1922</v>
      </c>
      <c r="C3701" s="367" t="s">
        <v>1921</v>
      </c>
      <c r="D3701" s="366">
        <v>44470</v>
      </c>
      <c r="E3701" s="366">
        <v>44470</v>
      </c>
      <c r="F3701" s="366">
        <v>44501</v>
      </c>
      <c r="G3701" s="365">
        <v>36</v>
      </c>
    </row>
    <row r="3702" spans="1:7" x14ac:dyDescent="0.25">
      <c r="A3702" s="369">
        <v>6811276</v>
      </c>
      <c r="B3702" s="368" t="s">
        <v>1932</v>
      </c>
      <c r="C3702" s="367" t="s">
        <v>1921</v>
      </c>
      <c r="D3702" s="366">
        <v>44409</v>
      </c>
      <c r="E3702" s="366">
        <v>44409</v>
      </c>
      <c r="F3702" s="366">
        <v>44409</v>
      </c>
      <c r="G3702" s="365">
        <v>11</v>
      </c>
    </row>
    <row r="3703" spans="1:7" x14ac:dyDescent="0.25">
      <c r="A3703" s="369">
        <v>6812660</v>
      </c>
      <c r="B3703" s="368" t="s">
        <v>1924</v>
      </c>
      <c r="C3703" s="367" t="s">
        <v>1917</v>
      </c>
      <c r="D3703" s="366">
        <v>44440</v>
      </c>
      <c r="E3703" s="366">
        <v>44440</v>
      </c>
      <c r="F3703" s="366">
        <v>44440</v>
      </c>
      <c r="G3703" s="365">
        <v>58</v>
      </c>
    </row>
    <row r="3704" spans="1:7" x14ac:dyDescent="0.25">
      <c r="A3704" s="369">
        <v>6816422</v>
      </c>
      <c r="B3704" s="368" t="s">
        <v>1926</v>
      </c>
      <c r="C3704" s="367" t="s">
        <v>1933</v>
      </c>
      <c r="D3704" s="366">
        <v>43983</v>
      </c>
      <c r="E3704" s="366">
        <v>43983</v>
      </c>
      <c r="F3704" s="366">
        <v>44013</v>
      </c>
      <c r="G3704" s="365">
        <v>2</v>
      </c>
    </row>
    <row r="3705" spans="1:7" x14ac:dyDescent="0.25">
      <c r="A3705" s="369">
        <v>6816458</v>
      </c>
      <c r="B3705" s="368" t="s">
        <v>1926</v>
      </c>
      <c r="C3705" s="367" t="s">
        <v>1927</v>
      </c>
      <c r="D3705" s="366">
        <v>44409</v>
      </c>
      <c r="E3705" s="366">
        <v>44409</v>
      </c>
      <c r="F3705" s="366">
        <v>44409</v>
      </c>
      <c r="G3705" s="365">
        <v>70</v>
      </c>
    </row>
    <row r="3706" spans="1:7" x14ac:dyDescent="0.25">
      <c r="A3706" s="369">
        <v>6817068</v>
      </c>
      <c r="B3706" s="368" t="s">
        <v>1924</v>
      </c>
      <c r="C3706" s="367" t="s">
        <v>1919</v>
      </c>
      <c r="D3706" s="366">
        <v>44228</v>
      </c>
      <c r="E3706" s="366">
        <v>44256</v>
      </c>
      <c r="F3706" s="366">
        <v>44256</v>
      </c>
      <c r="G3706" s="365">
        <v>18</v>
      </c>
    </row>
    <row r="3707" spans="1:7" x14ac:dyDescent="0.25">
      <c r="A3707" s="369">
        <v>6818612</v>
      </c>
      <c r="B3707" s="368" t="s">
        <v>1929</v>
      </c>
      <c r="C3707" s="367" t="s">
        <v>1917</v>
      </c>
      <c r="D3707" s="366">
        <v>44440</v>
      </c>
      <c r="E3707" s="366">
        <v>44470</v>
      </c>
      <c r="F3707" s="366">
        <v>44470</v>
      </c>
      <c r="G3707" s="365">
        <v>15</v>
      </c>
    </row>
    <row r="3708" spans="1:7" x14ac:dyDescent="0.25">
      <c r="A3708" s="369">
        <v>6819233</v>
      </c>
      <c r="B3708" s="368" t="s">
        <v>1932</v>
      </c>
      <c r="C3708" s="367" t="s">
        <v>1931</v>
      </c>
      <c r="D3708" s="366">
        <v>44348</v>
      </c>
      <c r="E3708" s="366">
        <v>44348</v>
      </c>
      <c r="F3708" s="366">
        <v>44348</v>
      </c>
      <c r="G3708" s="365">
        <v>79</v>
      </c>
    </row>
    <row r="3709" spans="1:7" x14ac:dyDescent="0.25">
      <c r="A3709" s="369">
        <v>6819318</v>
      </c>
      <c r="B3709" s="368" t="s">
        <v>1922</v>
      </c>
      <c r="C3709" s="367" t="s">
        <v>1919</v>
      </c>
      <c r="D3709" s="366">
        <v>44075</v>
      </c>
      <c r="E3709" s="366">
        <v>44075</v>
      </c>
      <c r="F3709" s="366">
        <v>44105</v>
      </c>
      <c r="G3709" s="365">
        <v>27</v>
      </c>
    </row>
    <row r="3710" spans="1:7" x14ac:dyDescent="0.25">
      <c r="A3710" s="369">
        <v>6819815</v>
      </c>
      <c r="B3710" s="368" t="s">
        <v>1926</v>
      </c>
      <c r="C3710" s="367" t="s">
        <v>1921</v>
      </c>
      <c r="D3710" s="366">
        <v>44256</v>
      </c>
      <c r="E3710" s="366">
        <v>44256</v>
      </c>
      <c r="F3710" s="366">
        <v>44256</v>
      </c>
      <c r="G3710" s="365">
        <v>85</v>
      </c>
    </row>
    <row r="3711" spans="1:7" x14ac:dyDescent="0.25">
      <c r="A3711" s="369">
        <v>6820076</v>
      </c>
      <c r="B3711" s="368" t="s">
        <v>1926</v>
      </c>
      <c r="C3711" s="367" t="s">
        <v>1934</v>
      </c>
      <c r="D3711" s="366">
        <v>44228</v>
      </c>
      <c r="E3711" s="366">
        <v>44256</v>
      </c>
      <c r="F3711" s="366">
        <v>44256</v>
      </c>
      <c r="G3711" s="365">
        <v>15</v>
      </c>
    </row>
    <row r="3712" spans="1:7" x14ac:dyDescent="0.25">
      <c r="A3712" s="369">
        <v>6822774</v>
      </c>
      <c r="B3712" s="368" t="s">
        <v>1922</v>
      </c>
      <c r="C3712" s="367" t="s">
        <v>1919</v>
      </c>
      <c r="D3712" s="366">
        <v>44287</v>
      </c>
      <c r="E3712" s="366">
        <v>44287</v>
      </c>
      <c r="F3712" s="366">
        <v>44317</v>
      </c>
      <c r="G3712" s="365">
        <v>48</v>
      </c>
    </row>
    <row r="3713" spans="1:7" x14ac:dyDescent="0.25">
      <c r="A3713" s="369">
        <v>6824332</v>
      </c>
      <c r="B3713" s="368" t="s">
        <v>1929</v>
      </c>
      <c r="C3713" s="367" t="s">
        <v>1927</v>
      </c>
      <c r="D3713" s="366">
        <v>44256</v>
      </c>
      <c r="E3713" s="366">
        <v>44256</v>
      </c>
      <c r="F3713" s="366">
        <v>44256</v>
      </c>
      <c r="G3713" s="365">
        <v>47</v>
      </c>
    </row>
    <row r="3714" spans="1:7" x14ac:dyDescent="0.25">
      <c r="A3714" s="369">
        <v>6825790</v>
      </c>
      <c r="B3714" s="368" t="s">
        <v>1920</v>
      </c>
      <c r="C3714" s="367" t="s">
        <v>1933</v>
      </c>
      <c r="D3714" s="366">
        <v>44075</v>
      </c>
      <c r="E3714" s="366">
        <v>44075</v>
      </c>
      <c r="F3714" s="366">
        <v>44075</v>
      </c>
      <c r="G3714" s="365">
        <v>41</v>
      </c>
    </row>
    <row r="3715" spans="1:7" x14ac:dyDescent="0.25">
      <c r="A3715" s="369">
        <v>6826200</v>
      </c>
      <c r="B3715" s="368" t="s">
        <v>1922</v>
      </c>
      <c r="C3715" s="367" t="s">
        <v>1930</v>
      </c>
      <c r="D3715" s="366">
        <v>44409</v>
      </c>
      <c r="E3715" s="366">
        <v>44409</v>
      </c>
      <c r="F3715" s="366">
        <v>44440</v>
      </c>
      <c r="G3715" s="365">
        <v>32</v>
      </c>
    </row>
    <row r="3716" spans="1:7" x14ac:dyDescent="0.25">
      <c r="A3716" s="369">
        <v>6826977</v>
      </c>
      <c r="B3716" s="368" t="s">
        <v>1924</v>
      </c>
      <c r="C3716" s="367" t="s">
        <v>1919</v>
      </c>
      <c r="D3716" s="366">
        <v>44228</v>
      </c>
      <c r="E3716" s="366">
        <v>44228</v>
      </c>
      <c r="F3716" s="366">
        <v>44228</v>
      </c>
      <c r="G3716" s="365">
        <v>54</v>
      </c>
    </row>
    <row r="3717" spans="1:7" x14ac:dyDescent="0.25">
      <c r="A3717" s="369">
        <v>6827116</v>
      </c>
      <c r="B3717" s="368" t="s">
        <v>1922</v>
      </c>
      <c r="C3717" s="367" t="s">
        <v>1921</v>
      </c>
      <c r="D3717" s="366">
        <v>44440</v>
      </c>
      <c r="E3717" s="366">
        <v>44440</v>
      </c>
      <c r="F3717" s="366">
        <v>44440</v>
      </c>
      <c r="G3717" s="365">
        <v>100</v>
      </c>
    </row>
    <row r="3718" spans="1:7" x14ac:dyDescent="0.25">
      <c r="A3718" s="369">
        <v>6828166</v>
      </c>
      <c r="B3718" s="368" t="s">
        <v>1922</v>
      </c>
      <c r="C3718" s="367" t="s">
        <v>1923</v>
      </c>
      <c r="D3718" s="366">
        <v>43891</v>
      </c>
      <c r="E3718" s="366">
        <v>43891</v>
      </c>
      <c r="F3718" s="366">
        <v>43891</v>
      </c>
      <c r="G3718" s="365">
        <v>14</v>
      </c>
    </row>
    <row r="3719" spans="1:7" x14ac:dyDescent="0.25">
      <c r="A3719" s="369">
        <v>6833543</v>
      </c>
      <c r="B3719" s="368" t="s">
        <v>1926</v>
      </c>
      <c r="C3719" s="367" t="s">
        <v>1925</v>
      </c>
      <c r="D3719" s="366">
        <v>43862</v>
      </c>
      <c r="E3719" s="366">
        <v>43891</v>
      </c>
      <c r="F3719" s="366">
        <v>43891</v>
      </c>
      <c r="G3719" s="365">
        <v>3</v>
      </c>
    </row>
    <row r="3720" spans="1:7" x14ac:dyDescent="0.25">
      <c r="A3720" s="369">
        <v>6834291</v>
      </c>
      <c r="B3720" s="368" t="s">
        <v>1932</v>
      </c>
      <c r="C3720" s="367" t="s">
        <v>1934</v>
      </c>
      <c r="D3720" s="366">
        <v>43922</v>
      </c>
      <c r="E3720" s="366">
        <v>43952</v>
      </c>
      <c r="F3720" s="366">
        <v>43952</v>
      </c>
      <c r="G3720" s="365">
        <v>1</v>
      </c>
    </row>
    <row r="3721" spans="1:7" x14ac:dyDescent="0.25">
      <c r="A3721" s="369">
        <v>6835457</v>
      </c>
      <c r="B3721" s="368" t="s">
        <v>1922</v>
      </c>
      <c r="C3721" s="367" t="s">
        <v>1930</v>
      </c>
      <c r="D3721" s="366">
        <v>44378</v>
      </c>
      <c r="E3721" s="366">
        <v>44378</v>
      </c>
      <c r="F3721" s="366">
        <v>44409</v>
      </c>
      <c r="G3721" s="365">
        <v>73</v>
      </c>
    </row>
    <row r="3722" spans="1:7" x14ac:dyDescent="0.25">
      <c r="A3722" s="369">
        <v>6836331</v>
      </c>
      <c r="B3722" s="368" t="s">
        <v>1920</v>
      </c>
      <c r="C3722" s="367" t="s">
        <v>1927</v>
      </c>
      <c r="D3722" s="366">
        <v>43983</v>
      </c>
      <c r="E3722" s="366">
        <v>43983</v>
      </c>
      <c r="F3722" s="366">
        <v>43983</v>
      </c>
      <c r="G3722" s="365">
        <v>70</v>
      </c>
    </row>
    <row r="3723" spans="1:7" x14ac:dyDescent="0.25">
      <c r="A3723" s="369">
        <v>6840334</v>
      </c>
      <c r="B3723" s="368" t="s">
        <v>1922</v>
      </c>
      <c r="C3723" s="367" t="s">
        <v>1934</v>
      </c>
      <c r="D3723" s="366">
        <v>44317</v>
      </c>
      <c r="E3723" s="366">
        <v>44317</v>
      </c>
      <c r="F3723" s="366">
        <v>44317</v>
      </c>
      <c r="G3723" s="365">
        <v>81</v>
      </c>
    </row>
    <row r="3724" spans="1:7" x14ac:dyDescent="0.25">
      <c r="A3724" s="369">
        <v>6840518</v>
      </c>
      <c r="B3724" s="368" t="s">
        <v>1922</v>
      </c>
      <c r="C3724" s="367" t="s">
        <v>1925</v>
      </c>
      <c r="D3724" s="366">
        <v>43922</v>
      </c>
      <c r="E3724" s="366">
        <v>43922</v>
      </c>
      <c r="F3724" s="366">
        <v>43922</v>
      </c>
      <c r="G3724" s="365">
        <v>60</v>
      </c>
    </row>
    <row r="3725" spans="1:7" x14ac:dyDescent="0.25">
      <c r="A3725" s="369">
        <v>6844563</v>
      </c>
      <c r="B3725" s="368" t="s">
        <v>1928</v>
      </c>
      <c r="C3725" s="367" t="s">
        <v>1934</v>
      </c>
      <c r="D3725" s="366">
        <v>44105</v>
      </c>
      <c r="E3725" s="366">
        <v>44105</v>
      </c>
      <c r="F3725" s="366">
        <v>44136</v>
      </c>
      <c r="G3725" s="365">
        <v>49</v>
      </c>
    </row>
    <row r="3726" spans="1:7" x14ac:dyDescent="0.25">
      <c r="A3726" s="369">
        <v>6844844</v>
      </c>
      <c r="B3726" s="368" t="s">
        <v>1924</v>
      </c>
      <c r="C3726" s="367" t="s">
        <v>1930</v>
      </c>
      <c r="D3726" s="366">
        <v>44197</v>
      </c>
      <c r="E3726" s="366">
        <v>44228</v>
      </c>
      <c r="F3726" s="366">
        <v>44228</v>
      </c>
      <c r="G3726" s="365">
        <v>5</v>
      </c>
    </row>
    <row r="3727" spans="1:7" x14ac:dyDescent="0.25">
      <c r="A3727" s="369">
        <v>6846859</v>
      </c>
      <c r="B3727" s="368" t="s">
        <v>1922</v>
      </c>
      <c r="C3727" s="367" t="s">
        <v>1934</v>
      </c>
      <c r="D3727" s="366">
        <v>44287</v>
      </c>
      <c r="E3727" s="366">
        <v>44287</v>
      </c>
      <c r="F3727" s="366">
        <v>44317</v>
      </c>
      <c r="G3727" s="365">
        <v>31</v>
      </c>
    </row>
    <row r="3728" spans="1:7" x14ac:dyDescent="0.25">
      <c r="A3728" s="369">
        <v>6851149</v>
      </c>
      <c r="B3728" s="368" t="s">
        <v>1924</v>
      </c>
      <c r="C3728" s="367" t="s">
        <v>1921</v>
      </c>
      <c r="D3728" s="366">
        <v>43922</v>
      </c>
      <c r="E3728" s="366">
        <v>43922</v>
      </c>
      <c r="F3728" s="366">
        <v>43952</v>
      </c>
      <c r="G3728" s="365">
        <v>49</v>
      </c>
    </row>
    <row r="3729" spans="1:7" x14ac:dyDescent="0.25">
      <c r="A3729" s="369">
        <v>6851604</v>
      </c>
      <c r="B3729" s="368" t="s">
        <v>1929</v>
      </c>
      <c r="C3729" s="367" t="s">
        <v>1930</v>
      </c>
      <c r="D3729" s="366">
        <v>44409</v>
      </c>
      <c r="E3729" s="366">
        <v>44409</v>
      </c>
      <c r="F3729" s="366">
        <v>44440</v>
      </c>
      <c r="G3729" s="365">
        <v>40</v>
      </c>
    </row>
    <row r="3730" spans="1:7" x14ac:dyDescent="0.25">
      <c r="A3730" s="369">
        <v>6852746</v>
      </c>
      <c r="B3730" s="368" t="s">
        <v>1920</v>
      </c>
      <c r="C3730" s="367" t="s">
        <v>1917</v>
      </c>
      <c r="D3730" s="366">
        <v>44470</v>
      </c>
      <c r="E3730" s="366">
        <v>44470</v>
      </c>
      <c r="F3730" s="366">
        <v>44470</v>
      </c>
      <c r="G3730" s="365">
        <v>96</v>
      </c>
    </row>
    <row r="3731" spans="1:7" x14ac:dyDescent="0.25">
      <c r="A3731" s="369">
        <v>6852747</v>
      </c>
      <c r="B3731" s="368" t="s">
        <v>1920</v>
      </c>
      <c r="C3731" s="367" t="s">
        <v>1931</v>
      </c>
      <c r="D3731" s="366">
        <v>43983</v>
      </c>
      <c r="E3731" s="366">
        <v>43983</v>
      </c>
      <c r="F3731" s="366">
        <v>43983</v>
      </c>
      <c r="G3731" s="365">
        <v>8</v>
      </c>
    </row>
    <row r="3732" spans="1:7" x14ac:dyDescent="0.25">
      <c r="A3732" s="369">
        <v>6854956</v>
      </c>
      <c r="B3732" s="368" t="s">
        <v>1932</v>
      </c>
      <c r="C3732" s="367" t="s">
        <v>1933</v>
      </c>
      <c r="D3732" s="366">
        <v>44287</v>
      </c>
      <c r="E3732" s="366">
        <v>44317</v>
      </c>
      <c r="F3732" s="366">
        <v>44317</v>
      </c>
      <c r="G3732" s="365">
        <v>8</v>
      </c>
    </row>
    <row r="3733" spans="1:7" x14ac:dyDescent="0.25">
      <c r="A3733" s="369">
        <v>6855220</v>
      </c>
      <c r="B3733" s="368" t="s">
        <v>1929</v>
      </c>
      <c r="C3733" s="367" t="s">
        <v>1927</v>
      </c>
      <c r="D3733" s="366">
        <v>44136</v>
      </c>
      <c r="E3733" s="366">
        <v>44136</v>
      </c>
      <c r="F3733" s="366">
        <v>44136</v>
      </c>
      <c r="G3733" s="365">
        <v>98</v>
      </c>
    </row>
    <row r="3734" spans="1:7" x14ac:dyDescent="0.25">
      <c r="A3734" s="369">
        <v>6860809</v>
      </c>
      <c r="B3734" s="368" t="s">
        <v>1932</v>
      </c>
      <c r="C3734" s="367" t="s">
        <v>1931</v>
      </c>
      <c r="D3734" s="366">
        <v>43922</v>
      </c>
      <c r="E3734" s="366">
        <v>43922</v>
      </c>
      <c r="F3734" s="366">
        <v>43922</v>
      </c>
      <c r="G3734" s="365">
        <v>75</v>
      </c>
    </row>
    <row r="3735" spans="1:7" x14ac:dyDescent="0.25">
      <c r="A3735" s="369">
        <v>6862083</v>
      </c>
      <c r="B3735" s="368" t="s">
        <v>1926</v>
      </c>
      <c r="C3735" s="367" t="s">
        <v>1925</v>
      </c>
      <c r="D3735" s="366">
        <v>44317</v>
      </c>
      <c r="E3735" s="366">
        <v>44317</v>
      </c>
      <c r="F3735" s="366">
        <v>44317</v>
      </c>
      <c r="G3735" s="365">
        <v>35</v>
      </c>
    </row>
    <row r="3736" spans="1:7" x14ac:dyDescent="0.25">
      <c r="A3736" s="369">
        <v>6863644</v>
      </c>
      <c r="B3736" s="368" t="s">
        <v>1922</v>
      </c>
      <c r="C3736" s="367" t="s">
        <v>1933</v>
      </c>
      <c r="D3736" s="366">
        <v>43891</v>
      </c>
      <c r="E3736" s="366">
        <v>43891</v>
      </c>
      <c r="F3736" s="366">
        <v>43891</v>
      </c>
      <c r="G3736" s="365">
        <v>18</v>
      </c>
    </row>
    <row r="3737" spans="1:7" x14ac:dyDescent="0.25">
      <c r="A3737" s="369">
        <v>6866941</v>
      </c>
      <c r="B3737" s="368" t="s">
        <v>1920</v>
      </c>
      <c r="C3737" s="367" t="s">
        <v>1931</v>
      </c>
      <c r="D3737" s="366">
        <v>44501</v>
      </c>
      <c r="E3737" s="366">
        <v>44501</v>
      </c>
      <c r="F3737" s="366">
        <v>44531</v>
      </c>
      <c r="G3737" s="365">
        <v>99</v>
      </c>
    </row>
    <row r="3738" spans="1:7" x14ac:dyDescent="0.25">
      <c r="A3738" s="369">
        <v>6867505</v>
      </c>
      <c r="B3738" s="368" t="s">
        <v>1926</v>
      </c>
      <c r="C3738" s="367" t="s">
        <v>1934</v>
      </c>
      <c r="D3738" s="366">
        <v>44044</v>
      </c>
      <c r="E3738" s="366">
        <v>44044</v>
      </c>
      <c r="F3738" s="366">
        <v>44044</v>
      </c>
      <c r="G3738" s="365">
        <v>69</v>
      </c>
    </row>
    <row r="3739" spans="1:7" x14ac:dyDescent="0.25">
      <c r="A3739" s="369">
        <v>6868301</v>
      </c>
      <c r="B3739" s="368" t="s">
        <v>1920</v>
      </c>
      <c r="C3739" s="367" t="s">
        <v>1931</v>
      </c>
      <c r="D3739" s="366">
        <v>44378</v>
      </c>
      <c r="E3739" s="366">
        <v>44378</v>
      </c>
      <c r="F3739" s="366">
        <v>44409</v>
      </c>
      <c r="G3739" s="365">
        <v>69</v>
      </c>
    </row>
    <row r="3740" spans="1:7" x14ac:dyDescent="0.25">
      <c r="A3740" s="369">
        <v>6869934</v>
      </c>
      <c r="B3740" s="368" t="s">
        <v>1922</v>
      </c>
      <c r="C3740" s="367" t="s">
        <v>1923</v>
      </c>
      <c r="D3740" s="366">
        <v>43831</v>
      </c>
      <c r="E3740" s="366">
        <v>43862</v>
      </c>
      <c r="F3740" s="366">
        <v>43862</v>
      </c>
      <c r="G3740" s="365">
        <v>10</v>
      </c>
    </row>
    <row r="3741" spans="1:7" x14ac:dyDescent="0.25">
      <c r="A3741" s="369">
        <v>6870516</v>
      </c>
      <c r="B3741" s="368" t="s">
        <v>1926</v>
      </c>
      <c r="C3741" s="367" t="s">
        <v>1917</v>
      </c>
      <c r="D3741" s="366">
        <v>43831</v>
      </c>
      <c r="E3741" s="366">
        <v>43831</v>
      </c>
      <c r="F3741" s="366">
        <v>43862</v>
      </c>
      <c r="G3741" s="365">
        <v>98</v>
      </c>
    </row>
    <row r="3742" spans="1:7" x14ac:dyDescent="0.25">
      <c r="A3742" s="369">
        <v>6872684</v>
      </c>
      <c r="B3742" s="368" t="s">
        <v>1928</v>
      </c>
      <c r="C3742" s="367" t="s">
        <v>1917</v>
      </c>
      <c r="D3742" s="366">
        <v>44378</v>
      </c>
      <c r="E3742" s="366">
        <v>44378</v>
      </c>
      <c r="F3742" s="366">
        <v>44409</v>
      </c>
      <c r="G3742" s="365">
        <v>14</v>
      </c>
    </row>
    <row r="3743" spans="1:7" x14ac:dyDescent="0.25">
      <c r="A3743" s="369">
        <v>6872799</v>
      </c>
      <c r="B3743" s="368" t="s">
        <v>1920</v>
      </c>
      <c r="C3743" s="367" t="s">
        <v>1933</v>
      </c>
      <c r="D3743" s="366">
        <v>44166</v>
      </c>
      <c r="E3743" s="366">
        <v>44166</v>
      </c>
      <c r="F3743" s="366">
        <v>44197</v>
      </c>
      <c r="G3743" s="365">
        <v>31</v>
      </c>
    </row>
    <row r="3744" spans="1:7" x14ac:dyDescent="0.25">
      <c r="A3744" s="369">
        <v>6874293</v>
      </c>
      <c r="B3744" s="368" t="s">
        <v>1926</v>
      </c>
      <c r="C3744" s="367" t="s">
        <v>1927</v>
      </c>
      <c r="D3744" s="366">
        <v>43952</v>
      </c>
      <c r="E3744" s="366">
        <v>43952</v>
      </c>
      <c r="F3744" s="366">
        <v>43983</v>
      </c>
      <c r="G3744" s="365">
        <v>49</v>
      </c>
    </row>
    <row r="3745" spans="1:7" x14ac:dyDescent="0.25">
      <c r="A3745" s="369">
        <v>6875293</v>
      </c>
      <c r="B3745" s="368" t="s">
        <v>1929</v>
      </c>
      <c r="C3745" s="367" t="s">
        <v>1917</v>
      </c>
      <c r="D3745" s="366">
        <v>43952</v>
      </c>
      <c r="E3745" s="366">
        <v>43952</v>
      </c>
      <c r="F3745" s="366">
        <v>43983</v>
      </c>
      <c r="G3745" s="365">
        <v>51</v>
      </c>
    </row>
    <row r="3746" spans="1:7" x14ac:dyDescent="0.25">
      <c r="A3746" s="369">
        <v>6877599</v>
      </c>
      <c r="B3746" s="368" t="s">
        <v>1922</v>
      </c>
      <c r="C3746" s="367" t="s">
        <v>1917</v>
      </c>
      <c r="D3746" s="366">
        <v>44256</v>
      </c>
      <c r="E3746" s="366">
        <v>44256</v>
      </c>
      <c r="F3746" s="366">
        <v>44256</v>
      </c>
      <c r="G3746" s="365">
        <v>16</v>
      </c>
    </row>
    <row r="3747" spans="1:7" x14ac:dyDescent="0.25">
      <c r="A3747" s="369">
        <v>6888315</v>
      </c>
      <c r="B3747" s="368" t="s">
        <v>1928</v>
      </c>
      <c r="C3747" s="367" t="s">
        <v>1930</v>
      </c>
      <c r="D3747" s="366">
        <v>43983</v>
      </c>
      <c r="E3747" s="366">
        <v>44013</v>
      </c>
      <c r="F3747" s="366">
        <v>44013</v>
      </c>
      <c r="G3747" s="365">
        <v>9</v>
      </c>
    </row>
    <row r="3748" spans="1:7" x14ac:dyDescent="0.25">
      <c r="A3748" s="369">
        <v>6888981</v>
      </c>
      <c r="B3748" s="368" t="s">
        <v>1920</v>
      </c>
      <c r="C3748" s="367" t="s">
        <v>1921</v>
      </c>
      <c r="D3748" s="366">
        <v>43891</v>
      </c>
      <c r="E3748" s="366">
        <v>43891</v>
      </c>
      <c r="F3748" s="366">
        <v>43891</v>
      </c>
      <c r="G3748" s="365">
        <v>29</v>
      </c>
    </row>
    <row r="3749" spans="1:7" x14ac:dyDescent="0.25">
      <c r="A3749" s="369">
        <v>6890103</v>
      </c>
      <c r="B3749" s="368" t="s">
        <v>1929</v>
      </c>
      <c r="C3749" s="367" t="s">
        <v>1930</v>
      </c>
      <c r="D3749" s="366">
        <v>44075</v>
      </c>
      <c r="E3749" s="366">
        <v>44105</v>
      </c>
      <c r="F3749" s="366">
        <v>44105</v>
      </c>
      <c r="G3749" s="365">
        <v>1</v>
      </c>
    </row>
    <row r="3750" spans="1:7" x14ac:dyDescent="0.25">
      <c r="A3750" s="369">
        <v>6894569</v>
      </c>
      <c r="B3750" s="368" t="s">
        <v>1920</v>
      </c>
      <c r="C3750" s="367" t="s">
        <v>1921</v>
      </c>
      <c r="D3750" s="366">
        <v>44440</v>
      </c>
      <c r="E3750" s="366">
        <v>44440</v>
      </c>
      <c r="F3750" s="366">
        <v>44470</v>
      </c>
      <c r="G3750" s="365">
        <v>46</v>
      </c>
    </row>
    <row r="3751" spans="1:7" x14ac:dyDescent="0.25">
      <c r="A3751" s="369">
        <v>6897326</v>
      </c>
      <c r="B3751" s="368" t="s">
        <v>1932</v>
      </c>
      <c r="C3751" s="367" t="s">
        <v>1921</v>
      </c>
      <c r="D3751" s="366">
        <v>44531</v>
      </c>
      <c r="E3751" s="366">
        <v>44531</v>
      </c>
      <c r="F3751" s="366">
        <v>44531</v>
      </c>
      <c r="G3751" s="365">
        <v>52</v>
      </c>
    </row>
    <row r="3752" spans="1:7" x14ac:dyDescent="0.25">
      <c r="A3752" s="369">
        <v>6904326</v>
      </c>
      <c r="B3752" s="368" t="s">
        <v>1926</v>
      </c>
      <c r="C3752" s="367" t="s">
        <v>1925</v>
      </c>
      <c r="D3752" s="366">
        <v>44409</v>
      </c>
      <c r="E3752" s="366">
        <v>44409</v>
      </c>
      <c r="F3752" s="366">
        <v>44409</v>
      </c>
      <c r="G3752" s="365">
        <v>96</v>
      </c>
    </row>
    <row r="3753" spans="1:7" x14ac:dyDescent="0.25">
      <c r="A3753" s="369">
        <v>6907961</v>
      </c>
      <c r="B3753" s="368" t="s">
        <v>1918</v>
      </c>
      <c r="C3753" s="367" t="s">
        <v>1921</v>
      </c>
      <c r="D3753" s="366">
        <v>44228</v>
      </c>
      <c r="E3753" s="366">
        <v>44256</v>
      </c>
      <c r="F3753" s="366">
        <v>44256</v>
      </c>
      <c r="G3753" s="365">
        <v>21</v>
      </c>
    </row>
    <row r="3754" spans="1:7" x14ac:dyDescent="0.25">
      <c r="A3754" s="369">
        <v>6909996</v>
      </c>
      <c r="B3754" s="368" t="s">
        <v>1929</v>
      </c>
      <c r="C3754" s="367" t="s">
        <v>1931</v>
      </c>
      <c r="D3754" s="366">
        <v>44470</v>
      </c>
      <c r="E3754" s="366">
        <v>44470</v>
      </c>
      <c r="F3754" s="366">
        <v>44470</v>
      </c>
      <c r="G3754" s="365">
        <v>52</v>
      </c>
    </row>
    <row r="3755" spans="1:7" x14ac:dyDescent="0.25">
      <c r="A3755" s="369">
        <v>6910378</v>
      </c>
      <c r="B3755" s="368" t="s">
        <v>1918</v>
      </c>
      <c r="C3755" s="367" t="s">
        <v>1923</v>
      </c>
      <c r="D3755" s="366">
        <v>44228</v>
      </c>
      <c r="E3755" s="366">
        <v>44228</v>
      </c>
      <c r="F3755" s="366">
        <v>44256</v>
      </c>
      <c r="G3755" s="365">
        <v>72</v>
      </c>
    </row>
    <row r="3756" spans="1:7" x14ac:dyDescent="0.25">
      <c r="A3756" s="369">
        <v>6914338</v>
      </c>
      <c r="B3756" s="368" t="s">
        <v>1929</v>
      </c>
      <c r="C3756" s="367" t="s">
        <v>1934</v>
      </c>
      <c r="D3756" s="366">
        <v>43831</v>
      </c>
      <c r="E3756" s="366">
        <v>43831</v>
      </c>
      <c r="F3756" s="366">
        <v>43862</v>
      </c>
      <c r="G3756" s="365">
        <v>67</v>
      </c>
    </row>
    <row r="3757" spans="1:7" x14ac:dyDescent="0.25">
      <c r="A3757" s="369">
        <v>6914640</v>
      </c>
      <c r="B3757" s="368" t="s">
        <v>1922</v>
      </c>
      <c r="C3757" s="367" t="s">
        <v>1921</v>
      </c>
      <c r="D3757" s="366">
        <v>44348</v>
      </c>
      <c r="E3757" s="366">
        <v>44348</v>
      </c>
      <c r="F3757" s="366">
        <v>44348</v>
      </c>
      <c r="G3757" s="365">
        <v>84</v>
      </c>
    </row>
    <row r="3758" spans="1:7" x14ac:dyDescent="0.25">
      <c r="A3758" s="369">
        <v>6916983</v>
      </c>
      <c r="B3758" s="368" t="s">
        <v>1920</v>
      </c>
      <c r="C3758" s="367" t="s">
        <v>1931</v>
      </c>
      <c r="D3758" s="366">
        <v>43922</v>
      </c>
      <c r="E3758" s="366">
        <v>43952</v>
      </c>
      <c r="F3758" s="366">
        <v>43952</v>
      </c>
      <c r="G3758" s="365">
        <v>8</v>
      </c>
    </row>
    <row r="3759" spans="1:7" x14ac:dyDescent="0.25">
      <c r="A3759" s="369">
        <v>6917405</v>
      </c>
      <c r="B3759" s="368" t="s">
        <v>1932</v>
      </c>
      <c r="C3759" s="367" t="s">
        <v>1934</v>
      </c>
      <c r="D3759" s="366">
        <v>44531</v>
      </c>
      <c r="E3759" s="366">
        <v>44531</v>
      </c>
      <c r="F3759" s="366">
        <v>44562</v>
      </c>
      <c r="G3759" s="365">
        <v>21</v>
      </c>
    </row>
    <row r="3760" spans="1:7" x14ac:dyDescent="0.25">
      <c r="A3760" s="369">
        <v>6917608</v>
      </c>
      <c r="B3760" s="368" t="s">
        <v>1922</v>
      </c>
      <c r="C3760" s="367" t="s">
        <v>1930</v>
      </c>
      <c r="D3760" s="366">
        <v>44348</v>
      </c>
      <c r="E3760" s="366">
        <v>44348</v>
      </c>
      <c r="F3760" s="366">
        <v>44348</v>
      </c>
      <c r="G3760" s="365">
        <v>70</v>
      </c>
    </row>
    <row r="3761" spans="1:7" x14ac:dyDescent="0.25">
      <c r="A3761" s="369">
        <v>6917690</v>
      </c>
      <c r="B3761" s="368" t="s">
        <v>1928</v>
      </c>
      <c r="C3761" s="367" t="s">
        <v>1919</v>
      </c>
      <c r="D3761" s="366">
        <v>43922</v>
      </c>
      <c r="E3761" s="366">
        <v>43952</v>
      </c>
      <c r="F3761" s="366">
        <v>43952</v>
      </c>
      <c r="G3761" s="365">
        <v>9</v>
      </c>
    </row>
    <row r="3762" spans="1:7" x14ac:dyDescent="0.25">
      <c r="A3762" s="369">
        <v>6917887</v>
      </c>
      <c r="B3762" s="368" t="s">
        <v>1932</v>
      </c>
      <c r="C3762" s="367" t="s">
        <v>1917</v>
      </c>
      <c r="D3762" s="366">
        <v>44317</v>
      </c>
      <c r="E3762" s="366">
        <v>44317</v>
      </c>
      <c r="F3762" s="366">
        <v>44348</v>
      </c>
      <c r="G3762" s="365">
        <v>27</v>
      </c>
    </row>
    <row r="3763" spans="1:7" x14ac:dyDescent="0.25">
      <c r="A3763" s="369">
        <v>6918138</v>
      </c>
      <c r="B3763" s="368" t="s">
        <v>1918</v>
      </c>
      <c r="C3763" s="367" t="s">
        <v>1934</v>
      </c>
      <c r="D3763" s="366">
        <v>44013</v>
      </c>
      <c r="E3763" s="366">
        <v>44013</v>
      </c>
      <c r="F3763" s="366">
        <v>44013</v>
      </c>
      <c r="G3763" s="365">
        <v>58</v>
      </c>
    </row>
    <row r="3764" spans="1:7" x14ac:dyDescent="0.25">
      <c r="A3764" s="369">
        <v>6918342</v>
      </c>
      <c r="B3764" s="368" t="s">
        <v>1928</v>
      </c>
      <c r="C3764" s="367" t="s">
        <v>1923</v>
      </c>
      <c r="D3764" s="366">
        <v>44044</v>
      </c>
      <c r="E3764" s="366">
        <v>44044</v>
      </c>
      <c r="F3764" s="366">
        <v>44075</v>
      </c>
      <c r="G3764" s="365">
        <v>37</v>
      </c>
    </row>
    <row r="3765" spans="1:7" x14ac:dyDescent="0.25">
      <c r="A3765" s="369">
        <v>6918744</v>
      </c>
      <c r="B3765" s="368" t="s">
        <v>1932</v>
      </c>
      <c r="C3765" s="367" t="s">
        <v>1934</v>
      </c>
      <c r="D3765" s="366">
        <v>44440</v>
      </c>
      <c r="E3765" s="366">
        <v>44440</v>
      </c>
      <c r="F3765" s="366">
        <v>44470</v>
      </c>
      <c r="G3765" s="365">
        <v>26</v>
      </c>
    </row>
    <row r="3766" spans="1:7" x14ac:dyDescent="0.25">
      <c r="A3766" s="369">
        <v>6919746</v>
      </c>
      <c r="B3766" s="368" t="s">
        <v>1918</v>
      </c>
      <c r="C3766" s="367" t="s">
        <v>1934</v>
      </c>
      <c r="D3766" s="366">
        <v>44197</v>
      </c>
      <c r="E3766" s="366">
        <v>44197</v>
      </c>
      <c r="F3766" s="366">
        <v>44228</v>
      </c>
      <c r="G3766" s="365">
        <v>56</v>
      </c>
    </row>
    <row r="3767" spans="1:7" x14ac:dyDescent="0.25">
      <c r="A3767" s="369">
        <v>6920874</v>
      </c>
      <c r="B3767" s="368" t="s">
        <v>1929</v>
      </c>
      <c r="C3767" s="367" t="s">
        <v>1931</v>
      </c>
      <c r="D3767" s="366">
        <v>44409</v>
      </c>
      <c r="E3767" s="366">
        <v>44409</v>
      </c>
      <c r="F3767" s="366">
        <v>44440</v>
      </c>
      <c r="G3767" s="365">
        <v>36</v>
      </c>
    </row>
    <row r="3768" spans="1:7" x14ac:dyDescent="0.25">
      <c r="A3768" s="369">
        <v>6922399</v>
      </c>
      <c r="B3768" s="368" t="s">
        <v>1918</v>
      </c>
      <c r="C3768" s="367" t="s">
        <v>1925</v>
      </c>
      <c r="D3768" s="366">
        <v>44044</v>
      </c>
      <c r="E3768" s="366">
        <v>44044</v>
      </c>
      <c r="F3768" s="366">
        <v>44075</v>
      </c>
      <c r="G3768" s="365">
        <v>74</v>
      </c>
    </row>
    <row r="3769" spans="1:7" x14ac:dyDescent="0.25">
      <c r="A3769" s="369">
        <v>6922538</v>
      </c>
      <c r="B3769" s="368" t="s">
        <v>1924</v>
      </c>
      <c r="C3769" s="367" t="s">
        <v>1931</v>
      </c>
      <c r="D3769" s="366">
        <v>44440</v>
      </c>
      <c r="E3769" s="366">
        <v>44440</v>
      </c>
      <c r="F3769" s="366">
        <v>44470</v>
      </c>
      <c r="G3769" s="365">
        <v>83</v>
      </c>
    </row>
    <row r="3770" spans="1:7" x14ac:dyDescent="0.25">
      <c r="A3770" s="369">
        <v>6923392</v>
      </c>
      <c r="B3770" s="368" t="s">
        <v>1920</v>
      </c>
      <c r="C3770" s="367" t="s">
        <v>1933</v>
      </c>
      <c r="D3770" s="366">
        <v>44197</v>
      </c>
      <c r="E3770" s="366">
        <v>44197</v>
      </c>
      <c r="F3770" s="366">
        <v>44197</v>
      </c>
      <c r="G3770" s="365">
        <v>79</v>
      </c>
    </row>
    <row r="3771" spans="1:7" x14ac:dyDescent="0.25">
      <c r="A3771" s="369">
        <v>6924162</v>
      </c>
      <c r="B3771" s="368" t="s">
        <v>1922</v>
      </c>
      <c r="C3771" s="367" t="s">
        <v>1925</v>
      </c>
      <c r="D3771" s="366">
        <v>43831</v>
      </c>
      <c r="E3771" s="366">
        <v>43831</v>
      </c>
      <c r="F3771" s="366">
        <v>43831</v>
      </c>
      <c r="G3771" s="365">
        <v>6</v>
      </c>
    </row>
    <row r="3772" spans="1:7" x14ac:dyDescent="0.25">
      <c r="A3772" s="369">
        <v>6925418</v>
      </c>
      <c r="B3772" s="368" t="s">
        <v>1922</v>
      </c>
      <c r="C3772" s="367" t="s">
        <v>1921</v>
      </c>
      <c r="D3772" s="366">
        <v>44440</v>
      </c>
      <c r="E3772" s="366">
        <v>44470</v>
      </c>
      <c r="F3772" s="366">
        <v>44470</v>
      </c>
      <c r="G3772" s="365">
        <v>12</v>
      </c>
    </row>
    <row r="3773" spans="1:7" x14ac:dyDescent="0.25">
      <c r="A3773" s="369">
        <v>6927759</v>
      </c>
      <c r="B3773" s="368" t="s">
        <v>1920</v>
      </c>
      <c r="C3773" s="367" t="s">
        <v>1930</v>
      </c>
      <c r="D3773" s="366">
        <v>43922</v>
      </c>
      <c r="E3773" s="366">
        <v>43922</v>
      </c>
      <c r="F3773" s="366">
        <v>43952</v>
      </c>
      <c r="G3773" s="365">
        <v>46</v>
      </c>
    </row>
    <row r="3774" spans="1:7" x14ac:dyDescent="0.25">
      <c r="A3774" s="369">
        <v>6928198</v>
      </c>
      <c r="B3774" s="368" t="s">
        <v>1918</v>
      </c>
      <c r="C3774" s="367" t="s">
        <v>1925</v>
      </c>
      <c r="D3774" s="366">
        <v>44317</v>
      </c>
      <c r="E3774" s="366">
        <v>44317</v>
      </c>
      <c r="F3774" s="366">
        <v>44348</v>
      </c>
      <c r="G3774" s="365">
        <v>35</v>
      </c>
    </row>
    <row r="3775" spans="1:7" x14ac:dyDescent="0.25">
      <c r="A3775" s="369">
        <v>6928552</v>
      </c>
      <c r="B3775" s="368" t="s">
        <v>1920</v>
      </c>
      <c r="C3775" s="367" t="s">
        <v>1931</v>
      </c>
      <c r="D3775" s="366">
        <v>43983</v>
      </c>
      <c r="E3775" s="366">
        <v>43983</v>
      </c>
      <c r="F3775" s="366">
        <v>44013</v>
      </c>
      <c r="G3775" s="365">
        <v>100</v>
      </c>
    </row>
    <row r="3776" spans="1:7" x14ac:dyDescent="0.25">
      <c r="A3776" s="369">
        <v>6930657</v>
      </c>
      <c r="B3776" s="368" t="s">
        <v>1920</v>
      </c>
      <c r="C3776" s="367" t="s">
        <v>1921</v>
      </c>
      <c r="D3776" s="366">
        <v>43983</v>
      </c>
      <c r="E3776" s="366">
        <v>44013</v>
      </c>
      <c r="F3776" s="366">
        <v>44013</v>
      </c>
      <c r="G3776" s="365">
        <v>5</v>
      </c>
    </row>
    <row r="3777" spans="1:7" x14ac:dyDescent="0.25">
      <c r="A3777" s="369">
        <v>6933544</v>
      </c>
      <c r="B3777" s="368" t="s">
        <v>1928</v>
      </c>
      <c r="C3777" s="367" t="s">
        <v>1934</v>
      </c>
      <c r="D3777" s="366">
        <v>44075</v>
      </c>
      <c r="E3777" s="366">
        <v>44075</v>
      </c>
      <c r="F3777" s="366">
        <v>44075</v>
      </c>
      <c r="G3777" s="365">
        <v>78</v>
      </c>
    </row>
    <row r="3778" spans="1:7" x14ac:dyDescent="0.25">
      <c r="A3778" s="369">
        <v>6937955</v>
      </c>
      <c r="B3778" s="368" t="s">
        <v>1928</v>
      </c>
      <c r="C3778" s="367" t="s">
        <v>1934</v>
      </c>
      <c r="D3778" s="366">
        <v>44409</v>
      </c>
      <c r="E3778" s="366">
        <v>44409</v>
      </c>
      <c r="F3778" s="366">
        <v>44409</v>
      </c>
      <c r="G3778" s="365">
        <v>52</v>
      </c>
    </row>
    <row r="3779" spans="1:7" x14ac:dyDescent="0.25">
      <c r="A3779" s="369">
        <v>6938977</v>
      </c>
      <c r="B3779" s="368" t="s">
        <v>1918</v>
      </c>
      <c r="C3779" s="367" t="s">
        <v>1930</v>
      </c>
      <c r="D3779" s="366">
        <v>43922</v>
      </c>
      <c r="E3779" s="366">
        <v>43922</v>
      </c>
      <c r="F3779" s="366">
        <v>43952</v>
      </c>
      <c r="G3779" s="365">
        <v>74</v>
      </c>
    </row>
    <row r="3780" spans="1:7" x14ac:dyDescent="0.25">
      <c r="A3780" s="369">
        <v>6939459</v>
      </c>
      <c r="B3780" s="368" t="s">
        <v>1926</v>
      </c>
      <c r="C3780" s="367" t="s">
        <v>1931</v>
      </c>
      <c r="D3780" s="366">
        <v>44409</v>
      </c>
      <c r="E3780" s="366">
        <v>44440</v>
      </c>
      <c r="F3780" s="366">
        <v>44440</v>
      </c>
      <c r="G3780" s="365">
        <v>3</v>
      </c>
    </row>
    <row r="3781" spans="1:7" x14ac:dyDescent="0.25">
      <c r="A3781" s="369">
        <v>6939667</v>
      </c>
      <c r="B3781" s="368" t="s">
        <v>1920</v>
      </c>
      <c r="C3781" s="367" t="s">
        <v>1921</v>
      </c>
      <c r="D3781" s="366">
        <v>44470</v>
      </c>
      <c r="E3781" s="366">
        <v>44470</v>
      </c>
      <c r="F3781" s="366">
        <v>44501</v>
      </c>
      <c r="G3781" s="365">
        <v>97</v>
      </c>
    </row>
    <row r="3782" spans="1:7" x14ac:dyDescent="0.25">
      <c r="A3782" s="369">
        <v>6940274</v>
      </c>
      <c r="B3782" s="368" t="s">
        <v>1922</v>
      </c>
      <c r="C3782" s="367" t="s">
        <v>1931</v>
      </c>
      <c r="D3782" s="366">
        <v>44501</v>
      </c>
      <c r="E3782" s="366">
        <v>44501</v>
      </c>
      <c r="F3782" s="366">
        <v>44531</v>
      </c>
      <c r="G3782" s="365">
        <v>63</v>
      </c>
    </row>
    <row r="3783" spans="1:7" x14ac:dyDescent="0.25">
      <c r="A3783" s="369">
        <v>6941182</v>
      </c>
      <c r="B3783" s="368" t="s">
        <v>1918</v>
      </c>
      <c r="C3783" s="367" t="s">
        <v>1925</v>
      </c>
      <c r="D3783" s="366">
        <v>44440</v>
      </c>
      <c r="E3783" s="366">
        <v>44440</v>
      </c>
      <c r="F3783" s="366">
        <v>44440</v>
      </c>
      <c r="G3783" s="365">
        <v>16</v>
      </c>
    </row>
    <row r="3784" spans="1:7" x14ac:dyDescent="0.25">
      <c r="A3784" s="369">
        <v>6946144</v>
      </c>
      <c r="B3784" s="368" t="s">
        <v>1924</v>
      </c>
      <c r="C3784" s="367" t="s">
        <v>1919</v>
      </c>
      <c r="D3784" s="366">
        <v>44531</v>
      </c>
      <c r="E3784" s="366">
        <v>44531</v>
      </c>
      <c r="F3784" s="366">
        <v>44531</v>
      </c>
      <c r="G3784" s="365">
        <v>23</v>
      </c>
    </row>
    <row r="3785" spans="1:7" x14ac:dyDescent="0.25">
      <c r="A3785" s="369">
        <v>6949029</v>
      </c>
      <c r="B3785" s="368" t="s">
        <v>1918</v>
      </c>
      <c r="C3785" s="367" t="s">
        <v>1933</v>
      </c>
      <c r="D3785" s="366">
        <v>44501</v>
      </c>
      <c r="E3785" s="366">
        <v>44501</v>
      </c>
      <c r="F3785" s="366">
        <v>44501</v>
      </c>
      <c r="G3785" s="365">
        <v>34</v>
      </c>
    </row>
    <row r="3786" spans="1:7" x14ac:dyDescent="0.25">
      <c r="A3786" s="369">
        <v>6949150</v>
      </c>
      <c r="B3786" s="368" t="s">
        <v>1932</v>
      </c>
      <c r="C3786" s="367" t="s">
        <v>1934</v>
      </c>
      <c r="D3786" s="366">
        <v>44287</v>
      </c>
      <c r="E3786" s="366">
        <v>44287</v>
      </c>
      <c r="F3786" s="366">
        <v>44287</v>
      </c>
      <c r="G3786" s="365">
        <v>16</v>
      </c>
    </row>
    <row r="3787" spans="1:7" x14ac:dyDescent="0.25">
      <c r="A3787" s="369">
        <v>6949848</v>
      </c>
      <c r="B3787" s="368" t="s">
        <v>1926</v>
      </c>
      <c r="C3787" s="367" t="s">
        <v>1927</v>
      </c>
      <c r="D3787" s="366">
        <v>44287</v>
      </c>
      <c r="E3787" s="366">
        <v>44287</v>
      </c>
      <c r="F3787" s="366">
        <v>44287</v>
      </c>
      <c r="G3787" s="365">
        <v>42</v>
      </c>
    </row>
    <row r="3788" spans="1:7" x14ac:dyDescent="0.25">
      <c r="A3788" s="369">
        <v>6953527</v>
      </c>
      <c r="B3788" s="368" t="s">
        <v>1924</v>
      </c>
      <c r="C3788" s="367" t="s">
        <v>1921</v>
      </c>
      <c r="D3788" s="366">
        <v>44378</v>
      </c>
      <c r="E3788" s="366">
        <v>44378</v>
      </c>
      <c r="F3788" s="366">
        <v>44378</v>
      </c>
      <c r="G3788" s="365">
        <v>36</v>
      </c>
    </row>
    <row r="3789" spans="1:7" x14ac:dyDescent="0.25">
      <c r="A3789" s="369">
        <v>6954047</v>
      </c>
      <c r="B3789" s="368" t="s">
        <v>1928</v>
      </c>
      <c r="C3789" s="367" t="s">
        <v>1917</v>
      </c>
      <c r="D3789" s="366">
        <v>44136</v>
      </c>
      <c r="E3789" s="366">
        <v>44166</v>
      </c>
      <c r="F3789" s="366">
        <v>44166</v>
      </c>
      <c r="G3789" s="365">
        <v>3</v>
      </c>
    </row>
    <row r="3790" spans="1:7" x14ac:dyDescent="0.25">
      <c r="A3790" s="369">
        <v>6954705</v>
      </c>
      <c r="B3790" s="368" t="s">
        <v>1918</v>
      </c>
      <c r="C3790" s="367" t="s">
        <v>1921</v>
      </c>
      <c r="D3790" s="366">
        <v>44348</v>
      </c>
      <c r="E3790" s="366">
        <v>44348</v>
      </c>
      <c r="F3790" s="366">
        <v>44348</v>
      </c>
      <c r="G3790" s="365">
        <v>17</v>
      </c>
    </row>
    <row r="3791" spans="1:7" x14ac:dyDescent="0.25">
      <c r="A3791" s="369">
        <v>6955352</v>
      </c>
      <c r="B3791" s="368" t="s">
        <v>1922</v>
      </c>
      <c r="C3791" s="367" t="s">
        <v>1921</v>
      </c>
      <c r="D3791" s="366">
        <v>43922</v>
      </c>
      <c r="E3791" s="366">
        <v>43922</v>
      </c>
      <c r="F3791" s="366">
        <v>43922</v>
      </c>
      <c r="G3791" s="365">
        <v>14</v>
      </c>
    </row>
    <row r="3792" spans="1:7" x14ac:dyDescent="0.25">
      <c r="A3792" s="369">
        <v>6955937</v>
      </c>
      <c r="B3792" s="368" t="s">
        <v>1920</v>
      </c>
      <c r="C3792" s="367" t="s">
        <v>1919</v>
      </c>
      <c r="D3792" s="366">
        <v>44075</v>
      </c>
      <c r="E3792" s="366">
        <v>44075</v>
      </c>
      <c r="F3792" s="366">
        <v>44105</v>
      </c>
      <c r="G3792" s="365">
        <v>59</v>
      </c>
    </row>
    <row r="3793" spans="1:7" x14ac:dyDescent="0.25">
      <c r="A3793" s="369">
        <v>6956730</v>
      </c>
      <c r="B3793" s="368" t="s">
        <v>1918</v>
      </c>
      <c r="C3793" s="367" t="s">
        <v>1921</v>
      </c>
      <c r="D3793" s="366">
        <v>44317</v>
      </c>
      <c r="E3793" s="366">
        <v>44317</v>
      </c>
      <c r="F3793" s="366">
        <v>44317</v>
      </c>
      <c r="G3793" s="365">
        <v>48</v>
      </c>
    </row>
    <row r="3794" spans="1:7" x14ac:dyDescent="0.25">
      <c r="A3794" s="369">
        <v>6960331</v>
      </c>
      <c r="B3794" s="368" t="s">
        <v>1929</v>
      </c>
      <c r="C3794" s="367" t="s">
        <v>1934</v>
      </c>
      <c r="D3794" s="366">
        <v>44166</v>
      </c>
      <c r="E3794" s="366">
        <v>44166</v>
      </c>
      <c r="F3794" s="366">
        <v>44197</v>
      </c>
      <c r="G3794" s="365">
        <v>76</v>
      </c>
    </row>
    <row r="3795" spans="1:7" x14ac:dyDescent="0.25">
      <c r="A3795" s="369">
        <v>6960378</v>
      </c>
      <c r="B3795" s="368" t="s">
        <v>1929</v>
      </c>
      <c r="C3795" s="367" t="s">
        <v>1931</v>
      </c>
      <c r="D3795" s="366">
        <v>44256</v>
      </c>
      <c r="E3795" s="366">
        <v>44256</v>
      </c>
      <c r="F3795" s="366">
        <v>44256</v>
      </c>
      <c r="G3795" s="365">
        <v>64</v>
      </c>
    </row>
    <row r="3796" spans="1:7" x14ac:dyDescent="0.25">
      <c r="A3796" s="369">
        <v>6961344</v>
      </c>
      <c r="B3796" s="368" t="s">
        <v>1929</v>
      </c>
      <c r="C3796" s="367" t="s">
        <v>1921</v>
      </c>
      <c r="D3796" s="366">
        <v>43922</v>
      </c>
      <c r="E3796" s="366">
        <v>43952</v>
      </c>
      <c r="F3796" s="366">
        <v>43952</v>
      </c>
      <c r="G3796" s="365">
        <v>9</v>
      </c>
    </row>
    <row r="3797" spans="1:7" x14ac:dyDescent="0.25">
      <c r="A3797" s="369">
        <v>6961775</v>
      </c>
      <c r="B3797" s="368" t="s">
        <v>1932</v>
      </c>
      <c r="C3797" s="367" t="s">
        <v>1931</v>
      </c>
      <c r="D3797" s="366">
        <v>43891</v>
      </c>
      <c r="E3797" s="366">
        <v>43922</v>
      </c>
      <c r="F3797" s="366">
        <v>43922</v>
      </c>
      <c r="G3797" s="365">
        <v>9</v>
      </c>
    </row>
    <row r="3798" spans="1:7" x14ac:dyDescent="0.25">
      <c r="A3798" s="369">
        <v>6962710</v>
      </c>
      <c r="B3798" s="368" t="s">
        <v>1918</v>
      </c>
      <c r="C3798" s="367" t="s">
        <v>1927</v>
      </c>
      <c r="D3798" s="366">
        <v>44501</v>
      </c>
      <c r="E3798" s="366">
        <v>44501</v>
      </c>
      <c r="F3798" s="366">
        <v>44531</v>
      </c>
      <c r="G3798" s="365">
        <v>71</v>
      </c>
    </row>
    <row r="3799" spans="1:7" x14ac:dyDescent="0.25">
      <c r="A3799" s="369">
        <v>6966268</v>
      </c>
      <c r="B3799" s="368" t="s">
        <v>1924</v>
      </c>
      <c r="C3799" s="367" t="s">
        <v>1934</v>
      </c>
      <c r="D3799" s="366">
        <v>44166</v>
      </c>
      <c r="E3799" s="366">
        <v>44197</v>
      </c>
      <c r="F3799" s="366">
        <v>44197</v>
      </c>
      <c r="G3799" s="365">
        <v>6</v>
      </c>
    </row>
    <row r="3800" spans="1:7" x14ac:dyDescent="0.25">
      <c r="A3800" s="369">
        <v>6967154</v>
      </c>
      <c r="B3800" s="368" t="s">
        <v>1926</v>
      </c>
      <c r="C3800" s="367" t="s">
        <v>1931</v>
      </c>
      <c r="D3800" s="366">
        <v>44136</v>
      </c>
      <c r="E3800" s="366">
        <v>44136</v>
      </c>
      <c r="F3800" s="366">
        <v>44166</v>
      </c>
      <c r="G3800" s="365">
        <v>10</v>
      </c>
    </row>
    <row r="3801" spans="1:7" x14ac:dyDescent="0.25">
      <c r="A3801" s="369">
        <v>6968534</v>
      </c>
      <c r="B3801" s="368" t="s">
        <v>1920</v>
      </c>
      <c r="C3801" s="367" t="s">
        <v>1930</v>
      </c>
      <c r="D3801" s="366">
        <v>43862</v>
      </c>
      <c r="E3801" s="366">
        <v>43862</v>
      </c>
      <c r="F3801" s="366">
        <v>43891</v>
      </c>
      <c r="G3801" s="365">
        <v>6</v>
      </c>
    </row>
    <row r="3802" spans="1:7" x14ac:dyDescent="0.25">
      <c r="A3802" s="369">
        <v>6969351</v>
      </c>
      <c r="B3802" s="368" t="s">
        <v>1918</v>
      </c>
      <c r="C3802" s="367" t="s">
        <v>1917</v>
      </c>
      <c r="D3802" s="366">
        <v>43862</v>
      </c>
      <c r="E3802" s="366">
        <v>43862</v>
      </c>
      <c r="F3802" s="366">
        <v>43891</v>
      </c>
      <c r="G3802" s="365">
        <v>41</v>
      </c>
    </row>
    <row r="3803" spans="1:7" x14ac:dyDescent="0.25">
      <c r="A3803" s="369">
        <v>6971014</v>
      </c>
      <c r="B3803" s="368" t="s">
        <v>1932</v>
      </c>
      <c r="C3803" s="367" t="s">
        <v>1925</v>
      </c>
      <c r="D3803" s="366">
        <v>44440</v>
      </c>
      <c r="E3803" s="366">
        <v>44440</v>
      </c>
      <c r="F3803" s="366">
        <v>44440</v>
      </c>
      <c r="G3803" s="365">
        <v>25</v>
      </c>
    </row>
    <row r="3804" spans="1:7" x14ac:dyDescent="0.25">
      <c r="A3804" s="369">
        <v>6973310</v>
      </c>
      <c r="B3804" s="368" t="s">
        <v>1932</v>
      </c>
      <c r="C3804" s="367" t="s">
        <v>1919</v>
      </c>
      <c r="D3804" s="366">
        <v>44166</v>
      </c>
      <c r="E3804" s="366">
        <v>44166</v>
      </c>
      <c r="F3804" s="366">
        <v>44166</v>
      </c>
      <c r="G3804" s="365">
        <v>80</v>
      </c>
    </row>
    <row r="3805" spans="1:7" x14ac:dyDescent="0.25">
      <c r="A3805" s="369">
        <v>6976488</v>
      </c>
      <c r="B3805" s="368" t="s">
        <v>1918</v>
      </c>
      <c r="C3805" s="367" t="s">
        <v>1923</v>
      </c>
      <c r="D3805" s="366">
        <v>44348</v>
      </c>
      <c r="E3805" s="366">
        <v>44348</v>
      </c>
      <c r="F3805" s="366">
        <v>44348</v>
      </c>
      <c r="G3805" s="365">
        <v>70</v>
      </c>
    </row>
    <row r="3806" spans="1:7" x14ac:dyDescent="0.25">
      <c r="A3806" s="369">
        <v>6981174</v>
      </c>
      <c r="B3806" s="368" t="s">
        <v>1922</v>
      </c>
      <c r="C3806" s="367" t="s">
        <v>1925</v>
      </c>
      <c r="D3806" s="366">
        <v>43891</v>
      </c>
      <c r="E3806" s="366">
        <v>43891</v>
      </c>
      <c r="F3806" s="366">
        <v>43922</v>
      </c>
      <c r="G3806" s="365">
        <v>74</v>
      </c>
    </row>
    <row r="3807" spans="1:7" x14ac:dyDescent="0.25">
      <c r="A3807" s="369">
        <v>6981985</v>
      </c>
      <c r="B3807" s="368" t="s">
        <v>1924</v>
      </c>
      <c r="C3807" s="367" t="s">
        <v>1927</v>
      </c>
      <c r="D3807" s="366">
        <v>44531</v>
      </c>
      <c r="E3807" s="366">
        <v>44531</v>
      </c>
      <c r="F3807" s="366">
        <v>44562</v>
      </c>
      <c r="G3807" s="365">
        <v>25</v>
      </c>
    </row>
    <row r="3808" spans="1:7" x14ac:dyDescent="0.25">
      <c r="A3808" s="369">
        <v>6987494</v>
      </c>
      <c r="B3808" s="368" t="s">
        <v>1920</v>
      </c>
      <c r="C3808" s="367" t="s">
        <v>1917</v>
      </c>
      <c r="D3808" s="366">
        <v>44470</v>
      </c>
      <c r="E3808" s="366">
        <v>44470</v>
      </c>
      <c r="F3808" s="366">
        <v>44501</v>
      </c>
      <c r="G3808" s="365">
        <v>58</v>
      </c>
    </row>
    <row r="3809" spans="1:7" x14ac:dyDescent="0.25">
      <c r="A3809" s="369">
        <v>6996234</v>
      </c>
      <c r="B3809" s="368" t="s">
        <v>1920</v>
      </c>
      <c r="C3809" s="367" t="s">
        <v>1930</v>
      </c>
      <c r="D3809" s="366">
        <v>43831</v>
      </c>
      <c r="E3809" s="366">
        <v>43831</v>
      </c>
      <c r="F3809" s="366">
        <v>43831</v>
      </c>
      <c r="G3809" s="365">
        <v>41</v>
      </c>
    </row>
    <row r="3810" spans="1:7" x14ac:dyDescent="0.25">
      <c r="A3810" s="369">
        <v>6996771</v>
      </c>
      <c r="B3810" s="368" t="s">
        <v>1922</v>
      </c>
      <c r="C3810" s="367" t="s">
        <v>1919</v>
      </c>
      <c r="D3810" s="366">
        <v>44348</v>
      </c>
      <c r="E3810" s="366">
        <v>44348</v>
      </c>
      <c r="F3810" s="366">
        <v>44378</v>
      </c>
      <c r="G3810" s="365">
        <v>48</v>
      </c>
    </row>
    <row r="3811" spans="1:7" x14ac:dyDescent="0.25">
      <c r="A3811" s="369">
        <v>6998924</v>
      </c>
      <c r="B3811" s="368" t="s">
        <v>1920</v>
      </c>
      <c r="C3811" s="367" t="s">
        <v>1925</v>
      </c>
      <c r="D3811" s="366">
        <v>44440</v>
      </c>
      <c r="E3811" s="366">
        <v>44470</v>
      </c>
      <c r="F3811" s="366">
        <v>44470</v>
      </c>
      <c r="G3811" s="365">
        <v>7</v>
      </c>
    </row>
    <row r="3812" spans="1:7" x14ac:dyDescent="0.25">
      <c r="A3812" s="369">
        <v>7001964</v>
      </c>
      <c r="B3812" s="368" t="s">
        <v>1922</v>
      </c>
      <c r="C3812" s="367" t="s">
        <v>1934</v>
      </c>
      <c r="D3812" s="366">
        <v>44317</v>
      </c>
      <c r="E3812" s="366">
        <v>44348</v>
      </c>
      <c r="F3812" s="366">
        <v>44348</v>
      </c>
      <c r="G3812" s="365">
        <v>9</v>
      </c>
    </row>
    <row r="3813" spans="1:7" x14ac:dyDescent="0.25">
      <c r="A3813" s="369">
        <v>7009891</v>
      </c>
      <c r="B3813" s="368" t="s">
        <v>1926</v>
      </c>
      <c r="C3813" s="367" t="s">
        <v>1923</v>
      </c>
      <c r="D3813" s="366">
        <v>43862</v>
      </c>
      <c r="E3813" s="366">
        <v>43891</v>
      </c>
      <c r="F3813" s="366">
        <v>43891</v>
      </c>
      <c r="G3813" s="365">
        <v>7</v>
      </c>
    </row>
    <row r="3814" spans="1:7" x14ac:dyDescent="0.25">
      <c r="A3814" s="369">
        <v>7010642</v>
      </c>
      <c r="B3814" s="368" t="s">
        <v>1918</v>
      </c>
      <c r="C3814" s="367" t="s">
        <v>1925</v>
      </c>
      <c r="D3814" s="366">
        <v>44409</v>
      </c>
      <c r="E3814" s="366">
        <v>44409</v>
      </c>
      <c r="F3814" s="366">
        <v>44440</v>
      </c>
      <c r="G3814" s="365">
        <v>24</v>
      </c>
    </row>
    <row r="3815" spans="1:7" x14ac:dyDescent="0.25">
      <c r="A3815" s="369">
        <v>7013532</v>
      </c>
      <c r="B3815" s="368" t="s">
        <v>1932</v>
      </c>
      <c r="C3815" s="367" t="s">
        <v>1921</v>
      </c>
      <c r="D3815" s="366">
        <v>43983</v>
      </c>
      <c r="E3815" s="366">
        <v>43983</v>
      </c>
      <c r="F3815" s="366">
        <v>43983</v>
      </c>
      <c r="G3815" s="365">
        <v>13</v>
      </c>
    </row>
    <row r="3816" spans="1:7" x14ac:dyDescent="0.25">
      <c r="A3816" s="369">
        <v>7016905</v>
      </c>
      <c r="B3816" s="368" t="s">
        <v>1920</v>
      </c>
      <c r="C3816" s="367" t="s">
        <v>1931</v>
      </c>
      <c r="D3816" s="366">
        <v>44197</v>
      </c>
      <c r="E3816" s="366">
        <v>44197</v>
      </c>
      <c r="F3816" s="366">
        <v>44228</v>
      </c>
      <c r="G3816" s="365">
        <v>89</v>
      </c>
    </row>
    <row r="3817" spans="1:7" x14ac:dyDescent="0.25">
      <c r="A3817" s="369">
        <v>7017835</v>
      </c>
      <c r="B3817" s="368" t="s">
        <v>1918</v>
      </c>
      <c r="C3817" s="367" t="s">
        <v>1930</v>
      </c>
      <c r="D3817" s="366">
        <v>44256</v>
      </c>
      <c r="E3817" s="366">
        <v>44287</v>
      </c>
      <c r="F3817" s="366">
        <v>44287</v>
      </c>
      <c r="G3817" s="365">
        <v>6</v>
      </c>
    </row>
    <row r="3818" spans="1:7" x14ac:dyDescent="0.25">
      <c r="A3818" s="369">
        <v>7019435</v>
      </c>
      <c r="B3818" s="368" t="s">
        <v>1932</v>
      </c>
      <c r="C3818" s="367" t="s">
        <v>1927</v>
      </c>
      <c r="D3818" s="366">
        <v>43922</v>
      </c>
      <c r="E3818" s="366">
        <v>43922</v>
      </c>
      <c r="F3818" s="366">
        <v>43922</v>
      </c>
      <c r="G3818" s="365">
        <v>77</v>
      </c>
    </row>
    <row r="3819" spans="1:7" x14ac:dyDescent="0.25">
      <c r="A3819" s="369">
        <v>7019674</v>
      </c>
      <c r="B3819" s="368" t="s">
        <v>1922</v>
      </c>
      <c r="C3819" s="367" t="s">
        <v>1933</v>
      </c>
      <c r="D3819" s="366">
        <v>44228</v>
      </c>
      <c r="E3819" s="366">
        <v>44256</v>
      </c>
      <c r="F3819" s="366">
        <v>44256</v>
      </c>
      <c r="G3819" s="365">
        <v>21</v>
      </c>
    </row>
    <row r="3820" spans="1:7" x14ac:dyDescent="0.25">
      <c r="A3820" s="369">
        <v>7021251</v>
      </c>
      <c r="B3820" s="368" t="s">
        <v>1918</v>
      </c>
      <c r="C3820" s="367" t="s">
        <v>1930</v>
      </c>
      <c r="D3820" s="366">
        <v>44348</v>
      </c>
      <c r="E3820" s="366">
        <v>44348</v>
      </c>
      <c r="F3820" s="366">
        <v>44378</v>
      </c>
      <c r="G3820" s="365">
        <v>35</v>
      </c>
    </row>
    <row r="3821" spans="1:7" x14ac:dyDescent="0.25">
      <c r="A3821" s="369">
        <v>7021421</v>
      </c>
      <c r="B3821" s="368" t="s">
        <v>1926</v>
      </c>
      <c r="C3821" s="367" t="s">
        <v>1923</v>
      </c>
      <c r="D3821" s="366">
        <v>44287</v>
      </c>
      <c r="E3821" s="366">
        <v>44287</v>
      </c>
      <c r="F3821" s="366">
        <v>44317</v>
      </c>
      <c r="G3821" s="365">
        <v>24</v>
      </c>
    </row>
    <row r="3822" spans="1:7" x14ac:dyDescent="0.25">
      <c r="A3822" s="369">
        <v>7024058</v>
      </c>
      <c r="B3822" s="368" t="s">
        <v>1932</v>
      </c>
      <c r="C3822" s="367" t="s">
        <v>1933</v>
      </c>
      <c r="D3822" s="366">
        <v>44409</v>
      </c>
      <c r="E3822" s="366">
        <v>44409</v>
      </c>
      <c r="F3822" s="366">
        <v>44409</v>
      </c>
      <c r="G3822" s="365">
        <v>66</v>
      </c>
    </row>
    <row r="3823" spans="1:7" x14ac:dyDescent="0.25">
      <c r="A3823" s="369">
        <v>7024381</v>
      </c>
      <c r="B3823" s="368" t="s">
        <v>1918</v>
      </c>
      <c r="C3823" s="367" t="s">
        <v>1917</v>
      </c>
      <c r="D3823" s="366">
        <v>44197</v>
      </c>
      <c r="E3823" s="366">
        <v>44228</v>
      </c>
      <c r="F3823" s="366">
        <v>44228</v>
      </c>
      <c r="G3823" s="365">
        <v>16</v>
      </c>
    </row>
    <row r="3824" spans="1:7" x14ac:dyDescent="0.25">
      <c r="A3824" s="369">
        <v>7024823</v>
      </c>
      <c r="B3824" s="368" t="s">
        <v>1932</v>
      </c>
      <c r="C3824" s="367" t="s">
        <v>1917</v>
      </c>
      <c r="D3824" s="366">
        <v>44013</v>
      </c>
      <c r="E3824" s="366">
        <v>44013</v>
      </c>
      <c r="F3824" s="366">
        <v>44013</v>
      </c>
      <c r="G3824" s="365">
        <v>6</v>
      </c>
    </row>
    <row r="3825" spans="1:7" x14ac:dyDescent="0.25">
      <c r="A3825" s="369">
        <v>7024907</v>
      </c>
      <c r="B3825" s="368" t="s">
        <v>1918</v>
      </c>
      <c r="C3825" s="367" t="s">
        <v>1927</v>
      </c>
      <c r="D3825" s="366">
        <v>44317</v>
      </c>
      <c r="E3825" s="366">
        <v>44348</v>
      </c>
      <c r="F3825" s="366">
        <v>44348</v>
      </c>
      <c r="G3825" s="365">
        <v>4</v>
      </c>
    </row>
    <row r="3826" spans="1:7" x14ac:dyDescent="0.25">
      <c r="A3826" s="369">
        <v>7026097</v>
      </c>
      <c r="B3826" s="368" t="s">
        <v>1928</v>
      </c>
      <c r="C3826" s="367" t="s">
        <v>1934</v>
      </c>
      <c r="D3826" s="366">
        <v>43862</v>
      </c>
      <c r="E3826" s="366">
        <v>43891</v>
      </c>
      <c r="F3826" s="366">
        <v>43891</v>
      </c>
      <c r="G3826" s="365">
        <v>4</v>
      </c>
    </row>
    <row r="3827" spans="1:7" x14ac:dyDescent="0.25">
      <c r="A3827" s="369">
        <v>7026328</v>
      </c>
      <c r="B3827" s="368" t="s">
        <v>1928</v>
      </c>
      <c r="C3827" s="367" t="s">
        <v>1921</v>
      </c>
      <c r="D3827" s="366">
        <v>44256</v>
      </c>
      <c r="E3827" s="366">
        <v>44256</v>
      </c>
      <c r="F3827" s="366">
        <v>44287</v>
      </c>
      <c r="G3827" s="365">
        <v>98</v>
      </c>
    </row>
    <row r="3828" spans="1:7" x14ac:dyDescent="0.25">
      <c r="A3828" s="369">
        <v>7027818</v>
      </c>
      <c r="B3828" s="368" t="s">
        <v>1926</v>
      </c>
      <c r="C3828" s="367" t="s">
        <v>1931</v>
      </c>
      <c r="D3828" s="366">
        <v>43952</v>
      </c>
      <c r="E3828" s="366">
        <v>43983</v>
      </c>
      <c r="F3828" s="366">
        <v>43983</v>
      </c>
      <c r="G3828" s="365">
        <v>2</v>
      </c>
    </row>
    <row r="3829" spans="1:7" x14ac:dyDescent="0.25">
      <c r="A3829" s="369">
        <v>7031404</v>
      </c>
      <c r="B3829" s="368" t="s">
        <v>1924</v>
      </c>
      <c r="C3829" s="367" t="s">
        <v>1919</v>
      </c>
      <c r="D3829" s="366">
        <v>44166</v>
      </c>
      <c r="E3829" s="366">
        <v>44166</v>
      </c>
      <c r="F3829" s="366">
        <v>44197</v>
      </c>
      <c r="G3829" s="365">
        <v>62</v>
      </c>
    </row>
    <row r="3830" spans="1:7" x14ac:dyDescent="0.25">
      <c r="A3830" s="369">
        <v>7031873</v>
      </c>
      <c r="B3830" s="368" t="s">
        <v>1924</v>
      </c>
      <c r="C3830" s="367" t="s">
        <v>1934</v>
      </c>
      <c r="D3830" s="366">
        <v>44317</v>
      </c>
      <c r="E3830" s="366">
        <v>44348</v>
      </c>
      <c r="F3830" s="366">
        <v>44348</v>
      </c>
      <c r="G3830" s="365">
        <v>10</v>
      </c>
    </row>
    <row r="3831" spans="1:7" x14ac:dyDescent="0.25">
      <c r="A3831" s="369">
        <v>7032409</v>
      </c>
      <c r="B3831" s="368" t="s">
        <v>1926</v>
      </c>
      <c r="C3831" s="367" t="s">
        <v>1931</v>
      </c>
      <c r="D3831" s="366">
        <v>44197</v>
      </c>
      <c r="E3831" s="366">
        <v>44197</v>
      </c>
      <c r="F3831" s="366">
        <v>44197</v>
      </c>
      <c r="G3831" s="365">
        <v>50</v>
      </c>
    </row>
    <row r="3832" spans="1:7" x14ac:dyDescent="0.25">
      <c r="A3832" s="369">
        <v>7037439</v>
      </c>
      <c r="B3832" s="368" t="s">
        <v>1929</v>
      </c>
      <c r="C3832" s="367" t="s">
        <v>1919</v>
      </c>
      <c r="D3832" s="366">
        <v>44409</v>
      </c>
      <c r="E3832" s="366">
        <v>44440</v>
      </c>
      <c r="F3832" s="366">
        <v>44440</v>
      </c>
      <c r="G3832" s="365">
        <v>12</v>
      </c>
    </row>
    <row r="3833" spans="1:7" x14ac:dyDescent="0.25">
      <c r="A3833" s="369">
        <v>7037564</v>
      </c>
      <c r="B3833" s="368" t="s">
        <v>1932</v>
      </c>
      <c r="C3833" s="367" t="s">
        <v>1921</v>
      </c>
      <c r="D3833" s="366">
        <v>44409</v>
      </c>
      <c r="E3833" s="366">
        <v>44409</v>
      </c>
      <c r="F3833" s="366">
        <v>44440</v>
      </c>
      <c r="G3833" s="365">
        <v>83</v>
      </c>
    </row>
    <row r="3834" spans="1:7" x14ac:dyDescent="0.25">
      <c r="A3834" s="369">
        <v>7040535</v>
      </c>
      <c r="B3834" s="368" t="s">
        <v>1920</v>
      </c>
      <c r="C3834" s="367" t="s">
        <v>1933</v>
      </c>
      <c r="D3834" s="366">
        <v>44256</v>
      </c>
      <c r="E3834" s="366">
        <v>44256</v>
      </c>
      <c r="F3834" s="366">
        <v>44287</v>
      </c>
      <c r="G3834" s="365">
        <v>68</v>
      </c>
    </row>
    <row r="3835" spans="1:7" x14ac:dyDescent="0.25">
      <c r="A3835" s="369">
        <v>7042853</v>
      </c>
      <c r="B3835" s="368" t="s">
        <v>1918</v>
      </c>
      <c r="C3835" s="367" t="s">
        <v>1919</v>
      </c>
      <c r="D3835" s="366">
        <v>44409</v>
      </c>
      <c r="E3835" s="366">
        <v>44409</v>
      </c>
      <c r="F3835" s="366">
        <v>44440</v>
      </c>
      <c r="G3835" s="365">
        <v>93</v>
      </c>
    </row>
    <row r="3836" spans="1:7" x14ac:dyDescent="0.25">
      <c r="A3836" s="369">
        <v>7047229</v>
      </c>
      <c r="B3836" s="368" t="s">
        <v>1924</v>
      </c>
      <c r="C3836" s="367" t="s">
        <v>1934</v>
      </c>
      <c r="D3836" s="366">
        <v>44317</v>
      </c>
      <c r="E3836" s="366">
        <v>44317</v>
      </c>
      <c r="F3836" s="366">
        <v>44348</v>
      </c>
      <c r="G3836" s="365">
        <v>67</v>
      </c>
    </row>
    <row r="3837" spans="1:7" x14ac:dyDescent="0.25">
      <c r="A3837" s="369">
        <v>7047504</v>
      </c>
      <c r="B3837" s="368" t="s">
        <v>1926</v>
      </c>
      <c r="C3837" s="367" t="s">
        <v>1927</v>
      </c>
      <c r="D3837" s="366">
        <v>44470</v>
      </c>
      <c r="E3837" s="366">
        <v>44470</v>
      </c>
      <c r="F3837" s="366">
        <v>44470</v>
      </c>
      <c r="G3837" s="365">
        <v>11</v>
      </c>
    </row>
    <row r="3838" spans="1:7" x14ac:dyDescent="0.25">
      <c r="A3838" s="369">
        <v>7049685</v>
      </c>
      <c r="B3838" s="368" t="s">
        <v>1918</v>
      </c>
      <c r="C3838" s="367" t="s">
        <v>1933</v>
      </c>
      <c r="D3838" s="366">
        <v>43922</v>
      </c>
      <c r="E3838" s="366">
        <v>43922</v>
      </c>
      <c r="F3838" s="366">
        <v>43952</v>
      </c>
      <c r="G3838" s="365">
        <v>61</v>
      </c>
    </row>
    <row r="3839" spans="1:7" x14ac:dyDescent="0.25">
      <c r="A3839" s="369">
        <v>7051657</v>
      </c>
      <c r="B3839" s="368" t="s">
        <v>1922</v>
      </c>
      <c r="C3839" s="367" t="s">
        <v>1923</v>
      </c>
      <c r="D3839" s="366">
        <v>44378</v>
      </c>
      <c r="E3839" s="366">
        <v>44409</v>
      </c>
      <c r="F3839" s="366">
        <v>44409</v>
      </c>
      <c r="G3839" s="365">
        <v>18</v>
      </c>
    </row>
    <row r="3840" spans="1:7" x14ac:dyDescent="0.25">
      <c r="A3840" s="369">
        <v>7052580</v>
      </c>
      <c r="B3840" s="368" t="s">
        <v>1929</v>
      </c>
      <c r="C3840" s="367" t="s">
        <v>1931</v>
      </c>
      <c r="D3840" s="366">
        <v>44348</v>
      </c>
      <c r="E3840" s="366">
        <v>44348</v>
      </c>
      <c r="F3840" s="366">
        <v>44348</v>
      </c>
      <c r="G3840" s="365">
        <v>23</v>
      </c>
    </row>
    <row r="3841" spans="1:7" x14ac:dyDescent="0.25">
      <c r="A3841" s="369">
        <v>7053661</v>
      </c>
      <c r="B3841" s="368" t="s">
        <v>1920</v>
      </c>
      <c r="C3841" s="367" t="s">
        <v>1919</v>
      </c>
      <c r="D3841" s="366">
        <v>44470</v>
      </c>
      <c r="E3841" s="366">
        <v>44470</v>
      </c>
      <c r="F3841" s="366">
        <v>44501</v>
      </c>
      <c r="G3841" s="365">
        <v>17</v>
      </c>
    </row>
    <row r="3842" spans="1:7" x14ac:dyDescent="0.25">
      <c r="A3842" s="369">
        <v>7054148</v>
      </c>
      <c r="B3842" s="368" t="s">
        <v>1924</v>
      </c>
      <c r="C3842" s="367" t="s">
        <v>1927</v>
      </c>
      <c r="D3842" s="366">
        <v>44105</v>
      </c>
      <c r="E3842" s="366">
        <v>44136</v>
      </c>
      <c r="F3842" s="366">
        <v>44136</v>
      </c>
      <c r="G3842" s="365">
        <v>8</v>
      </c>
    </row>
    <row r="3843" spans="1:7" x14ac:dyDescent="0.25">
      <c r="A3843" s="369">
        <v>7054167</v>
      </c>
      <c r="B3843" s="368" t="s">
        <v>1932</v>
      </c>
      <c r="C3843" s="367" t="s">
        <v>1934</v>
      </c>
      <c r="D3843" s="366">
        <v>44409</v>
      </c>
      <c r="E3843" s="366">
        <v>44409</v>
      </c>
      <c r="F3843" s="366">
        <v>44440</v>
      </c>
      <c r="G3843" s="365">
        <v>60</v>
      </c>
    </row>
    <row r="3844" spans="1:7" x14ac:dyDescent="0.25">
      <c r="A3844" s="369">
        <v>7056035</v>
      </c>
      <c r="B3844" s="368" t="s">
        <v>1928</v>
      </c>
      <c r="C3844" s="367" t="s">
        <v>1925</v>
      </c>
      <c r="D3844" s="366">
        <v>44317</v>
      </c>
      <c r="E3844" s="366">
        <v>44317</v>
      </c>
      <c r="F3844" s="366">
        <v>44317</v>
      </c>
      <c r="G3844" s="365">
        <v>74</v>
      </c>
    </row>
    <row r="3845" spans="1:7" x14ac:dyDescent="0.25">
      <c r="A3845" s="369">
        <v>7056296</v>
      </c>
      <c r="B3845" s="368" t="s">
        <v>1920</v>
      </c>
      <c r="C3845" s="367" t="s">
        <v>1919</v>
      </c>
      <c r="D3845" s="366">
        <v>44256</v>
      </c>
      <c r="E3845" s="366">
        <v>44256</v>
      </c>
      <c r="F3845" s="366">
        <v>44287</v>
      </c>
      <c r="G3845" s="365">
        <v>93</v>
      </c>
    </row>
    <row r="3846" spans="1:7" x14ac:dyDescent="0.25">
      <c r="A3846" s="369">
        <v>7059149</v>
      </c>
      <c r="B3846" s="368" t="s">
        <v>1932</v>
      </c>
      <c r="C3846" s="367" t="s">
        <v>1930</v>
      </c>
      <c r="D3846" s="366">
        <v>44378</v>
      </c>
      <c r="E3846" s="366">
        <v>44378</v>
      </c>
      <c r="F3846" s="366">
        <v>44378</v>
      </c>
      <c r="G3846" s="365">
        <v>40</v>
      </c>
    </row>
    <row r="3847" spans="1:7" x14ac:dyDescent="0.25">
      <c r="A3847" s="369">
        <v>7059180</v>
      </c>
      <c r="B3847" s="368" t="s">
        <v>1928</v>
      </c>
      <c r="C3847" s="367" t="s">
        <v>1923</v>
      </c>
      <c r="D3847" s="366">
        <v>44136</v>
      </c>
      <c r="E3847" s="366">
        <v>44136</v>
      </c>
      <c r="F3847" s="366">
        <v>44166</v>
      </c>
      <c r="G3847" s="365">
        <v>21</v>
      </c>
    </row>
    <row r="3848" spans="1:7" x14ac:dyDescent="0.25">
      <c r="A3848" s="369">
        <v>7060231</v>
      </c>
      <c r="B3848" s="368" t="s">
        <v>1932</v>
      </c>
      <c r="C3848" s="367" t="s">
        <v>1919</v>
      </c>
      <c r="D3848" s="366">
        <v>44287</v>
      </c>
      <c r="E3848" s="366">
        <v>44287</v>
      </c>
      <c r="F3848" s="366">
        <v>44287</v>
      </c>
      <c r="G3848" s="365">
        <v>53</v>
      </c>
    </row>
    <row r="3849" spans="1:7" x14ac:dyDescent="0.25">
      <c r="A3849" s="369">
        <v>7060326</v>
      </c>
      <c r="B3849" s="368" t="s">
        <v>1918</v>
      </c>
      <c r="C3849" s="367" t="s">
        <v>1934</v>
      </c>
      <c r="D3849" s="366">
        <v>44440</v>
      </c>
      <c r="E3849" s="366">
        <v>44470</v>
      </c>
      <c r="F3849" s="366">
        <v>44470</v>
      </c>
      <c r="G3849" s="365">
        <v>19</v>
      </c>
    </row>
    <row r="3850" spans="1:7" x14ac:dyDescent="0.25">
      <c r="A3850" s="369">
        <v>7061843</v>
      </c>
      <c r="B3850" s="368" t="s">
        <v>1918</v>
      </c>
      <c r="C3850" s="367" t="s">
        <v>1923</v>
      </c>
      <c r="D3850" s="366">
        <v>43891</v>
      </c>
      <c r="E3850" s="366">
        <v>43891</v>
      </c>
      <c r="F3850" s="366">
        <v>43922</v>
      </c>
      <c r="G3850" s="365">
        <v>34</v>
      </c>
    </row>
    <row r="3851" spans="1:7" x14ac:dyDescent="0.25">
      <c r="A3851" s="369">
        <v>7062220</v>
      </c>
      <c r="B3851" s="368" t="s">
        <v>1924</v>
      </c>
      <c r="C3851" s="367" t="s">
        <v>1933</v>
      </c>
      <c r="D3851" s="366">
        <v>44470</v>
      </c>
      <c r="E3851" s="366">
        <v>44470</v>
      </c>
      <c r="F3851" s="366">
        <v>44470</v>
      </c>
      <c r="G3851" s="365">
        <v>96</v>
      </c>
    </row>
    <row r="3852" spans="1:7" x14ac:dyDescent="0.25">
      <c r="A3852" s="369">
        <v>7062768</v>
      </c>
      <c r="B3852" s="368" t="s">
        <v>1924</v>
      </c>
      <c r="C3852" s="367" t="s">
        <v>1933</v>
      </c>
      <c r="D3852" s="366">
        <v>44501</v>
      </c>
      <c r="E3852" s="366">
        <v>44501</v>
      </c>
      <c r="F3852" s="366">
        <v>44501</v>
      </c>
      <c r="G3852" s="365">
        <v>46</v>
      </c>
    </row>
    <row r="3853" spans="1:7" x14ac:dyDescent="0.25">
      <c r="A3853" s="369">
        <v>7063552</v>
      </c>
      <c r="B3853" s="368" t="s">
        <v>1932</v>
      </c>
      <c r="C3853" s="367" t="s">
        <v>1919</v>
      </c>
      <c r="D3853" s="366">
        <v>44470</v>
      </c>
      <c r="E3853" s="366">
        <v>44470</v>
      </c>
      <c r="F3853" s="366">
        <v>44501</v>
      </c>
      <c r="G3853" s="365">
        <v>79</v>
      </c>
    </row>
    <row r="3854" spans="1:7" x14ac:dyDescent="0.25">
      <c r="A3854" s="369">
        <v>7067221</v>
      </c>
      <c r="B3854" s="368" t="s">
        <v>1928</v>
      </c>
      <c r="C3854" s="367" t="s">
        <v>1931</v>
      </c>
      <c r="D3854" s="366">
        <v>44287</v>
      </c>
      <c r="E3854" s="366">
        <v>44317</v>
      </c>
      <c r="F3854" s="366">
        <v>44317</v>
      </c>
      <c r="G3854" s="365">
        <v>2</v>
      </c>
    </row>
    <row r="3855" spans="1:7" x14ac:dyDescent="0.25">
      <c r="A3855" s="369">
        <v>7067608</v>
      </c>
      <c r="B3855" s="368" t="s">
        <v>1920</v>
      </c>
      <c r="C3855" s="367" t="s">
        <v>1933</v>
      </c>
      <c r="D3855" s="366">
        <v>44287</v>
      </c>
      <c r="E3855" s="366">
        <v>44317</v>
      </c>
      <c r="F3855" s="366">
        <v>44317</v>
      </c>
      <c r="G3855" s="365">
        <v>18</v>
      </c>
    </row>
    <row r="3856" spans="1:7" x14ac:dyDescent="0.25">
      <c r="A3856" s="369">
        <v>7068567</v>
      </c>
      <c r="B3856" s="368" t="s">
        <v>1924</v>
      </c>
      <c r="C3856" s="367" t="s">
        <v>1917</v>
      </c>
      <c r="D3856" s="366">
        <v>43983</v>
      </c>
      <c r="E3856" s="366">
        <v>43983</v>
      </c>
      <c r="F3856" s="366">
        <v>44013</v>
      </c>
      <c r="G3856" s="365">
        <v>27</v>
      </c>
    </row>
    <row r="3857" spans="1:7" x14ac:dyDescent="0.25">
      <c r="A3857" s="369">
        <v>7073435</v>
      </c>
      <c r="B3857" s="368" t="s">
        <v>1920</v>
      </c>
      <c r="C3857" s="367" t="s">
        <v>1933</v>
      </c>
      <c r="D3857" s="366">
        <v>44013</v>
      </c>
      <c r="E3857" s="366">
        <v>44044</v>
      </c>
      <c r="F3857" s="366">
        <v>44044</v>
      </c>
      <c r="G3857" s="365">
        <v>6</v>
      </c>
    </row>
    <row r="3858" spans="1:7" x14ac:dyDescent="0.25">
      <c r="A3858" s="369">
        <v>7075717</v>
      </c>
      <c r="B3858" s="368" t="s">
        <v>1920</v>
      </c>
      <c r="C3858" s="367" t="s">
        <v>1925</v>
      </c>
      <c r="D3858" s="366">
        <v>44105</v>
      </c>
      <c r="E3858" s="366">
        <v>44136</v>
      </c>
      <c r="F3858" s="366">
        <v>44136</v>
      </c>
      <c r="G3858" s="365">
        <v>10</v>
      </c>
    </row>
    <row r="3859" spans="1:7" x14ac:dyDescent="0.25">
      <c r="A3859" s="369">
        <v>7075726</v>
      </c>
      <c r="B3859" s="368" t="s">
        <v>1929</v>
      </c>
      <c r="C3859" s="367" t="s">
        <v>1930</v>
      </c>
      <c r="D3859" s="366">
        <v>44348</v>
      </c>
      <c r="E3859" s="366">
        <v>44348</v>
      </c>
      <c r="F3859" s="366">
        <v>44348</v>
      </c>
      <c r="G3859" s="365">
        <v>34</v>
      </c>
    </row>
    <row r="3860" spans="1:7" x14ac:dyDescent="0.25">
      <c r="A3860" s="369">
        <v>7075992</v>
      </c>
      <c r="B3860" s="368" t="s">
        <v>1928</v>
      </c>
      <c r="C3860" s="367" t="s">
        <v>1934</v>
      </c>
      <c r="D3860" s="366">
        <v>44044</v>
      </c>
      <c r="E3860" s="366">
        <v>44044</v>
      </c>
      <c r="F3860" s="366">
        <v>44044</v>
      </c>
      <c r="G3860" s="365">
        <v>59</v>
      </c>
    </row>
    <row r="3861" spans="1:7" x14ac:dyDescent="0.25">
      <c r="A3861" s="369">
        <v>7076883</v>
      </c>
      <c r="B3861" s="368" t="s">
        <v>1926</v>
      </c>
      <c r="C3861" s="367" t="s">
        <v>1933</v>
      </c>
      <c r="D3861" s="366">
        <v>44317</v>
      </c>
      <c r="E3861" s="366">
        <v>44348</v>
      </c>
      <c r="F3861" s="366">
        <v>44348</v>
      </c>
      <c r="G3861" s="365">
        <v>17</v>
      </c>
    </row>
    <row r="3862" spans="1:7" x14ac:dyDescent="0.25">
      <c r="A3862" s="369">
        <v>7078888</v>
      </c>
      <c r="B3862" s="368" t="s">
        <v>1929</v>
      </c>
      <c r="C3862" s="367" t="s">
        <v>1925</v>
      </c>
      <c r="D3862" s="366">
        <v>43862</v>
      </c>
      <c r="E3862" s="366">
        <v>43862</v>
      </c>
      <c r="F3862" s="366">
        <v>43862</v>
      </c>
      <c r="G3862" s="365">
        <v>64</v>
      </c>
    </row>
    <row r="3863" spans="1:7" x14ac:dyDescent="0.25">
      <c r="A3863" s="369">
        <v>7080692</v>
      </c>
      <c r="B3863" s="368" t="s">
        <v>1932</v>
      </c>
      <c r="C3863" s="367" t="s">
        <v>1930</v>
      </c>
      <c r="D3863" s="366">
        <v>43891</v>
      </c>
      <c r="E3863" s="366">
        <v>43922</v>
      </c>
      <c r="F3863" s="366">
        <v>43922</v>
      </c>
      <c r="G3863" s="365">
        <v>1</v>
      </c>
    </row>
    <row r="3864" spans="1:7" x14ac:dyDescent="0.25">
      <c r="A3864" s="369">
        <v>7085704</v>
      </c>
      <c r="B3864" s="368" t="s">
        <v>1920</v>
      </c>
      <c r="C3864" s="367" t="s">
        <v>1925</v>
      </c>
      <c r="D3864" s="366">
        <v>44501</v>
      </c>
      <c r="E3864" s="366">
        <v>44501</v>
      </c>
      <c r="F3864" s="366">
        <v>44531</v>
      </c>
      <c r="G3864" s="365">
        <v>85</v>
      </c>
    </row>
    <row r="3865" spans="1:7" x14ac:dyDescent="0.25">
      <c r="A3865" s="369">
        <v>7092151</v>
      </c>
      <c r="B3865" s="368" t="s">
        <v>1928</v>
      </c>
      <c r="C3865" s="367" t="s">
        <v>1934</v>
      </c>
      <c r="D3865" s="366">
        <v>43831</v>
      </c>
      <c r="E3865" s="366">
        <v>43831</v>
      </c>
      <c r="F3865" s="366">
        <v>43831</v>
      </c>
      <c r="G3865" s="365">
        <v>59</v>
      </c>
    </row>
    <row r="3866" spans="1:7" x14ac:dyDescent="0.25">
      <c r="A3866" s="369">
        <v>7092781</v>
      </c>
      <c r="B3866" s="368" t="s">
        <v>1929</v>
      </c>
      <c r="C3866" s="367" t="s">
        <v>1933</v>
      </c>
      <c r="D3866" s="366">
        <v>44256</v>
      </c>
      <c r="E3866" s="366">
        <v>44256</v>
      </c>
      <c r="F3866" s="366">
        <v>44256</v>
      </c>
      <c r="G3866" s="365">
        <v>72</v>
      </c>
    </row>
    <row r="3867" spans="1:7" x14ac:dyDescent="0.25">
      <c r="A3867" s="369">
        <v>7095178</v>
      </c>
      <c r="B3867" s="368" t="s">
        <v>1926</v>
      </c>
      <c r="C3867" s="367" t="s">
        <v>1927</v>
      </c>
      <c r="D3867" s="366">
        <v>43922</v>
      </c>
      <c r="E3867" s="366">
        <v>43952</v>
      </c>
      <c r="F3867" s="366">
        <v>43952</v>
      </c>
      <c r="G3867" s="365">
        <v>1</v>
      </c>
    </row>
    <row r="3868" spans="1:7" x14ac:dyDescent="0.25">
      <c r="A3868" s="369">
        <v>7100654</v>
      </c>
      <c r="B3868" s="368" t="s">
        <v>1928</v>
      </c>
      <c r="C3868" s="367" t="s">
        <v>1925</v>
      </c>
      <c r="D3868" s="366">
        <v>44287</v>
      </c>
      <c r="E3868" s="366">
        <v>44287</v>
      </c>
      <c r="F3868" s="366">
        <v>44287</v>
      </c>
      <c r="G3868" s="365">
        <v>42</v>
      </c>
    </row>
    <row r="3869" spans="1:7" x14ac:dyDescent="0.25">
      <c r="A3869" s="369">
        <v>7105929</v>
      </c>
      <c r="B3869" s="368" t="s">
        <v>1928</v>
      </c>
      <c r="C3869" s="367" t="s">
        <v>1934</v>
      </c>
      <c r="D3869" s="366">
        <v>43831</v>
      </c>
      <c r="E3869" s="366">
        <v>43862</v>
      </c>
      <c r="F3869" s="366">
        <v>43862</v>
      </c>
      <c r="G3869" s="365">
        <v>4</v>
      </c>
    </row>
    <row r="3870" spans="1:7" x14ac:dyDescent="0.25">
      <c r="A3870" s="369">
        <v>7110791</v>
      </c>
      <c r="B3870" s="368" t="s">
        <v>1926</v>
      </c>
      <c r="C3870" s="367" t="s">
        <v>1931</v>
      </c>
      <c r="D3870" s="366">
        <v>44013</v>
      </c>
      <c r="E3870" s="366">
        <v>44044</v>
      </c>
      <c r="F3870" s="366">
        <v>44044</v>
      </c>
      <c r="G3870" s="365">
        <v>4</v>
      </c>
    </row>
    <row r="3871" spans="1:7" x14ac:dyDescent="0.25">
      <c r="A3871" s="369">
        <v>7110950</v>
      </c>
      <c r="B3871" s="368" t="s">
        <v>1920</v>
      </c>
      <c r="C3871" s="367" t="s">
        <v>1930</v>
      </c>
      <c r="D3871" s="366">
        <v>43831</v>
      </c>
      <c r="E3871" s="366">
        <v>43831</v>
      </c>
      <c r="F3871" s="366">
        <v>43862</v>
      </c>
      <c r="G3871" s="365">
        <v>76</v>
      </c>
    </row>
    <row r="3872" spans="1:7" x14ac:dyDescent="0.25">
      <c r="A3872" s="369">
        <v>7114070</v>
      </c>
      <c r="B3872" s="368" t="s">
        <v>1932</v>
      </c>
      <c r="C3872" s="367" t="s">
        <v>1934</v>
      </c>
      <c r="D3872" s="366">
        <v>44044</v>
      </c>
      <c r="E3872" s="366">
        <v>44044</v>
      </c>
      <c r="F3872" s="366">
        <v>44075</v>
      </c>
      <c r="G3872" s="365">
        <v>55</v>
      </c>
    </row>
    <row r="3873" spans="1:7" x14ac:dyDescent="0.25">
      <c r="A3873" s="369">
        <v>7114100</v>
      </c>
      <c r="B3873" s="368" t="s">
        <v>1920</v>
      </c>
      <c r="C3873" s="367" t="s">
        <v>1921</v>
      </c>
      <c r="D3873" s="366">
        <v>43983</v>
      </c>
      <c r="E3873" s="366">
        <v>43983</v>
      </c>
      <c r="F3873" s="366">
        <v>44013</v>
      </c>
      <c r="G3873" s="365">
        <v>23</v>
      </c>
    </row>
    <row r="3874" spans="1:7" x14ac:dyDescent="0.25">
      <c r="A3874" s="369">
        <v>7114453</v>
      </c>
      <c r="B3874" s="368" t="s">
        <v>1926</v>
      </c>
      <c r="C3874" s="367" t="s">
        <v>1925</v>
      </c>
      <c r="D3874" s="366">
        <v>44197</v>
      </c>
      <c r="E3874" s="366">
        <v>44228</v>
      </c>
      <c r="F3874" s="366">
        <v>44228</v>
      </c>
      <c r="G3874" s="365">
        <v>4</v>
      </c>
    </row>
    <row r="3875" spans="1:7" x14ac:dyDescent="0.25">
      <c r="A3875" s="369">
        <v>7115156</v>
      </c>
      <c r="B3875" s="368" t="s">
        <v>1926</v>
      </c>
      <c r="C3875" s="367" t="s">
        <v>1919</v>
      </c>
      <c r="D3875" s="366">
        <v>44409</v>
      </c>
      <c r="E3875" s="366">
        <v>44440</v>
      </c>
      <c r="F3875" s="366">
        <v>44440</v>
      </c>
      <c r="G3875" s="365">
        <v>21</v>
      </c>
    </row>
    <row r="3876" spans="1:7" x14ac:dyDescent="0.25">
      <c r="A3876" s="369">
        <v>7117408</v>
      </c>
      <c r="B3876" s="368" t="s">
        <v>1928</v>
      </c>
      <c r="C3876" s="367" t="s">
        <v>1921</v>
      </c>
      <c r="D3876" s="366">
        <v>44501</v>
      </c>
      <c r="E3876" s="366">
        <v>44531</v>
      </c>
      <c r="F3876" s="366">
        <v>44531</v>
      </c>
      <c r="G3876" s="365">
        <v>2</v>
      </c>
    </row>
    <row r="3877" spans="1:7" x14ac:dyDescent="0.25">
      <c r="A3877" s="369">
        <v>7120689</v>
      </c>
      <c r="B3877" s="368" t="s">
        <v>1920</v>
      </c>
      <c r="C3877" s="367" t="s">
        <v>1923</v>
      </c>
      <c r="D3877" s="366">
        <v>43983</v>
      </c>
      <c r="E3877" s="366">
        <v>43983</v>
      </c>
      <c r="F3877" s="366">
        <v>43983</v>
      </c>
      <c r="G3877" s="365">
        <v>12</v>
      </c>
    </row>
    <row r="3878" spans="1:7" x14ac:dyDescent="0.25">
      <c r="A3878" s="369">
        <v>7122021</v>
      </c>
      <c r="B3878" s="368" t="s">
        <v>1928</v>
      </c>
      <c r="C3878" s="367" t="s">
        <v>1919</v>
      </c>
      <c r="D3878" s="366">
        <v>44317</v>
      </c>
      <c r="E3878" s="366">
        <v>44317</v>
      </c>
      <c r="F3878" s="366">
        <v>44317</v>
      </c>
      <c r="G3878" s="365">
        <v>21</v>
      </c>
    </row>
    <row r="3879" spans="1:7" x14ac:dyDescent="0.25">
      <c r="A3879" s="369">
        <v>7122395</v>
      </c>
      <c r="B3879" s="368" t="s">
        <v>1922</v>
      </c>
      <c r="C3879" s="367" t="s">
        <v>1933</v>
      </c>
      <c r="D3879" s="366">
        <v>44256</v>
      </c>
      <c r="E3879" s="366">
        <v>44256</v>
      </c>
      <c r="F3879" s="366">
        <v>44256</v>
      </c>
      <c r="G3879" s="365">
        <v>85</v>
      </c>
    </row>
    <row r="3880" spans="1:7" x14ac:dyDescent="0.25">
      <c r="A3880" s="369">
        <v>7127444</v>
      </c>
      <c r="B3880" s="368" t="s">
        <v>1920</v>
      </c>
      <c r="C3880" s="367" t="s">
        <v>1917</v>
      </c>
      <c r="D3880" s="366">
        <v>43831</v>
      </c>
      <c r="E3880" s="366">
        <v>43862</v>
      </c>
      <c r="F3880" s="366">
        <v>43862</v>
      </c>
      <c r="G3880" s="365">
        <v>10</v>
      </c>
    </row>
    <row r="3881" spans="1:7" x14ac:dyDescent="0.25">
      <c r="A3881" s="369">
        <v>7128023</v>
      </c>
      <c r="B3881" s="368" t="s">
        <v>1920</v>
      </c>
      <c r="C3881" s="367" t="s">
        <v>1917</v>
      </c>
      <c r="D3881" s="366">
        <v>43922</v>
      </c>
      <c r="E3881" s="366">
        <v>43922</v>
      </c>
      <c r="F3881" s="366">
        <v>43952</v>
      </c>
      <c r="G3881" s="365">
        <v>33</v>
      </c>
    </row>
    <row r="3882" spans="1:7" x14ac:dyDescent="0.25">
      <c r="A3882" s="369">
        <v>7129226</v>
      </c>
      <c r="B3882" s="368" t="s">
        <v>1920</v>
      </c>
      <c r="C3882" s="367" t="s">
        <v>1933</v>
      </c>
      <c r="D3882" s="366">
        <v>43891</v>
      </c>
      <c r="E3882" s="366">
        <v>43922</v>
      </c>
      <c r="F3882" s="366">
        <v>43922</v>
      </c>
      <c r="G3882" s="365">
        <v>8</v>
      </c>
    </row>
    <row r="3883" spans="1:7" x14ac:dyDescent="0.25">
      <c r="A3883" s="369">
        <v>7131330</v>
      </c>
      <c r="B3883" s="368" t="s">
        <v>1918</v>
      </c>
      <c r="C3883" s="367" t="s">
        <v>1931</v>
      </c>
      <c r="D3883" s="366">
        <v>44470</v>
      </c>
      <c r="E3883" s="366">
        <v>44470</v>
      </c>
      <c r="F3883" s="366">
        <v>44501</v>
      </c>
      <c r="G3883" s="365">
        <v>16</v>
      </c>
    </row>
    <row r="3884" spans="1:7" x14ac:dyDescent="0.25">
      <c r="A3884" s="369">
        <v>7131805</v>
      </c>
      <c r="B3884" s="368" t="s">
        <v>1922</v>
      </c>
      <c r="C3884" s="367" t="s">
        <v>1930</v>
      </c>
      <c r="D3884" s="366">
        <v>43831</v>
      </c>
      <c r="E3884" s="366">
        <v>43862</v>
      </c>
      <c r="F3884" s="366">
        <v>43862</v>
      </c>
      <c r="G3884" s="365">
        <v>1</v>
      </c>
    </row>
    <row r="3885" spans="1:7" x14ac:dyDescent="0.25">
      <c r="A3885" s="369">
        <v>7133054</v>
      </c>
      <c r="B3885" s="368" t="s">
        <v>1918</v>
      </c>
      <c r="C3885" s="367" t="s">
        <v>1919</v>
      </c>
      <c r="D3885" s="366">
        <v>43922</v>
      </c>
      <c r="E3885" s="366">
        <v>43922</v>
      </c>
      <c r="F3885" s="366">
        <v>43952</v>
      </c>
      <c r="G3885" s="365">
        <v>100</v>
      </c>
    </row>
    <row r="3886" spans="1:7" x14ac:dyDescent="0.25">
      <c r="A3886" s="369">
        <v>7135848</v>
      </c>
      <c r="B3886" s="368" t="s">
        <v>1924</v>
      </c>
      <c r="C3886" s="367" t="s">
        <v>1934</v>
      </c>
      <c r="D3886" s="366">
        <v>44531</v>
      </c>
      <c r="E3886" s="366">
        <v>44531</v>
      </c>
      <c r="F3886" s="366">
        <v>44562</v>
      </c>
      <c r="G3886" s="365">
        <v>61</v>
      </c>
    </row>
    <row r="3887" spans="1:7" x14ac:dyDescent="0.25">
      <c r="A3887" s="369">
        <v>7137516</v>
      </c>
      <c r="B3887" s="368" t="s">
        <v>1929</v>
      </c>
      <c r="C3887" s="367" t="s">
        <v>1923</v>
      </c>
      <c r="D3887" s="366">
        <v>44256</v>
      </c>
      <c r="E3887" s="366">
        <v>44287</v>
      </c>
      <c r="F3887" s="366">
        <v>44287</v>
      </c>
      <c r="G3887" s="365">
        <v>18</v>
      </c>
    </row>
    <row r="3888" spans="1:7" x14ac:dyDescent="0.25">
      <c r="A3888" s="369">
        <v>7138344</v>
      </c>
      <c r="B3888" s="368" t="s">
        <v>1924</v>
      </c>
      <c r="C3888" s="367" t="s">
        <v>1923</v>
      </c>
      <c r="D3888" s="366">
        <v>44409</v>
      </c>
      <c r="E3888" s="366">
        <v>44409</v>
      </c>
      <c r="F3888" s="366">
        <v>44409</v>
      </c>
      <c r="G3888" s="365">
        <v>42</v>
      </c>
    </row>
    <row r="3889" spans="1:7" x14ac:dyDescent="0.25">
      <c r="A3889" s="369">
        <v>7142622</v>
      </c>
      <c r="B3889" s="368" t="s">
        <v>1920</v>
      </c>
      <c r="C3889" s="367" t="s">
        <v>1930</v>
      </c>
      <c r="D3889" s="366">
        <v>44013</v>
      </c>
      <c r="E3889" s="366">
        <v>44013</v>
      </c>
      <c r="F3889" s="366">
        <v>44044</v>
      </c>
      <c r="G3889" s="365">
        <v>8</v>
      </c>
    </row>
    <row r="3890" spans="1:7" x14ac:dyDescent="0.25">
      <c r="A3890" s="369">
        <v>7149085</v>
      </c>
      <c r="B3890" s="368" t="s">
        <v>1924</v>
      </c>
      <c r="C3890" s="367" t="s">
        <v>1934</v>
      </c>
      <c r="D3890" s="366">
        <v>44409</v>
      </c>
      <c r="E3890" s="366">
        <v>44440</v>
      </c>
      <c r="F3890" s="366">
        <v>44440</v>
      </c>
      <c r="G3890" s="365">
        <v>23</v>
      </c>
    </row>
    <row r="3891" spans="1:7" x14ac:dyDescent="0.25">
      <c r="A3891" s="369">
        <v>7149960</v>
      </c>
      <c r="B3891" s="368" t="s">
        <v>1920</v>
      </c>
      <c r="C3891" s="367" t="s">
        <v>1934</v>
      </c>
      <c r="D3891" s="366">
        <v>44075</v>
      </c>
      <c r="E3891" s="366">
        <v>44075</v>
      </c>
      <c r="F3891" s="366">
        <v>44075</v>
      </c>
      <c r="G3891" s="365">
        <v>43</v>
      </c>
    </row>
    <row r="3892" spans="1:7" x14ac:dyDescent="0.25">
      <c r="A3892" s="369">
        <v>7151677</v>
      </c>
      <c r="B3892" s="368" t="s">
        <v>1932</v>
      </c>
      <c r="C3892" s="367" t="s">
        <v>1921</v>
      </c>
      <c r="D3892" s="366">
        <v>44136</v>
      </c>
      <c r="E3892" s="366">
        <v>44136</v>
      </c>
      <c r="F3892" s="366">
        <v>44136</v>
      </c>
      <c r="G3892" s="365">
        <v>39</v>
      </c>
    </row>
    <row r="3893" spans="1:7" x14ac:dyDescent="0.25">
      <c r="A3893" s="369">
        <v>7152048</v>
      </c>
      <c r="B3893" s="368" t="s">
        <v>1920</v>
      </c>
      <c r="C3893" s="367" t="s">
        <v>1921</v>
      </c>
      <c r="D3893" s="366">
        <v>43952</v>
      </c>
      <c r="E3893" s="366">
        <v>43983</v>
      </c>
      <c r="F3893" s="366">
        <v>43983</v>
      </c>
      <c r="G3893" s="365">
        <v>4</v>
      </c>
    </row>
    <row r="3894" spans="1:7" x14ac:dyDescent="0.25">
      <c r="A3894" s="369">
        <v>7158066</v>
      </c>
      <c r="B3894" s="368" t="s">
        <v>1918</v>
      </c>
      <c r="C3894" s="367" t="s">
        <v>1921</v>
      </c>
      <c r="D3894" s="366">
        <v>43891</v>
      </c>
      <c r="E3894" s="366">
        <v>43891</v>
      </c>
      <c r="F3894" s="366">
        <v>43891</v>
      </c>
      <c r="G3894" s="365">
        <v>29</v>
      </c>
    </row>
    <row r="3895" spans="1:7" x14ac:dyDescent="0.25">
      <c r="A3895" s="369">
        <v>7158263</v>
      </c>
      <c r="B3895" s="368" t="s">
        <v>1928</v>
      </c>
      <c r="C3895" s="367" t="s">
        <v>1919</v>
      </c>
      <c r="D3895" s="366">
        <v>43983</v>
      </c>
      <c r="E3895" s="366">
        <v>43983</v>
      </c>
      <c r="F3895" s="366">
        <v>44013</v>
      </c>
      <c r="G3895" s="365">
        <v>91</v>
      </c>
    </row>
    <row r="3896" spans="1:7" x14ac:dyDescent="0.25">
      <c r="A3896" s="369">
        <v>7159295</v>
      </c>
      <c r="B3896" s="368" t="s">
        <v>1928</v>
      </c>
      <c r="C3896" s="367" t="s">
        <v>1931</v>
      </c>
      <c r="D3896" s="366">
        <v>43862</v>
      </c>
      <c r="E3896" s="366">
        <v>43862</v>
      </c>
      <c r="F3896" s="366">
        <v>43891</v>
      </c>
      <c r="G3896" s="365">
        <v>6</v>
      </c>
    </row>
    <row r="3897" spans="1:7" x14ac:dyDescent="0.25">
      <c r="A3897" s="369">
        <v>7159774</v>
      </c>
      <c r="B3897" s="368" t="s">
        <v>1932</v>
      </c>
      <c r="C3897" s="367" t="s">
        <v>1923</v>
      </c>
      <c r="D3897" s="366">
        <v>44317</v>
      </c>
      <c r="E3897" s="366">
        <v>44317</v>
      </c>
      <c r="F3897" s="366">
        <v>44317</v>
      </c>
      <c r="G3897" s="365">
        <v>50</v>
      </c>
    </row>
    <row r="3898" spans="1:7" x14ac:dyDescent="0.25">
      <c r="A3898" s="369">
        <v>7160006</v>
      </c>
      <c r="B3898" s="368" t="s">
        <v>1929</v>
      </c>
      <c r="C3898" s="367" t="s">
        <v>1927</v>
      </c>
      <c r="D3898" s="366">
        <v>43922</v>
      </c>
      <c r="E3898" s="366">
        <v>43952</v>
      </c>
      <c r="F3898" s="366">
        <v>43952</v>
      </c>
      <c r="G3898" s="365">
        <v>2</v>
      </c>
    </row>
    <row r="3899" spans="1:7" x14ac:dyDescent="0.25">
      <c r="A3899" s="369">
        <v>7160078</v>
      </c>
      <c r="B3899" s="368" t="s">
        <v>1926</v>
      </c>
      <c r="C3899" s="367" t="s">
        <v>1934</v>
      </c>
      <c r="D3899" s="366">
        <v>44136</v>
      </c>
      <c r="E3899" s="366">
        <v>44166</v>
      </c>
      <c r="F3899" s="366">
        <v>44166</v>
      </c>
      <c r="G3899" s="365">
        <v>4</v>
      </c>
    </row>
    <row r="3900" spans="1:7" x14ac:dyDescent="0.25">
      <c r="A3900" s="369">
        <v>7160325</v>
      </c>
      <c r="B3900" s="368" t="s">
        <v>1928</v>
      </c>
      <c r="C3900" s="367" t="s">
        <v>1927</v>
      </c>
      <c r="D3900" s="366">
        <v>44409</v>
      </c>
      <c r="E3900" s="366">
        <v>44409</v>
      </c>
      <c r="F3900" s="366">
        <v>44409</v>
      </c>
      <c r="G3900" s="365">
        <v>28</v>
      </c>
    </row>
    <row r="3901" spans="1:7" x14ac:dyDescent="0.25">
      <c r="A3901" s="369">
        <v>7160771</v>
      </c>
      <c r="B3901" s="368" t="s">
        <v>1920</v>
      </c>
      <c r="C3901" s="367" t="s">
        <v>1923</v>
      </c>
      <c r="D3901" s="366">
        <v>43891</v>
      </c>
      <c r="E3901" s="366">
        <v>43891</v>
      </c>
      <c r="F3901" s="366">
        <v>43922</v>
      </c>
      <c r="G3901" s="365">
        <v>96</v>
      </c>
    </row>
    <row r="3902" spans="1:7" x14ac:dyDescent="0.25">
      <c r="A3902" s="369">
        <v>7163953</v>
      </c>
      <c r="B3902" s="368" t="s">
        <v>1922</v>
      </c>
      <c r="C3902" s="367" t="s">
        <v>1927</v>
      </c>
      <c r="D3902" s="366">
        <v>44044</v>
      </c>
      <c r="E3902" s="366">
        <v>44044</v>
      </c>
      <c r="F3902" s="366">
        <v>44044</v>
      </c>
      <c r="G3902" s="365">
        <v>10</v>
      </c>
    </row>
    <row r="3903" spans="1:7" x14ac:dyDescent="0.25">
      <c r="A3903" s="369">
        <v>7164074</v>
      </c>
      <c r="B3903" s="368" t="s">
        <v>1932</v>
      </c>
      <c r="C3903" s="367" t="s">
        <v>1923</v>
      </c>
      <c r="D3903" s="366">
        <v>43831</v>
      </c>
      <c r="E3903" s="366">
        <v>43862</v>
      </c>
      <c r="F3903" s="366">
        <v>43862</v>
      </c>
      <c r="G3903" s="365">
        <v>2</v>
      </c>
    </row>
    <row r="3904" spans="1:7" x14ac:dyDescent="0.25">
      <c r="A3904" s="369">
        <v>7170101</v>
      </c>
      <c r="B3904" s="368" t="s">
        <v>1922</v>
      </c>
      <c r="C3904" s="367" t="s">
        <v>1930</v>
      </c>
      <c r="D3904" s="366">
        <v>44228</v>
      </c>
      <c r="E3904" s="366">
        <v>44256</v>
      </c>
      <c r="F3904" s="366">
        <v>44256</v>
      </c>
      <c r="G3904" s="365">
        <v>9</v>
      </c>
    </row>
    <row r="3905" spans="1:7" x14ac:dyDescent="0.25">
      <c r="A3905" s="369">
        <v>7171158</v>
      </c>
      <c r="B3905" s="368" t="s">
        <v>1920</v>
      </c>
      <c r="C3905" s="367" t="s">
        <v>1919</v>
      </c>
      <c r="D3905" s="366">
        <v>44013</v>
      </c>
      <c r="E3905" s="366">
        <v>44013</v>
      </c>
      <c r="F3905" s="366">
        <v>44044</v>
      </c>
      <c r="G3905" s="365">
        <v>6</v>
      </c>
    </row>
    <row r="3906" spans="1:7" x14ac:dyDescent="0.25">
      <c r="A3906" s="369">
        <v>7172431</v>
      </c>
      <c r="B3906" s="368" t="s">
        <v>1922</v>
      </c>
      <c r="C3906" s="367" t="s">
        <v>1933</v>
      </c>
      <c r="D3906" s="366">
        <v>44075</v>
      </c>
      <c r="E3906" s="366">
        <v>44105</v>
      </c>
      <c r="F3906" s="366">
        <v>44105</v>
      </c>
      <c r="G3906" s="365">
        <v>6</v>
      </c>
    </row>
    <row r="3907" spans="1:7" x14ac:dyDescent="0.25">
      <c r="A3907" s="369">
        <v>7172453</v>
      </c>
      <c r="B3907" s="368" t="s">
        <v>1926</v>
      </c>
      <c r="C3907" s="367" t="s">
        <v>1921</v>
      </c>
      <c r="D3907" s="366">
        <v>44470</v>
      </c>
      <c r="E3907" s="366">
        <v>44501</v>
      </c>
      <c r="F3907" s="366">
        <v>44501</v>
      </c>
      <c r="G3907" s="365">
        <v>11</v>
      </c>
    </row>
    <row r="3908" spans="1:7" x14ac:dyDescent="0.25">
      <c r="A3908" s="369">
        <v>7172905</v>
      </c>
      <c r="B3908" s="368" t="s">
        <v>1929</v>
      </c>
      <c r="C3908" s="367" t="s">
        <v>1921</v>
      </c>
      <c r="D3908" s="366">
        <v>43891</v>
      </c>
      <c r="E3908" s="366">
        <v>43891</v>
      </c>
      <c r="F3908" s="366">
        <v>43891</v>
      </c>
      <c r="G3908" s="365">
        <v>36</v>
      </c>
    </row>
    <row r="3909" spans="1:7" x14ac:dyDescent="0.25">
      <c r="A3909" s="369">
        <v>7175371</v>
      </c>
      <c r="B3909" s="368" t="s">
        <v>1926</v>
      </c>
      <c r="C3909" s="367" t="s">
        <v>1930</v>
      </c>
      <c r="D3909" s="366">
        <v>44501</v>
      </c>
      <c r="E3909" s="366">
        <v>44501</v>
      </c>
      <c r="F3909" s="366">
        <v>44531</v>
      </c>
      <c r="G3909" s="365">
        <v>56</v>
      </c>
    </row>
    <row r="3910" spans="1:7" x14ac:dyDescent="0.25">
      <c r="A3910" s="369">
        <v>7175521</v>
      </c>
      <c r="B3910" s="368" t="s">
        <v>1920</v>
      </c>
      <c r="C3910" s="367" t="s">
        <v>1933</v>
      </c>
      <c r="D3910" s="366">
        <v>44013</v>
      </c>
      <c r="E3910" s="366">
        <v>44013</v>
      </c>
      <c r="F3910" s="366">
        <v>44013</v>
      </c>
      <c r="G3910" s="365">
        <v>72</v>
      </c>
    </row>
    <row r="3911" spans="1:7" x14ac:dyDescent="0.25">
      <c r="A3911" s="369">
        <v>7179041</v>
      </c>
      <c r="B3911" s="368" t="s">
        <v>1924</v>
      </c>
      <c r="C3911" s="367" t="s">
        <v>1930</v>
      </c>
      <c r="D3911" s="366">
        <v>44317</v>
      </c>
      <c r="E3911" s="366">
        <v>44317</v>
      </c>
      <c r="F3911" s="366">
        <v>44317</v>
      </c>
      <c r="G3911" s="365">
        <v>59</v>
      </c>
    </row>
    <row r="3912" spans="1:7" x14ac:dyDescent="0.25">
      <c r="A3912" s="369">
        <v>7180294</v>
      </c>
      <c r="B3912" s="368" t="s">
        <v>1918</v>
      </c>
      <c r="C3912" s="367" t="s">
        <v>1923</v>
      </c>
      <c r="D3912" s="366">
        <v>43922</v>
      </c>
      <c r="E3912" s="366">
        <v>43922</v>
      </c>
      <c r="F3912" s="366">
        <v>43922</v>
      </c>
      <c r="G3912" s="365">
        <v>83</v>
      </c>
    </row>
    <row r="3913" spans="1:7" x14ac:dyDescent="0.25">
      <c r="A3913" s="369">
        <v>7180413</v>
      </c>
      <c r="B3913" s="368" t="s">
        <v>1932</v>
      </c>
      <c r="C3913" s="367" t="s">
        <v>1931</v>
      </c>
      <c r="D3913" s="366">
        <v>44317</v>
      </c>
      <c r="E3913" s="366">
        <v>44317</v>
      </c>
      <c r="F3913" s="366">
        <v>44348</v>
      </c>
      <c r="G3913" s="365">
        <v>78</v>
      </c>
    </row>
    <row r="3914" spans="1:7" x14ac:dyDescent="0.25">
      <c r="A3914" s="369">
        <v>7183131</v>
      </c>
      <c r="B3914" s="368" t="s">
        <v>1924</v>
      </c>
      <c r="C3914" s="367" t="s">
        <v>1921</v>
      </c>
      <c r="D3914" s="366">
        <v>44470</v>
      </c>
      <c r="E3914" s="366">
        <v>44470</v>
      </c>
      <c r="F3914" s="366">
        <v>44470</v>
      </c>
      <c r="G3914" s="365">
        <v>49</v>
      </c>
    </row>
    <row r="3915" spans="1:7" x14ac:dyDescent="0.25">
      <c r="A3915" s="369">
        <v>7185775</v>
      </c>
      <c r="B3915" s="368" t="s">
        <v>1918</v>
      </c>
      <c r="C3915" s="367" t="s">
        <v>1933</v>
      </c>
      <c r="D3915" s="366">
        <v>43862</v>
      </c>
      <c r="E3915" s="366">
        <v>43862</v>
      </c>
      <c r="F3915" s="366">
        <v>43891</v>
      </c>
      <c r="G3915" s="365">
        <v>24</v>
      </c>
    </row>
    <row r="3916" spans="1:7" x14ac:dyDescent="0.25">
      <c r="A3916" s="369">
        <v>7186391</v>
      </c>
      <c r="B3916" s="368" t="s">
        <v>1929</v>
      </c>
      <c r="C3916" s="367" t="s">
        <v>1919</v>
      </c>
      <c r="D3916" s="366">
        <v>44287</v>
      </c>
      <c r="E3916" s="366">
        <v>44317</v>
      </c>
      <c r="F3916" s="366">
        <v>44317</v>
      </c>
      <c r="G3916" s="365">
        <v>17</v>
      </c>
    </row>
    <row r="3917" spans="1:7" x14ac:dyDescent="0.25">
      <c r="A3917" s="369">
        <v>7187665</v>
      </c>
      <c r="B3917" s="368" t="s">
        <v>1922</v>
      </c>
      <c r="C3917" s="367" t="s">
        <v>1927</v>
      </c>
      <c r="D3917" s="366">
        <v>43862</v>
      </c>
      <c r="E3917" s="366">
        <v>43862</v>
      </c>
      <c r="F3917" s="366">
        <v>43891</v>
      </c>
      <c r="G3917" s="365">
        <v>5</v>
      </c>
    </row>
    <row r="3918" spans="1:7" x14ac:dyDescent="0.25">
      <c r="A3918" s="369">
        <v>7190141</v>
      </c>
      <c r="B3918" s="368" t="s">
        <v>1928</v>
      </c>
      <c r="C3918" s="367" t="s">
        <v>1917</v>
      </c>
      <c r="D3918" s="366">
        <v>44228</v>
      </c>
      <c r="E3918" s="366">
        <v>44228</v>
      </c>
      <c r="F3918" s="366">
        <v>44256</v>
      </c>
      <c r="G3918" s="365">
        <v>75</v>
      </c>
    </row>
    <row r="3919" spans="1:7" x14ac:dyDescent="0.25">
      <c r="A3919" s="369">
        <v>7190155</v>
      </c>
      <c r="B3919" s="368" t="s">
        <v>1924</v>
      </c>
      <c r="C3919" s="367" t="s">
        <v>1919</v>
      </c>
      <c r="D3919" s="366">
        <v>43983</v>
      </c>
      <c r="E3919" s="366">
        <v>43983</v>
      </c>
      <c r="F3919" s="366">
        <v>43983</v>
      </c>
      <c r="G3919" s="365">
        <v>85</v>
      </c>
    </row>
    <row r="3920" spans="1:7" x14ac:dyDescent="0.25">
      <c r="A3920" s="369">
        <v>7191370</v>
      </c>
      <c r="B3920" s="368" t="s">
        <v>1929</v>
      </c>
      <c r="C3920" s="367" t="s">
        <v>1933</v>
      </c>
      <c r="D3920" s="366">
        <v>43922</v>
      </c>
      <c r="E3920" s="366">
        <v>43922</v>
      </c>
      <c r="F3920" s="366">
        <v>43952</v>
      </c>
      <c r="G3920" s="365">
        <v>100</v>
      </c>
    </row>
    <row r="3921" spans="1:7" x14ac:dyDescent="0.25">
      <c r="A3921" s="369">
        <v>7192587</v>
      </c>
      <c r="B3921" s="368" t="s">
        <v>1926</v>
      </c>
      <c r="C3921" s="367" t="s">
        <v>1930</v>
      </c>
      <c r="D3921" s="366">
        <v>44317</v>
      </c>
      <c r="E3921" s="366">
        <v>44317</v>
      </c>
      <c r="F3921" s="366">
        <v>44317</v>
      </c>
      <c r="G3921" s="365">
        <v>95</v>
      </c>
    </row>
    <row r="3922" spans="1:7" x14ac:dyDescent="0.25">
      <c r="A3922" s="369">
        <v>7192695</v>
      </c>
      <c r="B3922" s="368" t="s">
        <v>1929</v>
      </c>
      <c r="C3922" s="367" t="s">
        <v>1917</v>
      </c>
      <c r="D3922" s="366">
        <v>44409</v>
      </c>
      <c r="E3922" s="366">
        <v>44440</v>
      </c>
      <c r="F3922" s="366">
        <v>44440</v>
      </c>
      <c r="G3922" s="365">
        <v>5</v>
      </c>
    </row>
    <row r="3923" spans="1:7" x14ac:dyDescent="0.25">
      <c r="A3923" s="369">
        <v>7193044</v>
      </c>
      <c r="B3923" s="368" t="s">
        <v>1928</v>
      </c>
      <c r="C3923" s="367" t="s">
        <v>1933</v>
      </c>
      <c r="D3923" s="366">
        <v>44470</v>
      </c>
      <c r="E3923" s="366">
        <v>44470</v>
      </c>
      <c r="F3923" s="366">
        <v>44470</v>
      </c>
      <c r="G3923" s="365">
        <v>95</v>
      </c>
    </row>
    <row r="3924" spans="1:7" x14ac:dyDescent="0.25">
      <c r="A3924" s="369">
        <v>7194205</v>
      </c>
      <c r="B3924" s="368" t="s">
        <v>1924</v>
      </c>
      <c r="C3924" s="367" t="s">
        <v>1917</v>
      </c>
      <c r="D3924" s="366">
        <v>44378</v>
      </c>
      <c r="E3924" s="366">
        <v>44409</v>
      </c>
      <c r="F3924" s="366">
        <v>44409</v>
      </c>
      <c r="G3924" s="365">
        <v>23</v>
      </c>
    </row>
    <row r="3925" spans="1:7" x14ac:dyDescent="0.25">
      <c r="A3925" s="369">
        <v>7196591</v>
      </c>
      <c r="B3925" s="368" t="s">
        <v>1932</v>
      </c>
      <c r="C3925" s="367" t="s">
        <v>1921</v>
      </c>
      <c r="D3925" s="366">
        <v>44501</v>
      </c>
      <c r="E3925" s="366">
        <v>44501</v>
      </c>
      <c r="F3925" s="366">
        <v>44531</v>
      </c>
      <c r="G3925" s="365">
        <v>14</v>
      </c>
    </row>
    <row r="3926" spans="1:7" x14ac:dyDescent="0.25">
      <c r="A3926" s="369">
        <v>7198851</v>
      </c>
      <c r="B3926" s="368" t="s">
        <v>1932</v>
      </c>
      <c r="C3926" s="367" t="s">
        <v>1930</v>
      </c>
      <c r="D3926" s="366">
        <v>43831</v>
      </c>
      <c r="E3926" s="366">
        <v>43862</v>
      </c>
      <c r="F3926" s="366">
        <v>43862</v>
      </c>
      <c r="G3926" s="365">
        <v>7</v>
      </c>
    </row>
    <row r="3927" spans="1:7" x14ac:dyDescent="0.25">
      <c r="A3927" s="369">
        <v>7199208</v>
      </c>
      <c r="B3927" s="368" t="s">
        <v>1924</v>
      </c>
      <c r="C3927" s="367" t="s">
        <v>1917</v>
      </c>
      <c r="D3927" s="366">
        <v>44044</v>
      </c>
      <c r="E3927" s="366">
        <v>44044</v>
      </c>
      <c r="F3927" s="366">
        <v>44075</v>
      </c>
      <c r="G3927" s="365">
        <v>69</v>
      </c>
    </row>
    <row r="3928" spans="1:7" x14ac:dyDescent="0.25">
      <c r="A3928" s="369">
        <v>7200926</v>
      </c>
      <c r="B3928" s="368" t="s">
        <v>1926</v>
      </c>
      <c r="C3928" s="367" t="s">
        <v>1919</v>
      </c>
      <c r="D3928" s="366">
        <v>44013</v>
      </c>
      <c r="E3928" s="366">
        <v>44013</v>
      </c>
      <c r="F3928" s="366">
        <v>44044</v>
      </c>
      <c r="G3928" s="365">
        <v>19</v>
      </c>
    </row>
    <row r="3929" spans="1:7" x14ac:dyDescent="0.25">
      <c r="A3929" s="369">
        <v>7202036</v>
      </c>
      <c r="B3929" s="368" t="s">
        <v>1932</v>
      </c>
      <c r="C3929" s="367" t="s">
        <v>1921</v>
      </c>
      <c r="D3929" s="366">
        <v>44348</v>
      </c>
      <c r="E3929" s="366">
        <v>44348</v>
      </c>
      <c r="F3929" s="366">
        <v>44378</v>
      </c>
      <c r="G3929" s="365">
        <v>79</v>
      </c>
    </row>
    <row r="3930" spans="1:7" x14ac:dyDescent="0.25">
      <c r="A3930" s="369">
        <v>7203457</v>
      </c>
      <c r="B3930" s="368" t="s">
        <v>1924</v>
      </c>
      <c r="C3930" s="367" t="s">
        <v>1933</v>
      </c>
      <c r="D3930" s="366">
        <v>44317</v>
      </c>
      <c r="E3930" s="366">
        <v>44317</v>
      </c>
      <c r="F3930" s="366">
        <v>44317</v>
      </c>
      <c r="G3930" s="365">
        <v>16</v>
      </c>
    </row>
    <row r="3931" spans="1:7" x14ac:dyDescent="0.25">
      <c r="A3931" s="369">
        <v>7205399</v>
      </c>
      <c r="B3931" s="368" t="s">
        <v>1929</v>
      </c>
      <c r="C3931" s="367" t="s">
        <v>1925</v>
      </c>
      <c r="D3931" s="366">
        <v>44075</v>
      </c>
      <c r="E3931" s="366">
        <v>44105</v>
      </c>
      <c r="F3931" s="366">
        <v>44105</v>
      </c>
      <c r="G3931" s="365">
        <v>3</v>
      </c>
    </row>
    <row r="3932" spans="1:7" x14ac:dyDescent="0.25">
      <c r="A3932" s="369">
        <v>7207299</v>
      </c>
      <c r="B3932" s="368" t="s">
        <v>1920</v>
      </c>
      <c r="C3932" s="367" t="s">
        <v>1933</v>
      </c>
      <c r="D3932" s="366">
        <v>44378</v>
      </c>
      <c r="E3932" s="366">
        <v>44378</v>
      </c>
      <c r="F3932" s="366">
        <v>44378</v>
      </c>
      <c r="G3932" s="365">
        <v>30</v>
      </c>
    </row>
    <row r="3933" spans="1:7" x14ac:dyDescent="0.25">
      <c r="A3933" s="369">
        <v>7208272</v>
      </c>
      <c r="B3933" s="368" t="s">
        <v>1926</v>
      </c>
      <c r="C3933" s="367" t="s">
        <v>1930</v>
      </c>
      <c r="D3933" s="366">
        <v>44105</v>
      </c>
      <c r="E3933" s="366">
        <v>44136</v>
      </c>
      <c r="F3933" s="366">
        <v>44136</v>
      </c>
      <c r="G3933" s="365">
        <v>10</v>
      </c>
    </row>
    <row r="3934" spans="1:7" x14ac:dyDescent="0.25">
      <c r="A3934" s="369">
        <v>7208408</v>
      </c>
      <c r="B3934" s="368" t="s">
        <v>1928</v>
      </c>
      <c r="C3934" s="367" t="s">
        <v>1919</v>
      </c>
      <c r="D3934" s="366">
        <v>44409</v>
      </c>
      <c r="E3934" s="366">
        <v>44409</v>
      </c>
      <c r="F3934" s="366">
        <v>44409</v>
      </c>
      <c r="G3934" s="365">
        <v>69</v>
      </c>
    </row>
    <row r="3935" spans="1:7" x14ac:dyDescent="0.25">
      <c r="A3935" s="369">
        <v>7210150</v>
      </c>
      <c r="B3935" s="368" t="s">
        <v>1929</v>
      </c>
      <c r="C3935" s="367" t="s">
        <v>1917</v>
      </c>
      <c r="D3935" s="366">
        <v>43891</v>
      </c>
      <c r="E3935" s="366">
        <v>43922</v>
      </c>
      <c r="F3935" s="366">
        <v>43922</v>
      </c>
      <c r="G3935" s="365">
        <v>7</v>
      </c>
    </row>
    <row r="3936" spans="1:7" x14ac:dyDescent="0.25">
      <c r="A3936" s="369">
        <v>7210604</v>
      </c>
      <c r="B3936" s="368" t="s">
        <v>1920</v>
      </c>
      <c r="C3936" s="367" t="s">
        <v>1934</v>
      </c>
      <c r="D3936" s="366">
        <v>44378</v>
      </c>
      <c r="E3936" s="366">
        <v>44409</v>
      </c>
      <c r="F3936" s="366">
        <v>44409</v>
      </c>
      <c r="G3936" s="365">
        <v>24</v>
      </c>
    </row>
    <row r="3937" spans="1:7" x14ac:dyDescent="0.25">
      <c r="A3937" s="369">
        <v>7211324</v>
      </c>
      <c r="B3937" s="368" t="s">
        <v>1929</v>
      </c>
      <c r="C3937" s="367" t="s">
        <v>1917</v>
      </c>
      <c r="D3937" s="366">
        <v>44044</v>
      </c>
      <c r="E3937" s="366">
        <v>44044</v>
      </c>
      <c r="F3937" s="366">
        <v>44075</v>
      </c>
      <c r="G3937" s="365">
        <v>42</v>
      </c>
    </row>
    <row r="3938" spans="1:7" x14ac:dyDescent="0.25">
      <c r="A3938" s="369">
        <v>7216782</v>
      </c>
      <c r="B3938" s="368" t="s">
        <v>1922</v>
      </c>
      <c r="C3938" s="367" t="s">
        <v>1917</v>
      </c>
      <c r="D3938" s="366">
        <v>44501</v>
      </c>
      <c r="E3938" s="366">
        <v>44501</v>
      </c>
      <c r="F3938" s="366">
        <v>44531</v>
      </c>
      <c r="G3938" s="365">
        <v>24</v>
      </c>
    </row>
    <row r="3939" spans="1:7" x14ac:dyDescent="0.25">
      <c r="A3939" s="369">
        <v>7217311</v>
      </c>
      <c r="B3939" s="368" t="s">
        <v>1918</v>
      </c>
      <c r="C3939" s="367" t="s">
        <v>1931</v>
      </c>
      <c r="D3939" s="366">
        <v>43862</v>
      </c>
      <c r="E3939" s="366">
        <v>43862</v>
      </c>
      <c r="F3939" s="366">
        <v>43862</v>
      </c>
      <c r="G3939" s="365">
        <v>24</v>
      </c>
    </row>
    <row r="3940" spans="1:7" x14ac:dyDescent="0.25">
      <c r="A3940" s="369">
        <v>7219699</v>
      </c>
      <c r="B3940" s="368" t="s">
        <v>1926</v>
      </c>
      <c r="C3940" s="367" t="s">
        <v>1933</v>
      </c>
      <c r="D3940" s="366">
        <v>44228</v>
      </c>
      <c r="E3940" s="366">
        <v>44228</v>
      </c>
      <c r="F3940" s="366">
        <v>44256</v>
      </c>
      <c r="G3940" s="365">
        <v>97</v>
      </c>
    </row>
    <row r="3941" spans="1:7" x14ac:dyDescent="0.25">
      <c r="A3941" s="369">
        <v>7221332</v>
      </c>
      <c r="B3941" s="368" t="s">
        <v>1932</v>
      </c>
      <c r="C3941" s="367" t="s">
        <v>1927</v>
      </c>
      <c r="D3941" s="366">
        <v>43952</v>
      </c>
      <c r="E3941" s="366">
        <v>43952</v>
      </c>
      <c r="F3941" s="366">
        <v>43952</v>
      </c>
      <c r="G3941" s="365">
        <v>48</v>
      </c>
    </row>
    <row r="3942" spans="1:7" x14ac:dyDescent="0.25">
      <c r="A3942" s="369">
        <v>7222426</v>
      </c>
      <c r="B3942" s="368" t="s">
        <v>1928</v>
      </c>
      <c r="C3942" s="367" t="s">
        <v>1917</v>
      </c>
      <c r="D3942" s="366">
        <v>43891</v>
      </c>
      <c r="E3942" s="366">
        <v>43922</v>
      </c>
      <c r="F3942" s="366">
        <v>43922</v>
      </c>
      <c r="G3942" s="365">
        <v>9</v>
      </c>
    </row>
    <row r="3943" spans="1:7" x14ac:dyDescent="0.25">
      <c r="A3943" s="369">
        <v>7223007</v>
      </c>
      <c r="B3943" s="368" t="s">
        <v>1928</v>
      </c>
      <c r="C3943" s="367" t="s">
        <v>1930</v>
      </c>
      <c r="D3943" s="366">
        <v>44440</v>
      </c>
      <c r="E3943" s="366">
        <v>44440</v>
      </c>
      <c r="F3943" s="366">
        <v>44440</v>
      </c>
      <c r="G3943" s="365">
        <v>37</v>
      </c>
    </row>
    <row r="3944" spans="1:7" x14ac:dyDescent="0.25">
      <c r="A3944" s="369">
        <v>7223459</v>
      </c>
      <c r="B3944" s="368" t="s">
        <v>1926</v>
      </c>
      <c r="C3944" s="367" t="s">
        <v>1919</v>
      </c>
      <c r="D3944" s="366">
        <v>44105</v>
      </c>
      <c r="E3944" s="366">
        <v>44105</v>
      </c>
      <c r="F3944" s="366">
        <v>44105</v>
      </c>
      <c r="G3944" s="365">
        <v>47</v>
      </c>
    </row>
    <row r="3945" spans="1:7" x14ac:dyDescent="0.25">
      <c r="A3945" s="369">
        <v>7223767</v>
      </c>
      <c r="B3945" s="368" t="s">
        <v>1920</v>
      </c>
      <c r="C3945" s="367" t="s">
        <v>1930</v>
      </c>
      <c r="D3945" s="366">
        <v>44136</v>
      </c>
      <c r="E3945" s="366">
        <v>44136</v>
      </c>
      <c r="F3945" s="366">
        <v>44166</v>
      </c>
      <c r="G3945" s="365">
        <v>27</v>
      </c>
    </row>
    <row r="3946" spans="1:7" x14ac:dyDescent="0.25">
      <c r="A3946" s="369">
        <v>7224623</v>
      </c>
      <c r="B3946" s="368" t="s">
        <v>1928</v>
      </c>
      <c r="C3946" s="367" t="s">
        <v>1917</v>
      </c>
      <c r="D3946" s="366">
        <v>44501</v>
      </c>
      <c r="E3946" s="366">
        <v>44531</v>
      </c>
      <c r="F3946" s="366">
        <v>44531</v>
      </c>
      <c r="G3946" s="365">
        <v>25</v>
      </c>
    </row>
    <row r="3947" spans="1:7" x14ac:dyDescent="0.25">
      <c r="A3947" s="369">
        <v>7228004</v>
      </c>
      <c r="B3947" s="368" t="s">
        <v>1922</v>
      </c>
      <c r="C3947" s="367" t="s">
        <v>1917</v>
      </c>
      <c r="D3947" s="366">
        <v>43862</v>
      </c>
      <c r="E3947" s="366">
        <v>43862</v>
      </c>
      <c r="F3947" s="366">
        <v>43891</v>
      </c>
      <c r="G3947" s="365">
        <v>20</v>
      </c>
    </row>
    <row r="3948" spans="1:7" x14ac:dyDescent="0.25">
      <c r="A3948" s="369">
        <v>7228090</v>
      </c>
      <c r="B3948" s="368" t="s">
        <v>1926</v>
      </c>
      <c r="C3948" s="367" t="s">
        <v>1931</v>
      </c>
      <c r="D3948" s="366">
        <v>44075</v>
      </c>
      <c r="E3948" s="366">
        <v>44075</v>
      </c>
      <c r="F3948" s="366">
        <v>44105</v>
      </c>
      <c r="G3948" s="365">
        <v>49</v>
      </c>
    </row>
    <row r="3949" spans="1:7" x14ac:dyDescent="0.25">
      <c r="A3949" s="369">
        <v>7228454</v>
      </c>
      <c r="B3949" s="368" t="s">
        <v>1932</v>
      </c>
      <c r="C3949" s="367" t="s">
        <v>1930</v>
      </c>
      <c r="D3949" s="366">
        <v>44470</v>
      </c>
      <c r="E3949" s="366">
        <v>44470</v>
      </c>
      <c r="F3949" s="366">
        <v>44501</v>
      </c>
      <c r="G3949" s="365">
        <v>90</v>
      </c>
    </row>
    <row r="3950" spans="1:7" x14ac:dyDescent="0.25">
      <c r="A3950" s="369">
        <v>7228758</v>
      </c>
      <c r="B3950" s="368" t="s">
        <v>1924</v>
      </c>
      <c r="C3950" s="367" t="s">
        <v>1934</v>
      </c>
      <c r="D3950" s="366">
        <v>44378</v>
      </c>
      <c r="E3950" s="366">
        <v>44378</v>
      </c>
      <c r="F3950" s="366">
        <v>44409</v>
      </c>
      <c r="G3950" s="365">
        <v>10</v>
      </c>
    </row>
    <row r="3951" spans="1:7" x14ac:dyDescent="0.25">
      <c r="A3951" s="369">
        <v>7229303</v>
      </c>
      <c r="B3951" s="368" t="s">
        <v>1924</v>
      </c>
      <c r="C3951" s="367" t="s">
        <v>1919</v>
      </c>
      <c r="D3951" s="366">
        <v>44044</v>
      </c>
      <c r="E3951" s="366">
        <v>44044</v>
      </c>
      <c r="F3951" s="366">
        <v>44044</v>
      </c>
      <c r="G3951" s="365">
        <v>52</v>
      </c>
    </row>
    <row r="3952" spans="1:7" x14ac:dyDescent="0.25">
      <c r="A3952" s="369">
        <v>7230766</v>
      </c>
      <c r="B3952" s="368" t="s">
        <v>1928</v>
      </c>
      <c r="C3952" s="367" t="s">
        <v>1921</v>
      </c>
      <c r="D3952" s="366">
        <v>44409</v>
      </c>
      <c r="E3952" s="366">
        <v>44440</v>
      </c>
      <c r="F3952" s="366">
        <v>44440</v>
      </c>
      <c r="G3952" s="365">
        <v>7</v>
      </c>
    </row>
    <row r="3953" spans="1:7" x14ac:dyDescent="0.25">
      <c r="A3953" s="369">
        <v>7231567</v>
      </c>
      <c r="B3953" s="368" t="s">
        <v>1932</v>
      </c>
      <c r="C3953" s="367" t="s">
        <v>1931</v>
      </c>
      <c r="D3953" s="366">
        <v>43952</v>
      </c>
      <c r="E3953" s="366">
        <v>43983</v>
      </c>
      <c r="F3953" s="366">
        <v>43983</v>
      </c>
      <c r="G3953" s="365">
        <v>7</v>
      </c>
    </row>
    <row r="3954" spans="1:7" x14ac:dyDescent="0.25">
      <c r="A3954" s="369">
        <v>7231945</v>
      </c>
      <c r="B3954" s="368" t="s">
        <v>1922</v>
      </c>
      <c r="C3954" s="367" t="s">
        <v>1930</v>
      </c>
      <c r="D3954" s="366">
        <v>43831</v>
      </c>
      <c r="E3954" s="366">
        <v>43831</v>
      </c>
      <c r="F3954" s="366">
        <v>43862</v>
      </c>
      <c r="G3954" s="365">
        <v>49</v>
      </c>
    </row>
    <row r="3955" spans="1:7" x14ac:dyDescent="0.25">
      <c r="A3955" s="369">
        <v>7232708</v>
      </c>
      <c r="B3955" s="368" t="s">
        <v>1928</v>
      </c>
      <c r="C3955" s="367" t="s">
        <v>1927</v>
      </c>
      <c r="D3955" s="366">
        <v>44075</v>
      </c>
      <c r="E3955" s="366">
        <v>44075</v>
      </c>
      <c r="F3955" s="366">
        <v>44075</v>
      </c>
      <c r="G3955" s="365">
        <v>59</v>
      </c>
    </row>
    <row r="3956" spans="1:7" x14ac:dyDescent="0.25">
      <c r="A3956" s="369">
        <v>7234770</v>
      </c>
      <c r="B3956" s="368" t="s">
        <v>1922</v>
      </c>
      <c r="C3956" s="367" t="s">
        <v>1930</v>
      </c>
      <c r="D3956" s="366">
        <v>44287</v>
      </c>
      <c r="E3956" s="366">
        <v>44287</v>
      </c>
      <c r="F3956" s="366">
        <v>44317</v>
      </c>
      <c r="G3956" s="365">
        <v>92</v>
      </c>
    </row>
    <row r="3957" spans="1:7" x14ac:dyDescent="0.25">
      <c r="A3957" s="369">
        <v>7239283</v>
      </c>
      <c r="B3957" s="368" t="s">
        <v>1918</v>
      </c>
      <c r="C3957" s="367" t="s">
        <v>1930</v>
      </c>
      <c r="D3957" s="366">
        <v>43983</v>
      </c>
      <c r="E3957" s="366">
        <v>44013</v>
      </c>
      <c r="F3957" s="366">
        <v>44013</v>
      </c>
      <c r="G3957" s="365">
        <v>8</v>
      </c>
    </row>
    <row r="3958" spans="1:7" x14ac:dyDescent="0.25">
      <c r="A3958" s="369">
        <v>7239875</v>
      </c>
      <c r="B3958" s="368" t="s">
        <v>1929</v>
      </c>
      <c r="C3958" s="367" t="s">
        <v>1933</v>
      </c>
      <c r="D3958" s="366">
        <v>44075</v>
      </c>
      <c r="E3958" s="366">
        <v>44075</v>
      </c>
      <c r="F3958" s="366">
        <v>44105</v>
      </c>
      <c r="G3958" s="365">
        <v>63</v>
      </c>
    </row>
    <row r="3959" spans="1:7" x14ac:dyDescent="0.25">
      <c r="A3959" s="369">
        <v>7241797</v>
      </c>
      <c r="B3959" s="368" t="s">
        <v>1918</v>
      </c>
      <c r="C3959" s="367" t="s">
        <v>1927</v>
      </c>
      <c r="D3959" s="366">
        <v>44378</v>
      </c>
      <c r="E3959" s="366">
        <v>44409</v>
      </c>
      <c r="F3959" s="366">
        <v>44409</v>
      </c>
      <c r="G3959" s="365">
        <v>14</v>
      </c>
    </row>
    <row r="3960" spans="1:7" x14ac:dyDescent="0.25">
      <c r="A3960" s="369">
        <v>7242156</v>
      </c>
      <c r="B3960" s="368" t="s">
        <v>1926</v>
      </c>
      <c r="C3960" s="367" t="s">
        <v>1927</v>
      </c>
      <c r="D3960" s="366">
        <v>43831</v>
      </c>
      <c r="E3960" s="366">
        <v>43831</v>
      </c>
      <c r="F3960" s="366">
        <v>43862</v>
      </c>
      <c r="G3960" s="365">
        <v>93</v>
      </c>
    </row>
    <row r="3961" spans="1:7" x14ac:dyDescent="0.25">
      <c r="A3961" s="369">
        <v>7246003</v>
      </c>
      <c r="B3961" s="368" t="s">
        <v>1918</v>
      </c>
      <c r="C3961" s="367" t="s">
        <v>1923</v>
      </c>
      <c r="D3961" s="366">
        <v>44501</v>
      </c>
      <c r="E3961" s="366">
        <v>44501</v>
      </c>
      <c r="F3961" s="366">
        <v>44531</v>
      </c>
      <c r="G3961" s="365">
        <v>24</v>
      </c>
    </row>
    <row r="3962" spans="1:7" x14ac:dyDescent="0.25">
      <c r="A3962" s="369">
        <v>7247543</v>
      </c>
      <c r="B3962" s="368" t="s">
        <v>1926</v>
      </c>
      <c r="C3962" s="367" t="s">
        <v>1917</v>
      </c>
      <c r="D3962" s="366">
        <v>43891</v>
      </c>
      <c r="E3962" s="366">
        <v>43891</v>
      </c>
      <c r="F3962" s="366">
        <v>43922</v>
      </c>
      <c r="G3962" s="365">
        <v>22</v>
      </c>
    </row>
    <row r="3963" spans="1:7" x14ac:dyDescent="0.25">
      <c r="A3963" s="369">
        <v>7248718</v>
      </c>
      <c r="B3963" s="368" t="s">
        <v>1918</v>
      </c>
      <c r="C3963" s="367" t="s">
        <v>1930</v>
      </c>
      <c r="D3963" s="366">
        <v>44044</v>
      </c>
      <c r="E3963" s="366">
        <v>44075</v>
      </c>
      <c r="F3963" s="366">
        <v>44075</v>
      </c>
      <c r="G3963" s="365">
        <v>5</v>
      </c>
    </row>
    <row r="3964" spans="1:7" x14ac:dyDescent="0.25">
      <c r="A3964" s="369">
        <v>7249607</v>
      </c>
      <c r="B3964" s="368" t="s">
        <v>1920</v>
      </c>
      <c r="C3964" s="367" t="s">
        <v>1925</v>
      </c>
      <c r="D3964" s="366">
        <v>44075</v>
      </c>
      <c r="E3964" s="366">
        <v>44075</v>
      </c>
      <c r="F3964" s="366">
        <v>44105</v>
      </c>
      <c r="G3964" s="365">
        <v>43</v>
      </c>
    </row>
    <row r="3965" spans="1:7" x14ac:dyDescent="0.25">
      <c r="A3965" s="369">
        <v>7251192</v>
      </c>
      <c r="B3965" s="368" t="s">
        <v>1929</v>
      </c>
      <c r="C3965" s="367" t="s">
        <v>1917</v>
      </c>
      <c r="D3965" s="366">
        <v>43831</v>
      </c>
      <c r="E3965" s="366">
        <v>43831</v>
      </c>
      <c r="F3965" s="366">
        <v>43831</v>
      </c>
      <c r="G3965" s="365">
        <v>60</v>
      </c>
    </row>
    <row r="3966" spans="1:7" x14ac:dyDescent="0.25">
      <c r="A3966" s="369">
        <v>7252278</v>
      </c>
      <c r="B3966" s="368" t="s">
        <v>1924</v>
      </c>
      <c r="C3966" s="367" t="s">
        <v>1925</v>
      </c>
      <c r="D3966" s="366">
        <v>43983</v>
      </c>
      <c r="E3966" s="366">
        <v>44013</v>
      </c>
      <c r="F3966" s="366">
        <v>44013</v>
      </c>
      <c r="G3966" s="365">
        <v>1</v>
      </c>
    </row>
    <row r="3967" spans="1:7" x14ac:dyDescent="0.25">
      <c r="A3967" s="369">
        <v>7253967</v>
      </c>
      <c r="B3967" s="368" t="s">
        <v>1932</v>
      </c>
      <c r="C3967" s="367" t="s">
        <v>1933</v>
      </c>
      <c r="D3967" s="366">
        <v>44166</v>
      </c>
      <c r="E3967" s="366">
        <v>44166</v>
      </c>
      <c r="F3967" s="366">
        <v>44197</v>
      </c>
      <c r="G3967" s="365">
        <v>82</v>
      </c>
    </row>
    <row r="3968" spans="1:7" x14ac:dyDescent="0.25">
      <c r="A3968" s="369">
        <v>7254421</v>
      </c>
      <c r="B3968" s="368" t="s">
        <v>1920</v>
      </c>
      <c r="C3968" s="367" t="s">
        <v>1917</v>
      </c>
      <c r="D3968" s="366">
        <v>44378</v>
      </c>
      <c r="E3968" s="366">
        <v>44409</v>
      </c>
      <c r="F3968" s="366">
        <v>44409</v>
      </c>
      <c r="G3968" s="365">
        <v>11</v>
      </c>
    </row>
    <row r="3969" spans="1:7" x14ac:dyDescent="0.25">
      <c r="A3969" s="369">
        <v>7258076</v>
      </c>
      <c r="B3969" s="368" t="s">
        <v>1918</v>
      </c>
      <c r="C3969" s="367" t="s">
        <v>1919</v>
      </c>
      <c r="D3969" s="366">
        <v>44287</v>
      </c>
      <c r="E3969" s="366">
        <v>44287</v>
      </c>
      <c r="F3969" s="366">
        <v>44287</v>
      </c>
      <c r="G3969" s="365">
        <v>83</v>
      </c>
    </row>
    <row r="3970" spans="1:7" x14ac:dyDescent="0.25">
      <c r="A3970" s="369">
        <v>7259342</v>
      </c>
      <c r="B3970" s="368" t="s">
        <v>1922</v>
      </c>
      <c r="C3970" s="367" t="s">
        <v>1917</v>
      </c>
      <c r="D3970" s="366">
        <v>44166</v>
      </c>
      <c r="E3970" s="366">
        <v>44166</v>
      </c>
      <c r="F3970" s="366">
        <v>44166</v>
      </c>
      <c r="G3970" s="365">
        <v>2</v>
      </c>
    </row>
    <row r="3971" spans="1:7" x14ac:dyDescent="0.25">
      <c r="A3971" s="369">
        <v>7260970</v>
      </c>
      <c r="B3971" s="368" t="s">
        <v>1932</v>
      </c>
      <c r="C3971" s="367" t="s">
        <v>1934</v>
      </c>
      <c r="D3971" s="366">
        <v>44228</v>
      </c>
      <c r="E3971" s="366">
        <v>44228</v>
      </c>
      <c r="F3971" s="366">
        <v>44228</v>
      </c>
      <c r="G3971" s="365">
        <v>81</v>
      </c>
    </row>
    <row r="3972" spans="1:7" x14ac:dyDescent="0.25">
      <c r="A3972" s="369">
        <v>7263586</v>
      </c>
      <c r="B3972" s="368" t="s">
        <v>1924</v>
      </c>
      <c r="C3972" s="367" t="s">
        <v>1930</v>
      </c>
      <c r="D3972" s="366">
        <v>44348</v>
      </c>
      <c r="E3972" s="366">
        <v>44378</v>
      </c>
      <c r="F3972" s="366">
        <v>44378</v>
      </c>
      <c r="G3972" s="365">
        <v>9</v>
      </c>
    </row>
    <row r="3973" spans="1:7" x14ac:dyDescent="0.25">
      <c r="A3973" s="369">
        <v>7265922</v>
      </c>
      <c r="B3973" s="368" t="s">
        <v>1922</v>
      </c>
      <c r="C3973" s="367" t="s">
        <v>1934</v>
      </c>
      <c r="D3973" s="366">
        <v>44075</v>
      </c>
      <c r="E3973" s="366">
        <v>44105</v>
      </c>
      <c r="F3973" s="366">
        <v>44105</v>
      </c>
      <c r="G3973" s="365">
        <v>7</v>
      </c>
    </row>
    <row r="3974" spans="1:7" x14ac:dyDescent="0.25">
      <c r="A3974" s="369">
        <v>7265943</v>
      </c>
      <c r="B3974" s="368" t="s">
        <v>1929</v>
      </c>
      <c r="C3974" s="367" t="s">
        <v>1917</v>
      </c>
      <c r="D3974" s="366">
        <v>44501</v>
      </c>
      <c r="E3974" s="366">
        <v>44531</v>
      </c>
      <c r="F3974" s="366">
        <v>44531</v>
      </c>
      <c r="G3974" s="365">
        <v>2</v>
      </c>
    </row>
    <row r="3975" spans="1:7" x14ac:dyDescent="0.25">
      <c r="A3975" s="369">
        <v>7268277</v>
      </c>
      <c r="B3975" s="368" t="s">
        <v>1922</v>
      </c>
      <c r="C3975" s="367" t="s">
        <v>1917</v>
      </c>
      <c r="D3975" s="366">
        <v>43922</v>
      </c>
      <c r="E3975" s="366">
        <v>43922</v>
      </c>
      <c r="F3975" s="366">
        <v>43922</v>
      </c>
      <c r="G3975" s="365">
        <v>3</v>
      </c>
    </row>
    <row r="3976" spans="1:7" x14ac:dyDescent="0.25">
      <c r="A3976" s="369">
        <v>7271801</v>
      </c>
      <c r="B3976" s="368" t="s">
        <v>1929</v>
      </c>
      <c r="C3976" s="367" t="s">
        <v>1921</v>
      </c>
      <c r="D3976" s="366">
        <v>43983</v>
      </c>
      <c r="E3976" s="366">
        <v>43983</v>
      </c>
      <c r="F3976" s="366">
        <v>43983</v>
      </c>
      <c r="G3976" s="365">
        <v>83</v>
      </c>
    </row>
    <row r="3977" spans="1:7" x14ac:dyDescent="0.25">
      <c r="A3977" s="369">
        <v>7271972</v>
      </c>
      <c r="B3977" s="368" t="s">
        <v>1918</v>
      </c>
      <c r="C3977" s="367" t="s">
        <v>1934</v>
      </c>
      <c r="D3977" s="366">
        <v>43862</v>
      </c>
      <c r="E3977" s="366">
        <v>43862</v>
      </c>
      <c r="F3977" s="366">
        <v>43862</v>
      </c>
      <c r="G3977" s="365">
        <v>55</v>
      </c>
    </row>
    <row r="3978" spans="1:7" x14ac:dyDescent="0.25">
      <c r="A3978" s="369">
        <v>7275420</v>
      </c>
      <c r="B3978" s="368" t="s">
        <v>1918</v>
      </c>
      <c r="C3978" s="367" t="s">
        <v>1919</v>
      </c>
      <c r="D3978" s="366">
        <v>44166</v>
      </c>
      <c r="E3978" s="366">
        <v>44166</v>
      </c>
      <c r="F3978" s="366">
        <v>44197</v>
      </c>
      <c r="G3978" s="365">
        <v>48</v>
      </c>
    </row>
    <row r="3979" spans="1:7" x14ac:dyDescent="0.25">
      <c r="A3979" s="369">
        <v>7275836</v>
      </c>
      <c r="B3979" s="368" t="s">
        <v>1928</v>
      </c>
      <c r="C3979" s="367" t="s">
        <v>1925</v>
      </c>
      <c r="D3979" s="366">
        <v>44470</v>
      </c>
      <c r="E3979" s="366">
        <v>44470</v>
      </c>
      <c r="F3979" s="366">
        <v>44470</v>
      </c>
      <c r="G3979" s="365">
        <v>57</v>
      </c>
    </row>
    <row r="3980" spans="1:7" x14ac:dyDescent="0.25">
      <c r="A3980" s="369">
        <v>7276385</v>
      </c>
      <c r="B3980" s="368" t="s">
        <v>1929</v>
      </c>
      <c r="C3980" s="367" t="s">
        <v>1927</v>
      </c>
      <c r="D3980" s="366">
        <v>44228</v>
      </c>
      <c r="E3980" s="366">
        <v>44228</v>
      </c>
      <c r="F3980" s="366">
        <v>44228</v>
      </c>
      <c r="G3980" s="365">
        <v>93</v>
      </c>
    </row>
    <row r="3981" spans="1:7" x14ac:dyDescent="0.25">
      <c r="A3981" s="369">
        <v>7277742</v>
      </c>
      <c r="B3981" s="368" t="s">
        <v>1924</v>
      </c>
      <c r="C3981" s="367" t="s">
        <v>1930</v>
      </c>
      <c r="D3981" s="366">
        <v>44075</v>
      </c>
      <c r="E3981" s="366">
        <v>44075</v>
      </c>
      <c r="F3981" s="366">
        <v>44105</v>
      </c>
      <c r="G3981" s="365">
        <v>22</v>
      </c>
    </row>
    <row r="3982" spans="1:7" x14ac:dyDescent="0.25">
      <c r="A3982" s="369">
        <v>7278252</v>
      </c>
      <c r="B3982" s="368" t="s">
        <v>1932</v>
      </c>
      <c r="C3982" s="367" t="s">
        <v>1934</v>
      </c>
      <c r="D3982" s="366">
        <v>44317</v>
      </c>
      <c r="E3982" s="366">
        <v>44317</v>
      </c>
      <c r="F3982" s="366">
        <v>44348</v>
      </c>
      <c r="G3982" s="365">
        <v>16</v>
      </c>
    </row>
    <row r="3983" spans="1:7" x14ac:dyDescent="0.25">
      <c r="A3983" s="369">
        <v>7278644</v>
      </c>
      <c r="B3983" s="368" t="s">
        <v>1922</v>
      </c>
      <c r="C3983" s="367" t="s">
        <v>1933</v>
      </c>
      <c r="D3983" s="366">
        <v>44378</v>
      </c>
      <c r="E3983" s="366">
        <v>44409</v>
      </c>
      <c r="F3983" s="366">
        <v>44409</v>
      </c>
      <c r="G3983" s="365">
        <v>3</v>
      </c>
    </row>
    <row r="3984" spans="1:7" x14ac:dyDescent="0.25">
      <c r="A3984" s="369">
        <v>7279734</v>
      </c>
      <c r="B3984" s="368" t="s">
        <v>1920</v>
      </c>
      <c r="C3984" s="367" t="s">
        <v>1917</v>
      </c>
      <c r="D3984" s="366">
        <v>43922</v>
      </c>
      <c r="E3984" s="366">
        <v>43952</v>
      </c>
      <c r="F3984" s="366">
        <v>43952</v>
      </c>
      <c r="G3984" s="365">
        <v>2</v>
      </c>
    </row>
    <row r="3985" spans="1:7" x14ac:dyDescent="0.25">
      <c r="A3985" s="369">
        <v>7280671</v>
      </c>
      <c r="B3985" s="368" t="s">
        <v>1922</v>
      </c>
      <c r="C3985" s="367" t="s">
        <v>1925</v>
      </c>
      <c r="D3985" s="366">
        <v>44440</v>
      </c>
      <c r="E3985" s="366">
        <v>44470</v>
      </c>
      <c r="F3985" s="366">
        <v>44470</v>
      </c>
      <c r="G3985" s="365">
        <v>7</v>
      </c>
    </row>
    <row r="3986" spans="1:7" x14ac:dyDescent="0.25">
      <c r="A3986" s="369">
        <v>7281377</v>
      </c>
      <c r="B3986" s="368" t="s">
        <v>1920</v>
      </c>
      <c r="C3986" s="367" t="s">
        <v>1917</v>
      </c>
      <c r="D3986" s="366">
        <v>44409</v>
      </c>
      <c r="E3986" s="366">
        <v>44409</v>
      </c>
      <c r="F3986" s="366">
        <v>44440</v>
      </c>
      <c r="G3986" s="365">
        <v>70</v>
      </c>
    </row>
    <row r="3987" spans="1:7" x14ac:dyDescent="0.25">
      <c r="A3987" s="369">
        <v>7281771</v>
      </c>
      <c r="B3987" s="368" t="s">
        <v>1924</v>
      </c>
      <c r="C3987" s="367" t="s">
        <v>1930</v>
      </c>
      <c r="D3987" s="366">
        <v>44440</v>
      </c>
      <c r="E3987" s="366">
        <v>44470</v>
      </c>
      <c r="F3987" s="366">
        <v>44470</v>
      </c>
      <c r="G3987" s="365">
        <v>9</v>
      </c>
    </row>
    <row r="3988" spans="1:7" x14ac:dyDescent="0.25">
      <c r="A3988" s="369">
        <v>7286151</v>
      </c>
      <c r="B3988" s="368" t="s">
        <v>1928</v>
      </c>
      <c r="C3988" s="367" t="s">
        <v>1917</v>
      </c>
      <c r="D3988" s="366">
        <v>43891</v>
      </c>
      <c r="E3988" s="366">
        <v>43891</v>
      </c>
      <c r="F3988" s="366">
        <v>43891</v>
      </c>
      <c r="G3988" s="365">
        <v>44</v>
      </c>
    </row>
    <row r="3989" spans="1:7" x14ac:dyDescent="0.25">
      <c r="A3989" s="369">
        <v>7286411</v>
      </c>
      <c r="B3989" s="368" t="s">
        <v>1918</v>
      </c>
      <c r="C3989" s="367" t="s">
        <v>1925</v>
      </c>
      <c r="D3989" s="366">
        <v>43983</v>
      </c>
      <c r="E3989" s="366">
        <v>43983</v>
      </c>
      <c r="F3989" s="366">
        <v>44013</v>
      </c>
      <c r="G3989" s="365">
        <v>37</v>
      </c>
    </row>
    <row r="3990" spans="1:7" x14ac:dyDescent="0.25">
      <c r="A3990" s="369">
        <v>7286653</v>
      </c>
      <c r="B3990" s="368" t="s">
        <v>1920</v>
      </c>
      <c r="C3990" s="367" t="s">
        <v>1934</v>
      </c>
      <c r="D3990" s="366">
        <v>43952</v>
      </c>
      <c r="E3990" s="366">
        <v>43952</v>
      </c>
      <c r="F3990" s="366">
        <v>43952</v>
      </c>
      <c r="G3990" s="365">
        <v>76</v>
      </c>
    </row>
    <row r="3991" spans="1:7" x14ac:dyDescent="0.25">
      <c r="A3991" s="369">
        <v>7288377</v>
      </c>
      <c r="B3991" s="368" t="s">
        <v>1932</v>
      </c>
      <c r="C3991" s="367" t="s">
        <v>1921</v>
      </c>
      <c r="D3991" s="366">
        <v>43922</v>
      </c>
      <c r="E3991" s="366">
        <v>43952</v>
      </c>
      <c r="F3991" s="366">
        <v>43952</v>
      </c>
      <c r="G3991" s="365">
        <v>10</v>
      </c>
    </row>
    <row r="3992" spans="1:7" x14ac:dyDescent="0.25">
      <c r="A3992" s="369">
        <v>7288951</v>
      </c>
      <c r="B3992" s="368" t="s">
        <v>1920</v>
      </c>
      <c r="C3992" s="367" t="s">
        <v>1933</v>
      </c>
      <c r="D3992" s="366">
        <v>44044</v>
      </c>
      <c r="E3992" s="366">
        <v>44075</v>
      </c>
      <c r="F3992" s="366">
        <v>44075</v>
      </c>
      <c r="G3992" s="365">
        <v>2</v>
      </c>
    </row>
    <row r="3993" spans="1:7" x14ac:dyDescent="0.25">
      <c r="A3993" s="369">
        <v>7295008</v>
      </c>
      <c r="B3993" s="368" t="s">
        <v>1932</v>
      </c>
      <c r="C3993" s="367" t="s">
        <v>1925</v>
      </c>
      <c r="D3993" s="366">
        <v>43891</v>
      </c>
      <c r="E3993" s="366">
        <v>43891</v>
      </c>
      <c r="F3993" s="366">
        <v>43922</v>
      </c>
      <c r="G3993" s="365">
        <v>49</v>
      </c>
    </row>
    <row r="3994" spans="1:7" x14ac:dyDescent="0.25">
      <c r="A3994" s="369">
        <v>7295957</v>
      </c>
      <c r="B3994" s="368" t="s">
        <v>1932</v>
      </c>
      <c r="C3994" s="367" t="s">
        <v>1927</v>
      </c>
      <c r="D3994" s="366">
        <v>44470</v>
      </c>
      <c r="E3994" s="366">
        <v>44501</v>
      </c>
      <c r="F3994" s="366">
        <v>44501</v>
      </c>
      <c r="G3994" s="365">
        <v>3</v>
      </c>
    </row>
    <row r="3995" spans="1:7" x14ac:dyDescent="0.25">
      <c r="A3995" s="369">
        <v>7297741</v>
      </c>
      <c r="B3995" s="368" t="s">
        <v>1924</v>
      </c>
      <c r="C3995" s="367" t="s">
        <v>1933</v>
      </c>
      <c r="D3995" s="366">
        <v>44166</v>
      </c>
      <c r="E3995" s="366">
        <v>44166</v>
      </c>
      <c r="F3995" s="366">
        <v>44197</v>
      </c>
      <c r="G3995" s="365">
        <v>66</v>
      </c>
    </row>
    <row r="3996" spans="1:7" x14ac:dyDescent="0.25">
      <c r="A3996" s="369">
        <v>7299176</v>
      </c>
      <c r="B3996" s="368" t="s">
        <v>1922</v>
      </c>
      <c r="C3996" s="367" t="s">
        <v>1933</v>
      </c>
      <c r="D3996" s="366">
        <v>43922</v>
      </c>
      <c r="E3996" s="366">
        <v>43922</v>
      </c>
      <c r="F3996" s="366">
        <v>43922</v>
      </c>
      <c r="G3996" s="365">
        <v>50</v>
      </c>
    </row>
    <row r="3997" spans="1:7" x14ac:dyDescent="0.25">
      <c r="A3997" s="369">
        <v>7303334</v>
      </c>
      <c r="B3997" s="368" t="s">
        <v>1918</v>
      </c>
      <c r="C3997" s="367" t="s">
        <v>1934</v>
      </c>
      <c r="D3997" s="366">
        <v>44348</v>
      </c>
      <c r="E3997" s="366">
        <v>44348</v>
      </c>
      <c r="F3997" s="366">
        <v>44348</v>
      </c>
      <c r="G3997" s="365">
        <v>99</v>
      </c>
    </row>
    <row r="3998" spans="1:7" x14ac:dyDescent="0.25">
      <c r="A3998" s="369">
        <v>7304064</v>
      </c>
      <c r="B3998" s="368" t="s">
        <v>1932</v>
      </c>
      <c r="C3998" s="367" t="s">
        <v>1927</v>
      </c>
      <c r="D3998" s="366">
        <v>44197</v>
      </c>
      <c r="E3998" s="366">
        <v>44228</v>
      </c>
      <c r="F3998" s="366">
        <v>44228</v>
      </c>
      <c r="G3998" s="365">
        <v>23</v>
      </c>
    </row>
    <row r="3999" spans="1:7" x14ac:dyDescent="0.25">
      <c r="A3999" s="369">
        <v>7307845</v>
      </c>
      <c r="B3999" s="368" t="s">
        <v>1926</v>
      </c>
      <c r="C3999" s="367" t="s">
        <v>1930</v>
      </c>
      <c r="D3999" s="366">
        <v>43922</v>
      </c>
      <c r="E3999" s="366">
        <v>43952</v>
      </c>
      <c r="F3999" s="366">
        <v>43952</v>
      </c>
      <c r="G3999" s="365">
        <v>6</v>
      </c>
    </row>
    <row r="4000" spans="1:7" x14ac:dyDescent="0.25">
      <c r="A4000" s="369">
        <v>7310598</v>
      </c>
      <c r="B4000" s="368" t="s">
        <v>1924</v>
      </c>
      <c r="C4000" s="367" t="s">
        <v>1925</v>
      </c>
      <c r="D4000" s="366">
        <v>44166</v>
      </c>
      <c r="E4000" s="366">
        <v>44197</v>
      </c>
      <c r="F4000" s="366">
        <v>44197</v>
      </c>
      <c r="G4000" s="365">
        <v>7</v>
      </c>
    </row>
    <row r="4001" spans="1:7" x14ac:dyDescent="0.25">
      <c r="A4001" s="369">
        <v>7312559</v>
      </c>
      <c r="B4001" s="368" t="s">
        <v>1932</v>
      </c>
      <c r="C4001" s="367" t="s">
        <v>1927</v>
      </c>
      <c r="D4001" s="366">
        <v>43891</v>
      </c>
      <c r="E4001" s="366">
        <v>43891</v>
      </c>
      <c r="F4001" s="366">
        <v>43891</v>
      </c>
      <c r="G4001" s="365">
        <v>48</v>
      </c>
    </row>
    <row r="4002" spans="1:7" x14ac:dyDescent="0.25">
      <c r="A4002" s="369">
        <v>7318489</v>
      </c>
      <c r="B4002" s="368" t="s">
        <v>1918</v>
      </c>
      <c r="C4002" s="367" t="s">
        <v>1933</v>
      </c>
      <c r="D4002" s="366">
        <v>44256</v>
      </c>
      <c r="E4002" s="366">
        <v>44287</v>
      </c>
      <c r="F4002" s="366">
        <v>44287</v>
      </c>
      <c r="G4002" s="365">
        <v>9</v>
      </c>
    </row>
    <row r="4003" spans="1:7" x14ac:dyDescent="0.25">
      <c r="A4003" s="369">
        <v>7318611</v>
      </c>
      <c r="B4003" s="368" t="s">
        <v>1926</v>
      </c>
      <c r="C4003" s="367" t="s">
        <v>1925</v>
      </c>
      <c r="D4003" s="366">
        <v>44228</v>
      </c>
      <c r="E4003" s="366">
        <v>44228</v>
      </c>
      <c r="F4003" s="366">
        <v>44228</v>
      </c>
      <c r="G4003" s="365">
        <v>46</v>
      </c>
    </row>
    <row r="4004" spans="1:7" x14ac:dyDescent="0.25">
      <c r="A4004" s="369">
        <v>7323114</v>
      </c>
      <c r="B4004" s="368" t="s">
        <v>1929</v>
      </c>
      <c r="C4004" s="367" t="s">
        <v>1927</v>
      </c>
      <c r="D4004" s="366">
        <v>44075</v>
      </c>
      <c r="E4004" s="366">
        <v>44075</v>
      </c>
      <c r="F4004" s="366">
        <v>44075</v>
      </c>
      <c r="G4004" s="365">
        <v>79</v>
      </c>
    </row>
    <row r="4005" spans="1:7" x14ac:dyDescent="0.25">
      <c r="A4005" s="369">
        <v>7323978</v>
      </c>
      <c r="B4005" s="368" t="s">
        <v>1920</v>
      </c>
      <c r="C4005" s="367" t="s">
        <v>1934</v>
      </c>
      <c r="D4005" s="366">
        <v>44440</v>
      </c>
      <c r="E4005" s="366">
        <v>44440</v>
      </c>
      <c r="F4005" s="366">
        <v>44470</v>
      </c>
      <c r="G4005" s="365">
        <v>16</v>
      </c>
    </row>
    <row r="4006" spans="1:7" x14ac:dyDescent="0.25">
      <c r="A4006" s="369">
        <v>7324891</v>
      </c>
      <c r="B4006" s="368" t="s">
        <v>1918</v>
      </c>
      <c r="C4006" s="367" t="s">
        <v>1919</v>
      </c>
      <c r="D4006" s="366">
        <v>43862</v>
      </c>
      <c r="E4006" s="366">
        <v>43891</v>
      </c>
      <c r="F4006" s="366">
        <v>43891</v>
      </c>
      <c r="G4006" s="365">
        <v>4</v>
      </c>
    </row>
    <row r="4007" spans="1:7" x14ac:dyDescent="0.25">
      <c r="A4007" s="369">
        <v>7326427</v>
      </c>
      <c r="B4007" s="368" t="s">
        <v>1932</v>
      </c>
      <c r="C4007" s="367" t="s">
        <v>1917</v>
      </c>
      <c r="D4007" s="366">
        <v>44287</v>
      </c>
      <c r="E4007" s="366">
        <v>44317</v>
      </c>
      <c r="F4007" s="366">
        <v>44317</v>
      </c>
      <c r="G4007" s="365">
        <v>10</v>
      </c>
    </row>
    <row r="4008" spans="1:7" x14ac:dyDescent="0.25">
      <c r="A4008" s="369">
        <v>7333254</v>
      </c>
      <c r="B4008" s="368" t="s">
        <v>1922</v>
      </c>
      <c r="C4008" s="367" t="s">
        <v>1927</v>
      </c>
      <c r="D4008" s="366">
        <v>43862</v>
      </c>
      <c r="E4008" s="366">
        <v>43891</v>
      </c>
      <c r="F4008" s="366">
        <v>43891</v>
      </c>
      <c r="G4008" s="365">
        <v>4</v>
      </c>
    </row>
    <row r="4009" spans="1:7" x14ac:dyDescent="0.25">
      <c r="A4009" s="369">
        <v>7334082</v>
      </c>
      <c r="B4009" s="368" t="s">
        <v>1932</v>
      </c>
      <c r="C4009" s="367" t="s">
        <v>1934</v>
      </c>
      <c r="D4009" s="366">
        <v>43862</v>
      </c>
      <c r="E4009" s="366">
        <v>43862</v>
      </c>
      <c r="F4009" s="366">
        <v>43862</v>
      </c>
      <c r="G4009" s="365">
        <v>7</v>
      </c>
    </row>
    <row r="4010" spans="1:7" x14ac:dyDescent="0.25">
      <c r="A4010" s="369">
        <v>7335662</v>
      </c>
      <c r="B4010" s="368" t="s">
        <v>1929</v>
      </c>
      <c r="C4010" s="367" t="s">
        <v>1927</v>
      </c>
      <c r="D4010" s="366">
        <v>44013</v>
      </c>
      <c r="E4010" s="366">
        <v>44044</v>
      </c>
      <c r="F4010" s="366">
        <v>44044</v>
      </c>
      <c r="G4010" s="365">
        <v>3</v>
      </c>
    </row>
    <row r="4011" spans="1:7" x14ac:dyDescent="0.25">
      <c r="A4011" s="369">
        <v>7337293</v>
      </c>
      <c r="B4011" s="368" t="s">
        <v>1932</v>
      </c>
      <c r="C4011" s="367" t="s">
        <v>1933</v>
      </c>
      <c r="D4011" s="366">
        <v>44013</v>
      </c>
      <c r="E4011" s="366">
        <v>44013</v>
      </c>
      <c r="F4011" s="366">
        <v>44013</v>
      </c>
      <c r="G4011" s="365">
        <v>26</v>
      </c>
    </row>
    <row r="4012" spans="1:7" x14ac:dyDescent="0.25">
      <c r="A4012" s="369">
        <v>7339515</v>
      </c>
      <c r="B4012" s="368" t="s">
        <v>1929</v>
      </c>
      <c r="C4012" s="367" t="s">
        <v>1925</v>
      </c>
      <c r="D4012" s="366">
        <v>44044</v>
      </c>
      <c r="E4012" s="366">
        <v>44044</v>
      </c>
      <c r="F4012" s="366">
        <v>44075</v>
      </c>
      <c r="G4012" s="365">
        <v>52</v>
      </c>
    </row>
    <row r="4013" spans="1:7" x14ac:dyDescent="0.25">
      <c r="A4013" s="369">
        <v>7340963</v>
      </c>
      <c r="B4013" s="368" t="s">
        <v>1926</v>
      </c>
      <c r="C4013" s="367" t="s">
        <v>1917</v>
      </c>
      <c r="D4013" s="366">
        <v>44044</v>
      </c>
      <c r="E4013" s="366">
        <v>44044</v>
      </c>
      <c r="F4013" s="366">
        <v>44075</v>
      </c>
      <c r="G4013" s="365">
        <v>59</v>
      </c>
    </row>
    <row r="4014" spans="1:7" x14ac:dyDescent="0.25">
      <c r="A4014" s="369">
        <v>7342655</v>
      </c>
      <c r="B4014" s="368" t="s">
        <v>1926</v>
      </c>
      <c r="C4014" s="367" t="s">
        <v>1933</v>
      </c>
      <c r="D4014" s="366">
        <v>44044</v>
      </c>
      <c r="E4014" s="366">
        <v>44075</v>
      </c>
      <c r="F4014" s="366">
        <v>44075</v>
      </c>
      <c r="G4014" s="365">
        <v>3</v>
      </c>
    </row>
    <row r="4015" spans="1:7" x14ac:dyDescent="0.25">
      <c r="A4015" s="369">
        <v>7342865</v>
      </c>
      <c r="B4015" s="368" t="s">
        <v>1924</v>
      </c>
      <c r="C4015" s="367" t="s">
        <v>1930</v>
      </c>
      <c r="D4015" s="366">
        <v>44105</v>
      </c>
      <c r="E4015" s="366">
        <v>44105</v>
      </c>
      <c r="F4015" s="366">
        <v>44136</v>
      </c>
      <c r="G4015" s="365">
        <v>4</v>
      </c>
    </row>
    <row r="4016" spans="1:7" x14ac:dyDescent="0.25">
      <c r="A4016" s="369">
        <v>7342941</v>
      </c>
      <c r="B4016" s="368" t="s">
        <v>1928</v>
      </c>
      <c r="C4016" s="367" t="s">
        <v>1917</v>
      </c>
      <c r="D4016" s="366">
        <v>44317</v>
      </c>
      <c r="E4016" s="366">
        <v>44317</v>
      </c>
      <c r="F4016" s="366">
        <v>44348</v>
      </c>
      <c r="G4016" s="365">
        <v>22</v>
      </c>
    </row>
    <row r="4017" spans="1:7" x14ac:dyDescent="0.25">
      <c r="A4017" s="369">
        <v>7343945</v>
      </c>
      <c r="B4017" s="368" t="s">
        <v>1924</v>
      </c>
      <c r="C4017" s="367" t="s">
        <v>1919</v>
      </c>
      <c r="D4017" s="366">
        <v>44105</v>
      </c>
      <c r="E4017" s="366">
        <v>44136</v>
      </c>
      <c r="F4017" s="366">
        <v>44136</v>
      </c>
      <c r="G4017" s="365">
        <v>8</v>
      </c>
    </row>
    <row r="4018" spans="1:7" x14ac:dyDescent="0.25">
      <c r="A4018" s="369">
        <v>7345779</v>
      </c>
      <c r="B4018" s="368" t="s">
        <v>1928</v>
      </c>
      <c r="C4018" s="367" t="s">
        <v>1921</v>
      </c>
      <c r="D4018" s="366">
        <v>44166</v>
      </c>
      <c r="E4018" s="366">
        <v>44197</v>
      </c>
      <c r="F4018" s="366">
        <v>44197</v>
      </c>
      <c r="G4018" s="365">
        <v>3</v>
      </c>
    </row>
    <row r="4019" spans="1:7" x14ac:dyDescent="0.25">
      <c r="A4019" s="369">
        <v>7347425</v>
      </c>
      <c r="B4019" s="368" t="s">
        <v>1922</v>
      </c>
      <c r="C4019" s="367" t="s">
        <v>1933</v>
      </c>
      <c r="D4019" s="366">
        <v>44228</v>
      </c>
      <c r="E4019" s="366">
        <v>44228</v>
      </c>
      <c r="F4019" s="366">
        <v>44256</v>
      </c>
      <c r="G4019" s="365">
        <v>69</v>
      </c>
    </row>
    <row r="4020" spans="1:7" x14ac:dyDescent="0.25">
      <c r="A4020" s="369">
        <v>7348177</v>
      </c>
      <c r="B4020" s="368" t="s">
        <v>1922</v>
      </c>
      <c r="C4020" s="367" t="s">
        <v>1933</v>
      </c>
      <c r="D4020" s="366">
        <v>43983</v>
      </c>
      <c r="E4020" s="366">
        <v>43983</v>
      </c>
      <c r="F4020" s="366">
        <v>43983</v>
      </c>
      <c r="G4020" s="365">
        <v>42</v>
      </c>
    </row>
    <row r="4021" spans="1:7" x14ac:dyDescent="0.25">
      <c r="A4021" s="369">
        <v>7349806</v>
      </c>
      <c r="B4021" s="368" t="s">
        <v>1928</v>
      </c>
      <c r="C4021" s="367" t="s">
        <v>1923</v>
      </c>
      <c r="D4021" s="366">
        <v>44531</v>
      </c>
      <c r="E4021" s="366">
        <v>44531</v>
      </c>
      <c r="F4021" s="366">
        <v>44562</v>
      </c>
      <c r="G4021" s="365">
        <v>36</v>
      </c>
    </row>
    <row r="4022" spans="1:7" x14ac:dyDescent="0.25">
      <c r="A4022" s="369">
        <v>7350441</v>
      </c>
      <c r="B4022" s="368" t="s">
        <v>1926</v>
      </c>
      <c r="C4022" s="367" t="s">
        <v>1919</v>
      </c>
      <c r="D4022" s="366">
        <v>44287</v>
      </c>
      <c r="E4022" s="366">
        <v>44287</v>
      </c>
      <c r="F4022" s="366">
        <v>44317</v>
      </c>
      <c r="G4022" s="365">
        <v>27</v>
      </c>
    </row>
    <row r="4023" spans="1:7" x14ac:dyDescent="0.25">
      <c r="A4023" s="369">
        <v>7350704</v>
      </c>
      <c r="B4023" s="368" t="s">
        <v>1932</v>
      </c>
      <c r="C4023" s="367" t="s">
        <v>1917</v>
      </c>
      <c r="D4023" s="366">
        <v>44501</v>
      </c>
      <c r="E4023" s="366">
        <v>44531</v>
      </c>
      <c r="F4023" s="366">
        <v>44531</v>
      </c>
      <c r="G4023" s="365">
        <v>17</v>
      </c>
    </row>
    <row r="4024" spans="1:7" x14ac:dyDescent="0.25">
      <c r="A4024" s="369">
        <v>7353643</v>
      </c>
      <c r="B4024" s="368" t="s">
        <v>1928</v>
      </c>
      <c r="C4024" s="367" t="s">
        <v>1933</v>
      </c>
      <c r="D4024" s="366">
        <v>44531</v>
      </c>
      <c r="E4024" s="366">
        <v>44531</v>
      </c>
      <c r="F4024" s="366">
        <v>44562</v>
      </c>
      <c r="G4024" s="365">
        <v>64</v>
      </c>
    </row>
    <row r="4025" spans="1:7" x14ac:dyDescent="0.25">
      <c r="A4025" s="369">
        <v>7356863</v>
      </c>
      <c r="B4025" s="368" t="s">
        <v>1920</v>
      </c>
      <c r="C4025" s="367" t="s">
        <v>1923</v>
      </c>
      <c r="D4025" s="366">
        <v>44197</v>
      </c>
      <c r="E4025" s="366">
        <v>44228</v>
      </c>
      <c r="F4025" s="366">
        <v>44228</v>
      </c>
      <c r="G4025" s="365">
        <v>11</v>
      </c>
    </row>
    <row r="4026" spans="1:7" x14ac:dyDescent="0.25">
      <c r="A4026" s="369">
        <v>7357313</v>
      </c>
      <c r="B4026" s="368" t="s">
        <v>1928</v>
      </c>
      <c r="C4026" s="367" t="s">
        <v>1919</v>
      </c>
      <c r="D4026" s="366">
        <v>44378</v>
      </c>
      <c r="E4026" s="366">
        <v>44378</v>
      </c>
      <c r="F4026" s="366">
        <v>44409</v>
      </c>
      <c r="G4026" s="365">
        <v>37</v>
      </c>
    </row>
    <row r="4027" spans="1:7" x14ac:dyDescent="0.25">
      <c r="A4027" s="369">
        <v>7357352</v>
      </c>
      <c r="B4027" s="368" t="s">
        <v>1928</v>
      </c>
      <c r="C4027" s="367" t="s">
        <v>1931</v>
      </c>
      <c r="D4027" s="366">
        <v>44531</v>
      </c>
      <c r="E4027" s="366">
        <v>44531</v>
      </c>
      <c r="F4027" s="366">
        <v>44531</v>
      </c>
      <c r="G4027" s="365">
        <v>20</v>
      </c>
    </row>
    <row r="4028" spans="1:7" x14ac:dyDescent="0.25">
      <c r="A4028" s="369">
        <v>7357817</v>
      </c>
      <c r="B4028" s="368" t="s">
        <v>1932</v>
      </c>
      <c r="C4028" s="367" t="s">
        <v>1934</v>
      </c>
      <c r="D4028" s="366">
        <v>44228</v>
      </c>
      <c r="E4028" s="366">
        <v>44256</v>
      </c>
      <c r="F4028" s="366">
        <v>44256</v>
      </c>
      <c r="G4028" s="365">
        <v>16</v>
      </c>
    </row>
    <row r="4029" spans="1:7" x14ac:dyDescent="0.25">
      <c r="A4029" s="369">
        <v>7358667</v>
      </c>
      <c r="B4029" s="368" t="s">
        <v>1929</v>
      </c>
      <c r="C4029" s="367" t="s">
        <v>1931</v>
      </c>
      <c r="D4029" s="366">
        <v>44136</v>
      </c>
      <c r="E4029" s="366">
        <v>44136</v>
      </c>
      <c r="F4029" s="366">
        <v>44136</v>
      </c>
      <c r="G4029" s="365">
        <v>65</v>
      </c>
    </row>
    <row r="4030" spans="1:7" x14ac:dyDescent="0.25">
      <c r="A4030" s="369">
        <v>7359917</v>
      </c>
      <c r="B4030" s="368" t="s">
        <v>1928</v>
      </c>
      <c r="C4030" s="367" t="s">
        <v>1925</v>
      </c>
      <c r="D4030" s="366">
        <v>44348</v>
      </c>
      <c r="E4030" s="366">
        <v>44348</v>
      </c>
      <c r="F4030" s="366">
        <v>44378</v>
      </c>
      <c r="G4030" s="365">
        <v>98</v>
      </c>
    </row>
    <row r="4031" spans="1:7" x14ac:dyDescent="0.25">
      <c r="A4031" s="369">
        <v>7362091</v>
      </c>
      <c r="B4031" s="368" t="s">
        <v>1932</v>
      </c>
      <c r="C4031" s="367" t="s">
        <v>1917</v>
      </c>
      <c r="D4031" s="366">
        <v>44136</v>
      </c>
      <c r="E4031" s="366">
        <v>44136</v>
      </c>
      <c r="F4031" s="366">
        <v>44136</v>
      </c>
      <c r="G4031" s="365">
        <v>43</v>
      </c>
    </row>
    <row r="4032" spans="1:7" x14ac:dyDescent="0.25">
      <c r="A4032" s="369">
        <v>7362203</v>
      </c>
      <c r="B4032" s="368" t="s">
        <v>1922</v>
      </c>
      <c r="C4032" s="367" t="s">
        <v>1925</v>
      </c>
      <c r="D4032" s="366">
        <v>44409</v>
      </c>
      <c r="E4032" s="366">
        <v>44409</v>
      </c>
      <c r="F4032" s="366">
        <v>44440</v>
      </c>
      <c r="G4032" s="365">
        <v>58</v>
      </c>
    </row>
    <row r="4033" spans="1:7" x14ac:dyDescent="0.25">
      <c r="A4033" s="369">
        <v>7365807</v>
      </c>
      <c r="B4033" s="368" t="s">
        <v>1932</v>
      </c>
      <c r="C4033" s="367" t="s">
        <v>1931</v>
      </c>
      <c r="D4033" s="366">
        <v>44470</v>
      </c>
      <c r="E4033" s="366">
        <v>44470</v>
      </c>
      <c r="F4033" s="366">
        <v>44501</v>
      </c>
      <c r="G4033" s="365">
        <v>13</v>
      </c>
    </row>
    <row r="4034" spans="1:7" x14ac:dyDescent="0.25">
      <c r="A4034" s="369">
        <v>7365942</v>
      </c>
      <c r="B4034" s="368" t="s">
        <v>1920</v>
      </c>
      <c r="C4034" s="367" t="s">
        <v>1917</v>
      </c>
      <c r="D4034" s="366">
        <v>44348</v>
      </c>
      <c r="E4034" s="366">
        <v>44348</v>
      </c>
      <c r="F4034" s="366">
        <v>44348</v>
      </c>
      <c r="G4034" s="365">
        <v>57</v>
      </c>
    </row>
    <row r="4035" spans="1:7" x14ac:dyDescent="0.25">
      <c r="A4035" s="369">
        <v>7367312</v>
      </c>
      <c r="B4035" s="368" t="s">
        <v>1922</v>
      </c>
      <c r="C4035" s="367" t="s">
        <v>1917</v>
      </c>
      <c r="D4035" s="366">
        <v>43922</v>
      </c>
      <c r="E4035" s="366">
        <v>43922</v>
      </c>
      <c r="F4035" s="366">
        <v>43952</v>
      </c>
      <c r="G4035" s="365">
        <v>23</v>
      </c>
    </row>
    <row r="4036" spans="1:7" x14ac:dyDescent="0.25">
      <c r="A4036" s="369">
        <v>7367790</v>
      </c>
      <c r="B4036" s="368" t="s">
        <v>1922</v>
      </c>
      <c r="C4036" s="367" t="s">
        <v>1921</v>
      </c>
      <c r="D4036" s="366">
        <v>44044</v>
      </c>
      <c r="E4036" s="366">
        <v>44044</v>
      </c>
      <c r="F4036" s="366">
        <v>44075</v>
      </c>
      <c r="G4036" s="365">
        <v>54</v>
      </c>
    </row>
    <row r="4037" spans="1:7" x14ac:dyDescent="0.25">
      <c r="A4037" s="369">
        <v>7369241</v>
      </c>
      <c r="B4037" s="368" t="s">
        <v>1932</v>
      </c>
      <c r="C4037" s="367" t="s">
        <v>1919</v>
      </c>
      <c r="D4037" s="366">
        <v>44348</v>
      </c>
      <c r="E4037" s="366">
        <v>44348</v>
      </c>
      <c r="F4037" s="366">
        <v>44348</v>
      </c>
      <c r="G4037" s="365">
        <v>100</v>
      </c>
    </row>
    <row r="4038" spans="1:7" x14ac:dyDescent="0.25">
      <c r="A4038" s="369">
        <v>7370347</v>
      </c>
      <c r="B4038" s="368" t="s">
        <v>1926</v>
      </c>
      <c r="C4038" s="367" t="s">
        <v>1930</v>
      </c>
      <c r="D4038" s="366">
        <v>44531</v>
      </c>
      <c r="E4038" s="366">
        <v>44531</v>
      </c>
      <c r="F4038" s="366">
        <v>44562</v>
      </c>
      <c r="G4038" s="365">
        <v>26</v>
      </c>
    </row>
    <row r="4039" spans="1:7" x14ac:dyDescent="0.25">
      <c r="A4039" s="369">
        <v>7370461</v>
      </c>
      <c r="B4039" s="368" t="s">
        <v>1922</v>
      </c>
      <c r="C4039" s="367" t="s">
        <v>1925</v>
      </c>
      <c r="D4039" s="366">
        <v>44075</v>
      </c>
      <c r="E4039" s="366">
        <v>44075</v>
      </c>
      <c r="F4039" s="366">
        <v>44105</v>
      </c>
      <c r="G4039" s="365">
        <v>16</v>
      </c>
    </row>
    <row r="4040" spans="1:7" x14ac:dyDescent="0.25">
      <c r="A4040" s="369">
        <v>7370902</v>
      </c>
      <c r="B4040" s="368" t="s">
        <v>1932</v>
      </c>
      <c r="C4040" s="367" t="s">
        <v>1927</v>
      </c>
      <c r="D4040" s="366">
        <v>43983</v>
      </c>
      <c r="E4040" s="366">
        <v>44013</v>
      </c>
      <c r="F4040" s="366">
        <v>44013</v>
      </c>
      <c r="G4040" s="365">
        <v>7</v>
      </c>
    </row>
    <row r="4041" spans="1:7" x14ac:dyDescent="0.25">
      <c r="A4041" s="369">
        <v>7372517</v>
      </c>
      <c r="B4041" s="368" t="s">
        <v>1928</v>
      </c>
      <c r="C4041" s="367" t="s">
        <v>1927</v>
      </c>
      <c r="D4041" s="366">
        <v>44531</v>
      </c>
      <c r="E4041" s="366">
        <v>44531</v>
      </c>
      <c r="F4041" s="366">
        <v>44531</v>
      </c>
      <c r="G4041" s="365">
        <v>79</v>
      </c>
    </row>
    <row r="4042" spans="1:7" x14ac:dyDescent="0.25">
      <c r="A4042" s="369">
        <v>7372854</v>
      </c>
      <c r="B4042" s="368" t="s">
        <v>1924</v>
      </c>
      <c r="C4042" s="367" t="s">
        <v>1923</v>
      </c>
      <c r="D4042" s="366">
        <v>44409</v>
      </c>
      <c r="E4042" s="366">
        <v>44440</v>
      </c>
      <c r="F4042" s="366">
        <v>44440</v>
      </c>
      <c r="G4042" s="365">
        <v>22</v>
      </c>
    </row>
    <row r="4043" spans="1:7" x14ac:dyDescent="0.25">
      <c r="A4043" s="369">
        <v>7374392</v>
      </c>
      <c r="B4043" s="368" t="s">
        <v>1926</v>
      </c>
      <c r="C4043" s="367" t="s">
        <v>1934</v>
      </c>
      <c r="D4043" s="366">
        <v>43891</v>
      </c>
      <c r="E4043" s="366">
        <v>43891</v>
      </c>
      <c r="F4043" s="366">
        <v>43922</v>
      </c>
      <c r="G4043" s="365">
        <v>13</v>
      </c>
    </row>
    <row r="4044" spans="1:7" x14ac:dyDescent="0.25">
      <c r="A4044" s="369">
        <v>7376237</v>
      </c>
      <c r="B4044" s="368" t="s">
        <v>1929</v>
      </c>
      <c r="C4044" s="367" t="s">
        <v>1930</v>
      </c>
      <c r="D4044" s="366">
        <v>44256</v>
      </c>
      <c r="E4044" s="366">
        <v>44287</v>
      </c>
      <c r="F4044" s="366">
        <v>44287</v>
      </c>
      <c r="G4044" s="365">
        <v>17</v>
      </c>
    </row>
    <row r="4045" spans="1:7" x14ac:dyDescent="0.25">
      <c r="A4045" s="369">
        <v>7377006</v>
      </c>
      <c r="B4045" s="368" t="s">
        <v>1928</v>
      </c>
      <c r="C4045" s="367" t="s">
        <v>1931</v>
      </c>
      <c r="D4045" s="366">
        <v>44378</v>
      </c>
      <c r="E4045" s="366">
        <v>44409</v>
      </c>
      <c r="F4045" s="366">
        <v>44409</v>
      </c>
      <c r="G4045" s="365">
        <v>22</v>
      </c>
    </row>
    <row r="4046" spans="1:7" x14ac:dyDescent="0.25">
      <c r="A4046" s="369">
        <v>7377783</v>
      </c>
      <c r="B4046" s="368" t="s">
        <v>1918</v>
      </c>
      <c r="C4046" s="367" t="s">
        <v>1923</v>
      </c>
      <c r="D4046" s="366">
        <v>44531</v>
      </c>
      <c r="E4046" s="366">
        <v>44562</v>
      </c>
      <c r="F4046" s="366">
        <v>44562</v>
      </c>
      <c r="G4046" s="365">
        <v>6</v>
      </c>
    </row>
    <row r="4047" spans="1:7" x14ac:dyDescent="0.25">
      <c r="A4047" s="369">
        <v>7379223</v>
      </c>
      <c r="B4047" s="368" t="s">
        <v>1929</v>
      </c>
      <c r="C4047" s="367" t="s">
        <v>1923</v>
      </c>
      <c r="D4047" s="366">
        <v>44166</v>
      </c>
      <c r="E4047" s="366">
        <v>44166</v>
      </c>
      <c r="F4047" s="366">
        <v>44166</v>
      </c>
      <c r="G4047" s="365">
        <v>17</v>
      </c>
    </row>
    <row r="4048" spans="1:7" x14ac:dyDescent="0.25">
      <c r="A4048" s="369">
        <v>7380176</v>
      </c>
      <c r="B4048" s="368" t="s">
        <v>1928</v>
      </c>
      <c r="C4048" s="367" t="s">
        <v>1933</v>
      </c>
      <c r="D4048" s="366">
        <v>44378</v>
      </c>
      <c r="E4048" s="366">
        <v>44378</v>
      </c>
      <c r="F4048" s="366">
        <v>44378</v>
      </c>
      <c r="G4048" s="365">
        <v>37</v>
      </c>
    </row>
    <row r="4049" spans="1:7" x14ac:dyDescent="0.25">
      <c r="A4049" s="369">
        <v>7380843</v>
      </c>
      <c r="B4049" s="368" t="s">
        <v>1922</v>
      </c>
      <c r="C4049" s="367" t="s">
        <v>1925</v>
      </c>
      <c r="D4049" s="366">
        <v>44317</v>
      </c>
      <c r="E4049" s="366">
        <v>44317</v>
      </c>
      <c r="F4049" s="366">
        <v>44317</v>
      </c>
      <c r="G4049" s="365">
        <v>22</v>
      </c>
    </row>
    <row r="4050" spans="1:7" x14ac:dyDescent="0.25">
      <c r="A4050" s="369">
        <v>7381631</v>
      </c>
      <c r="B4050" s="368" t="s">
        <v>1929</v>
      </c>
      <c r="C4050" s="367" t="s">
        <v>1925</v>
      </c>
      <c r="D4050" s="366">
        <v>44470</v>
      </c>
      <c r="E4050" s="366">
        <v>44470</v>
      </c>
      <c r="F4050" s="366">
        <v>44470</v>
      </c>
      <c r="G4050" s="365">
        <v>17</v>
      </c>
    </row>
    <row r="4051" spans="1:7" x14ac:dyDescent="0.25">
      <c r="A4051" s="369">
        <v>7384128</v>
      </c>
      <c r="B4051" s="368" t="s">
        <v>1926</v>
      </c>
      <c r="C4051" s="367" t="s">
        <v>1921</v>
      </c>
      <c r="D4051" s="366">
        <v>44501</v>
      </c>
      <c r="E4051" s="366">
        <v>44501</v>
      </c>
      <c r="F4051" s="366">
        <v>44501</v>
      </c>
      <c r="G4051" s="365">
        <v>60</v>
      </c>
    </row>
    <row r="4052" spans="1:7" x14ac:dyDescent="0.25">
      <c r="A4052" s="369">
        <v>7385326</v>
      </c>
      <c r="B4052" s="368" t="s">
        <v>1920</v>
      </c>
      <c r="C4052" s="367" t="s">
        <v>1919</v>
      </c>
      <c r="D4052" s="366">
        <v>43922</v>
      </c>
      <c r="E4052" s="366">
        <v>43922</v>
      </c>
      <c r="F4052" s="366">
        <v>43952</v>
      </c>
      <c r="G4052" s="365">
        <v>60</v>
      </c>
    </row>
    <row r="4053" spans="1:7" x14ac:dyDescent="0.25">
      <c r="A4053" s="369">
        <v>7389647</v>
      </c>
      <c r="B4053" s="368" t="s">
        <v>1929</v>
      </c>
      <c r="C4053" s="367" t="s">
        <v>1921</v>
      </c>
      <c r="D4053" s="366">
        <v>44256</v>
      </c>
      <c r="E4053" s="366">
        <v>44287</v>
      </c>
      <c r="F4053" s="366">
        <v>44287</v>
      </c>
      <c r="G4053" s="365">
        <v>18</v>
      </c>
    </row>
    <row r="4054" spans="1:7" x14ac:dyDescent="0.25">
      <c r="A4054" s="369">
        <v>7390205</v>
      </c>
      <c r="B4054" s="368" t="s">
        <v>1926</v>
      </c>
      <c r="C4054" s="367" t="s">
        <v>1917</v>
      </c>
      <c r="D4054" s="366">
        <v>44166</v>
      </c>
      <c r="E4054" s="366">
        <v>44197</v>
      </c>
      <c r="F4054" s="366">
        <v>44197</v>
      </c>
      <c r="G4054" s="365">
        <v>9</v>
      </c>
    </row>
    <row r="4055" spans="1:7" x14ac:dyDescent="0.25">
      <c r="A4055" s="369">
        <v>7393163</v>
      </c>
      <c r="B4055" s="368" t="s">
        <v>1926</v>
      </c>
      <c r="C4055" s="367" t="s">
        <v>1919</v>
      </c>
      <c r="D4055" s="366">
        <v>43831</v>
      </c>
      <c r="E4055" s="366">
        <v>43831</v>
      </c>
      <c r="F4055" s="366">
        <v>43862</v>
      </c>
      <c r="G4055" s="365">
        <v>38</v>
      </c>
    </row>
    <row r="4056" spans="1:7" x14ac:dyDescent="0.25">
      <c r="A4056" s="369">
        <v>7396115</v>
      </c>
      <c r="B4056" s="368" t="s">
        <v>1924</v>
      </c>
      <c r="C4056" s="367" t="s">
        <v>1933</v>
      </c>
      <c r="D4056" s="366">
        <v>43831</v>
      </c>
      <c r="E4056" s="366">
        <v>43831</v>
      </c>
      <c r="F4056" s="366">
        <v>43862</v>
      </c>
      <c r="G4056" s="365">
        <v>80</v>
      </c>
    </row>
    <row r="4057" spans="1:7" x14ac:dyDescent="0.25">
      <c r="A4057" s="369">
        <v>7396826</v>
      </c>
      <c r="B4057" s="368" t="s">
        <v>1928</v>
      </c>
      <c r="C4057" s="367" t="s">
        <v>1934</v>
      </c>
      <c r="D4057" s="366">
        <v>44501</v>
      </c>
      <c r="E4057" s="366">
        <v>44531</v>
      </c>
      <c r="F4057" s="366">
        <v>44531</v>
      </c>
      <c r="G4057" s="365">
        <v>25</v>
      </c>
    </row>
    <row r="4058" spans="1:7" x14ac:dyDescent="0.25">
      <c r="A4058" s="369">
        <v>7398776</v>
      </c>
      <c r="B4058" s="368" t="s">
        <v>1926</v>
      </c>
      <c r="C4058" s="367" t="s">
        <v>1933</v>
      </c>
      <c r="D4058" s="366">
        <v>44075</v>
      </c>
      <c r="E4058" s="366">
        <v>44075</v>
      </c>
      <c r="F4058" s="366">
        <v>44105</v>
      </c>
      <c r="G4058" s="365">
        <v>20</v>
      </c>
    </row>
    <row r="4059" spans="1:7" x14ac:dyDescent="0.25">
      <c r="A4059" s="369">
        <v>7404352</v>
      </c>
      <c r="B4059" s="368" t="s">
        <v>1920</v>
      </c>
      <c r="C4059" s="367" t="s">
        <v>1921</v>
      </c>
      <c r="D4059" s="366">
        <v>44378</v>
      </c>
      <c r="E4059" s="366">
        <v>44409</v>
      </c>
      <c r="F4059" s="366">
        <v>44409</v>
      </c>
      <c r="G4059" s="365">
        <v>3</v>
      </c>
    </row>
    <row r="4060" spans="1:7" x14ac:dyDescent="0.25">
      <c r="A4060" s="369">
        <v>7404693</v>
      </c>
      <c r="B4060" s="368" t="s">
        <v>1922</v>
      </c>
      <c r="C4060" s="367" t="s">
        <v>1923</v>
      </c>
      <c r="D4060" s="366">
        <v>44166</v>
      </c>
      <c r="E4060" s="366">
        <v>44166</v>
      </c>
      <c r="F4060" s="366">
        <v>44166</v>
      </c>
      <c r="G4060" s="365">
        <v>64</v>
      </c>
    </row>
    <row r="4061" spans="1:7" x14ac:dyDescent="0.25">
      <c r="A4061" s="369">
        <v>7407533</v>
      </c>
      <c r="B4061" s="368" t="s">
        <v>1918</v>
      </c>
      <c r="C4061" s="367" t="s">
        <v>1921</v>
      </c>
      <c r="D4061" s="366">
        <v>44197</v>
      </c>
      <c r="E4061" s="366">
        <v>44228</v>
      </c>
      <c r="F4061" s="366">
        <v>44228</v>
      </c>
      <c r="G4061" s="365">
        <v>23</v>
      </c>
    </row>
    <row r="4062" spans="1:7" x14ac:dyDescent="0.25">
      <c r="A4062" s="369">
        <v>7418689</v>
      </c>
      <c r="B4062" s="368" t="s">
        <v>1928</v>
      </c>
      <c r="C4062" s="367" t="s">
        <v>1925</v>
      </c>
      <c r="D4062" s="366">
        <v>44013</v>
      </c>
      <c r="E4062" s="366">
        <v>44013</v>
      </c>
      <c r="F4062" s="366">
        <v>44013</v>
      </c>
      <c r="G4062" s="365">
        <v>50</v>
      </c>
    </row>
    <row r="4063" spans="1:7" x14ac:dyDescent="0.25">
      <c r="A4063" s="369">
        <v>7419147</v>
      </c>
      <c r="B4063" s="368" t="s">
        <v>1928</v>
      </c>
      <c r="C4063" s="367" t="s">
        <v>1934</v>
      </c>
      <c r="D4063" s="366">
        <v>44531</v>
      </c>
      <c r="E4063" s="366">
        <v>44531</v>
      </c>
      <c r="F4063" s="366">
        <v>44531</v>
      </c>
      <c r="G4063" s="365">
        <v>94</v>
      </c>
    </row>
    <row r="4064" spans="1:7" x14ac:dyDescent="0.25">
      <c r="A4064" s="369">
        <v>7422507</v>
      </c>
      <c r="B4064" s="368" t="s">
        <v>1922</v>
      </c>
      <c r="C4064" s="367" t="s">
        <v>1923</v>
      </c>
      <c r="D4064" s="366">
        <v>43891</v>
      </c>
      <c r="E4064" s="366">
        <v>43922</v>
      </c>
      <c r="F4064" s="366">
        <v>43922</v>
      </c>
      <c r="G4064" s="365">
        <v>10</v>
      </c>
    </row>
    <row r="4065" spans="1:7" x14ac:dyDescent="0.25">
      <c r="A4065" s="369">
        <v>7425144</v>
      </c>
      <c r="B4065" s="368" t="s">
        <v>1924</v>
      </c>
      <c r="C4065" s="367" t="s">
        <v>1917</v>
      </c>
      <c r="D4065" s="366">
        <v>43891</v>
      </c>
      <c r="E4065" s="366">
        <v>43922</v>
      </c>
      <c r="F4065" s="366">
        <v>43922</v>
      </c>
      <c r="G4065" s="365">
        <v>9</v>
      </c>
    </row>
    <row r="4066" spans="1:7" x14ac:dyDescent="0.25">
      <c r="A4066" s="369">
        <v>7425713</v>
      </c>
      <c r="B4066" s="368" t="s">
        <v>1928</v>
      </c>
      <c r="C4066" s="367" t="s">
        <v>1923</v>
      </c>
      <c r="D4066" s="366">
        <v>44228</v>
      </c>
      <c r="E4066" s="366">
        <v>44228</v>
      </c>
      <c r="F4066" s="366">
        <v>44256</v>
      </c>
      <c r="G4066" s="365">
        <v>62</v>
      </c>
    </row>
    <row r="4067" spans="1:7" x14ac:dyDescent="0.25">
      <c r="A4067" s="369">
        <v>7427321</v>
      </c>
      <c r="B4067" s="368" t="s">
        <v>1918</v>
      </c>
      <c r="C4067" s="367" t="s">
        <v>1934</v>
      </c>
      <c r="D4067" s="366">
        <v>44044</v>
      </c>
      <c r="E4067" s="366">
        <v>44075</v>
      </c>
      <c r="F4067" s="366">
        <v>44075</v>
      </c>
      <c r="G4067" s="365">
        <v>4</v>
      </c>
    </row>
    <row r="4068" spans="1:7" x14ac:dyDescent="0.25">
      <c r="A4068" s="369">
        <v>7431929</v>
      </c>
      <c r="B4068" s="368" t="s">
        <v>1922</v>
      </c>
      <c r="C4068" s="367" t="s">
        <v>1934</v>
      </c>
      <c r="D4068" s="366">
        <v>44348</v>
      </c>
      <c r="E4068" s="366">
        <v>44348</v>
      </c>
      <c r="F4068" s="366">
        <v>44348</v>
      </c>
      <c r="G4068" s="365">
        <v>82</v>
      </c>
    </row>
    <row r="4069" spans="1:7" x14ac:dyDescent="0.25">
      <c r="A4069" s="369">
        <v>7435149</v>
      </c>
      <c r="B4069" s="368" t="s">
        <v>1922</v>
      </c>
      <c r="C4069" s="367" t="s">
        <v>1933</v>
      </c>
      <c r="D4069" s="366">
        <v>44501</v>
      </c>
      <c r="E4069" s="366">
        <v>44531</v>
      </c>
      <c r="F4069" s="366">
        <v>44531</v>
      </c>
      <c r="G4069" s="365">
        <v>14</v>
      </c>
    </row>
    <row r="4070" spans="1:7" x14ac:dyDescent="0.25">
      <c r="A4070" s="369">
        <v>7436139</v>
      </c>
      <c r="B4070" s="368" t="s">
        <v>1932</v>
      </c>
      <c r="C4070" s="367" t="s">
        <v>1927</v>
      </c>
      <c r="D4070" s="366">
        <v>44228</v>
      </c>
      <c r="E4070" s="366">
        <v>44228</v>
      </c>
      <c r="F4070" s="366">
        <v>44228</v>
      </c>
      <c r="G4070" s="365">
        <v>95</v>
      </c>
    </row>
    <row r="4071" spans="1:7" x14ac:dyDescent="0.25">
      <c r="A4071" s="369">
        <v>7436278</v>
      </c>
      <c r="B4071" s="368" t="s">
        <v>1920</v>
      </c>
      <c r="C4071" s="367" t="s">
        <v>1925</v>
      </c>
      <c r="D4071" s="366">
        <v>43891</v>
      </c>
      <c r="E4071" s="366">
        <v>43922</v>
      </c>
      <c r="F4071" s="366">
        <v>43922</v>
      </c>
      <c r="G4071" s="365">
        <v>2</v>
      </c>
    </row>
    <row r="4072" spans="1:7" x14ac:dyDescent="0.25">
      <c r="A4072" s="369">
        <v>7441152</v>
      </c>
      <c r="B4072" s="368" t="s">
        <v>1918</v>
      </c>
      <c r="C4072" s="367" t="s">
        <v>1934</v>
      </c>
      <c r="D4072" s="366">
        <v>44409</v>
      </c>
      <c r="E4072" s="366">
        <v>44440</v>
      </c>
      <c r="F4072" s="366">
        <v>44440</v>
      </c>
      <c r="G4072" s="365">
        <v>6</v>
      </c>
    </row>
    <row r="4073" spans="1:7" x14ac:dyDescent="0.25">
      <c r="A4073" s="369">
        <v>7443505</v>
      </c>
      <c r="B4073" s="368" t="s">
        <v>1926</v>
      </c>
      <c r="C4073" s="367" t="s">
        <v>1934</v>
      </c>
      <c r="D4073" s="366">
        <v>44378</v>
      </c>
      <c r="E4073" s="366">
        <v>44409</v>
      </c>
      <c r="F4073" s="366">
        <v>44409</v>
      </c>
      <c r="G4073" s="365">
        <v>25</v>
      </c>
    </row>
    <row r="4074" spans="1:7" x14ac:dyDescent="0.25">
      <c r="A4074" s="369">
        <v>7444546</v>
      </c>
      <c r="B4074" s="368" t="s">
        <v>1929</v>
      </c>
      <c r="C4074" s="367" t="s">
        <v>1923</v>
      </c>
      <c r="D4074" s="366">
        <v>44348</v>
      </c>
      <c r="E4074" s="366">
        <v>44348</v>
      </c>
      <c r="F4074" s="366">
        <v>44348</v>
      </c>
      <c r="G4074" s="365">
        <v>96</v>
      </c>
    </row>
    <row r="4075" spans="1:7" x14ac:dyDescent="0.25">
      <c r="A4075" s="369">
        <v>7445842</v>
      </c>
      <c r="B4075" s="368" t="s">
        <v>1932</v>
      </c>
      <c r="C4075" s="367" t="s">
        <v>1925</v>
      </c>
      <c r="D4075" s="366">
        <v>44256</v>
      </c>
      <c r="E4075" s="366">
        <v>44256</v>
      </c>
      <c r="F4075" s="366">
        <v>44256</v>
      </c>
      <c r="G4075" s="365">
        <v>80</v>
      </c>
    </row>
    <row r="4076" spans="1:7" x14ac:dyDescent="0.25">
      <c r="A4076" s="369">
        <v>7448636</v>
      </c>
      <c r="B4076" s="368" t="s">
        <v>1922</v>
      </c>
      <c r="C4076" s="367" t="s">
        <v>1934</v>
      </c>
      <c r="D4076" s="366">
        <v>44317</v>
      </c>
      <c r="E4076" s="366">
        <v>44317</v>
      </c>
      <c r="F4076" s="366">
        <v>44348</v>
      </c>
      <c r="G4076" s="365">
        <v>70</v>
      </c>
    </row>
    <row r="4077" spans="1:7" x14ac:dyDescent="0.25">
      <c r="A4077" s="369">
        <v>7450500</v>
      </c>
      <c r="B4077" s="368" t="s">
        <v>1932</v>
      </c>
      <c r="C4077" s="367" t="s">
        <v>1933</v>
      </c>
      <c r="D4077" s="366">
        <v>44136</v>
      </c>
      <c r="E4077" s="366">
        <v>44136</v>
      </c>
      <c r="F4077" s="366">
        <v>44166</v>
      </c>
      <c r="G4077" s="365">
        <v>48</v>
      </c>
    </row>
    <row r="4078" spans="1:7" x14ac:dyDescent="0.25">
      <c r="A4078" s="369">
        <v>7452186</v>
      </c>
      <c r="B4078" s="368" t="s">
        <v>1932</v>
      </c>
      <c r="C4078" s="367" t="s">
        <v>1921</v>
      </c>
      <c r="D4078" s="366">
        <v>43922</v>
      </c>
      <c r="E4078" s="366">
        <v>43922</v>
      </c>
      <c r="F4078" s="366">
        <v>43922</v>
      </c>
      <c r="G4078" s="365">
        <v>55</v>
      </c>
    </row>
    <row r="4079" spans="1:7" x14ac:dyDescent="0.25">
      <c r="A4079" s="369">
        <v>7453549</v>
      </c>
      <c r="B4079" s="368" t="s">
        <v>1928</v>
      </c>
      <c r="C4079" s="367" t="s">
        <v>1934</v>
      </c>
      <c r="D4079" s="366">
        <v>44287</v>
      </c>
      <c r="E4079" s="366">
        <v>44317</v>
      </c>
      <c r="F4079" s="366">
        <v>44317</v>
      </c>
      <c r="G4079" s="365">
        <v>5</v>
      </c>
    </row>
    <row r="4080" spans="1:7" x14ac:dyDescent="0.25">
      <c r="A4080" s="369">
        <v>7457165</v>
      </c>
      <c r="B4080" s="368" t="s">
        <v>1929</v>
      </c>
      <c r="C4080" s="367" t="s">
        <v>1934</v>
      </c>
      <c r="D4080" s="366">
        <v>44470</v>
      </c>
      <c r="E4080" s="366">
        <v>44470</v>
      </c>
      <c r="F4080" s="366">
        <v>44470</v>
      </c>
      <c r="G4080" s="365">
        <v>23</v>
      </c>
    </row>
    <row r="4081" spans="1:7" x14ac:dyDescent="0.25">
      <c r="A4081" s="369">
        <v>7458078</v>
      </c>
      <c r="B4081" s="368" t="s">
        <v>1922</v>
      </c>
      <c r="C4081" s="367" t="s">
        <v>1923</v>
      </c>
      <c r="D4081" s="366">
        <v>44136</v>
      </c>
      <c r="E4081" s="366">
        <v>44136</v>
      </c>
      <c r="F4081" s="366">
        <v>44136</v>
      </c>
      <c r="G4081" s="365">
        <v>61</v>
      </c>
    </row>
    <row r="4082" spans="1:7" x14ac:dyDescent="0.25">
      <c r="A4082" s="369">
        <v>7458669</v>
      </c>
      <c r="B4082" s="368" t="s">
        <v>1922</v>
      </c>
      <c r="C4082" s="367" t="s">
        <v>1934</v>
      </c>
      <c r="D4082" s="366">
        <v>43891</v>
      </c>
      <c r="E4082" s="366">
        <v>43922</v>
      </c>
      <c r="F4082" s="366">
        <v>43922</v>
      </c>
      <c r="G4082" s="365">
        <v>8</v>
      </c>
    </row>
    <row r="4083" spans="1:7" x14ac:dyDescent="0.25">
      <c r="A4083" s="369">
        <v>7459083</v>
      </c>
      <c r="B4083" s="368" t="s">
        <v>1928</v>
      </c>
      <c r="C4083" s="367" t="s">
        <v>1930</v>
      </c>
      <c r="D4083" s="366">
        <v>44013</v>
      </c>
      <c r="E4083" s="366">
        <v>44013</v>
      </c>
      <c r="F4083" s="366">
        <v>44044</v>
      </c>
      <c r="G4083" s="365">
        <v>6</v>
      </c>
    </row>
    <row r="4084" spans="1:7" x14ac:dyDescent="0.25">
      <c r="A4084" s="369">
        <v>7462298</v>
      </c>
      <c r="B4084" s="368" t="s">
        <v>1928</v>
      </c>
      <c r="C4084" s="367" t="s">
        <v>1925</v>
      </c>
      <c r="D4084" s="366">
        <v>44013</v>
      </c>
      <c r="E4084" s="366">
        <v>44013</v>
      </c>
      <c r="F4084" s="366">
        <v>44044</v>
      </c>
      <c r="G4084" s="365">
        <v>5</v>
      </c>
    </row>
    <row r="4085" spans="1:7" x14ac:dyDescent="0.25">
      <c r="A4085" s="369">
        <v>7462475</v>
      </c>
      <c r="B4085" s="368" t="s">
        <v>1922</v>
      </c>
      <c r="C4085" s="367" t="s">
        <v>1923</v>
      </c>
      <c r="D4085" s="366">
        <v>44317</v>
      </c>
      <c r="E4085" s="366">
        <v>44317</v>
      </c>
      <c r="F4085" s="366">
        <v>44317</v>
      </c>
      <c r="G4085" s="365">
        <v>98</v>
      </c>
    </row>
    <row r="4086" spans="1:7" x14ac:dyDescent="0.25">
      <c r="A4086" s="369">
        <v>7462594</v>
      </c>
      <c r="B4086" s="368" t="s">
        <v>1918</v>
      </c>
      <c r="C4086" s="367" t="s">
        <v>1933</v>
      </c>
      <c r="D4086" s="366">
        <v>43831</v>
      </c>
      <c r="E4086" s="366">
        <v>43831</v>
      </c>
      <c r="F4086" s="366">
        <v>43862</v>
      </c>
      <c r="G4086" s="365">
        <v>6</v>
      </c>
    </row>
    <row r="4087" spans="1:7" x14ac:dyDescent="0.25">
      <c r="A4087" s="369">
        <v>7462765</v>
      </c>
      <c r="B4087" s="368" t="s">
        <v>1929</v>
      </c>
      <c r="C4087" s="367" t="s">
        <v>1921</v>
      </c>
      <c r="D4087" s="366">
        <v>43952</v>
      </c>
      <c r="E4087" s="366">
        <v>43952</v>
      </c>
      <c r="F4087" s="366">
        <v>43983</v>
      </c>
      <c r="G4087" s="365">
        <v>89</v>
      </c>
    </row>
    <row r="4088" spans="1:7" x14ac:dyDescent="0.25">
      <c r="A4088" s="369">
        <v>7462872</v>
      </c>
      <c r="B4088" s="368" t="s">
        <v>1929</v>
      </c>
      <c r="C4088" s="367" t="s">
        <v>1934</v>
      </c>
      <c r="D4088" s="366">
        <v>44378</v>
      </c>
      <c r="E4088" s="366">
        <v>44409</v>
      </c>
      <c r="F4088" s="366">
        <v>44409</v>
      </c>
      <c r="G4088" s="365">
        <v>11</v>
      </c>
    </row>
    <row r="4089" spans="1:7" x14ac:dyDescent="0.25">
      <c r="A4089" s="369">
        <v>7464110</v>
      </c>
      <c r="B4089" s="368" t="s">
        <v>1918</v>
      </c>
      <c r="C4089" s="367" t="s">
        <v>1917</v>
      </c>
      <c r="D4089" s="366">
        <v>43891</v>
      </c>
      <c r="E4089" s="366">
        <v>43922</v>
      </c>
      <c r="F4089" s="366">
        <v>43922</v>
      </c>
      <c r="G4089" s="365">
        <v>1</v>
      </c>
    </row>
    <row r="4090" spans="1:7" x14ac:dyDescent="0.25">
      <c r="A4090" s="369">
        <v>7464125</v>
      </c>
      <c r="B4090" s="368" t="s">
        <v>1922</v>
      </c>
      <c r="C4090" s="367" t="s">
        <v>1925</v>
      </c>
      <c r="D4090" s="366">
        <v>44044</v>
      </c>
      <c r="E4090" s="366">
        <v>44044</v>
      </c>
      <c r="F4090" s="366">
        <v>44044</v>
      </c>
      <c r="G4090" s="365">
        <v>98</v>
      </c>
    </row>
    <row r="4091" spans="1:7" x14ac:dyDescent="0.25">
      <c r="A4091" s="369">
        <v>7464437</v>
      </c>
      <c r="B4091" s="368" t="s">
        <v>1922</v>
      </c>
      <c r="C4091" s="367" t="s">
        <v>1921</v>
      </c>
      <c r="D4091" s="366">
        <v>44228</v>
      </c>
      <c r="E4091" s="366">
        <v>44228</v>
      </c>
      <c r="F4091" s="366">
        <v>44228</v>
      </c>
      <c r="G4091" s="365">
        <v>66</v>
      </c>
    </row>
    <row r="4092" spans="1:7" x14ac:dyDescent="0.25">
      <c r="A4092" s="369">
        <v>7465259</v>
      </c>
      <c r="B4092" s="368" t="s">
        <v>1920</v>
      </c>
      <c r="C4092" s="367" t="s">
        <v>1930</v>
      </c>
      <c r="D4092" s="366">
        <v>44256</v>
      </c>
      <c r="E4092" s="366">
        <v>44256</v>
      </c>
      <c r="F4092" s="366">
        <v>44287</v>
      </c>
      <c r="G4092" s="365">
        <v>32</v>
      </c>
    </row>
    <row r="4093" spans="1:7" x14ac:dyDescent="0.25">
      <c r="A4093" s="369">
        <v>7466130</v>
      </c>
      <c r="B4093" s="368" t="s">
        <v>1928</v>
      </c>
      <c r="C4093" s="367" t="s">
        <v>1934</v>
      </c>
      <c r="D4093" s="366">
        <v>44105</v>
      </c>
      <c r="E4093" s="366">
        <v>44105</v>
      </c>
      <c r="F4093" s="366">
        <v>44105</v>
      </c>
      <c r="G4093" s="365">
        <v>93</v>
      </c>
    </row>
    <row r="4094" spans="1:7" x14ac:dyDescent="0.25">
      <c r="A4094" s="369">
        <v>7466246</v>
      </c>
      <c r="B4094" s="368" t="s">
        <v>1918</v>
      </c>
      <c r="C4094" s="367" t="s">
        <v>1930</v>
      </c>
      <c r="D4094" s="366">
        <v>44378</v>
      </c>
      <c r="E4094" s="366">
        <v>44378</v>
      </c>
      <c r="F4094" s="366">
        <v>44378</v>
      </c>
      <c r="G4094" s="365">
        <v>56</v>
      </c>
    </row>
    <row r="4095" spans="1:7" x14ac:dyDescent="0.25">
      <c r="A4095" s="369">
        <v>7468040</v>
      </c>
      <c r="B4095" s="368" t="s">
        <v>1918</v>
      </c>
      <c r="C4095" s="367" t="s">
        <v>1934</v>
      </c>
      <c r="D4095" s="366">
        <v>43862</v>
      </c>
      <c r="E4095" s="366">
        <v>43862</v>
      </c>
      <c r="F4095" s="366">
        <v>43891</v>
      </c>
      <c r="G4095" s="365">
        <v>61</v>
      </c>
    </row>
    <row r="4096" spans="1:7" x14ac:dyDescent="0.25">
      <c r="A4096" s="369">
        <v>7469198</v>
      </c>
      <c r="B4096" s="368" t="s">
        <v>1924</v>
      </c>
      <c r="C4096" s="367" t="s">
        <v>1923</v>
      </c>
      <c r="D4096" s="366">
        <v>43831</v>
      </c>
      <c r="E4096" s="366">
        <v>43831</v>
      </c>
      <c r="F4096" s="366">
        <v>43862</v>
      </c>
      <c r="G4096" s="365">
        <v>90</v>
      </c>
    </row>
    <row r="4097" spans="1:7" x14ac:dyDescent="0.25">
      <c r="A4097" s="369">
        <v>7473849</v>
      </c>
      <c r="B4097" s="368" t="s">
        <v>1932</v>
      </c>
      <c r="C4097" s="367" t="s">
        <v>1925</v>
      </c>
      <c r="D4097" s="366">
        <v>44287</v>
      </c>
      <c r="E4097" s="366">
        <v>44287</v>
      </c>
      <c r="F4097" s="366">
        <v>44287</v>
      </c>
      <c r="G4097" s="365">
        <v>40</v>
      </c>
    </row>
    <row r="4098" spans="1:7" x14ac:dyDescent="0.25">
      <c r="A4098" s="369">
        <v>7475911</v>
      </c>
      <c r="B4098" s="368" t="s">
        <v>1926</v>
      </c>
      <c r="C4098" s="367" t="s">
        <v>1923</v>
      </c>
      <c r="D4098" s="366">
        <v>44287</v>
      </c>
      <c r="E4098" s="366">
        <v>44317</v>
      </c>
      <c r="F4098" s="366">
        <v>44317</v>
      </c>
      <c r="G4098" s="365">
        <v>16</v>
      </c>
    </row>
    <row r="4099" spans="1:7" x14ac:dyDescent="0.25">
      <c r="A4099" s="369">
        <v>7477227</v>
      </c>
      <c r="B4099" s="368" t="s">
        <v>1929</v>
      </c>
      <c r="C4099" s="367" t="s">
        <v>1921</v>
      </c>
      <c r="D4099" s="366">
        <v>44348</v>
      </c>
      <c r="E4099" s="366">
        <v>44348</v>
      </c>
      <c r="F4099" s="366">
        <v>44378</v>
      </c>
      <c r="G4099" s="365">
        <v>73</v>
      </c>
    </row>
    <row r="4100" spans="1:7" x14ac:dyDescent="0.25">
      <c r="A4100" s="369">
        <v>7481126</v>
      </c>
      <c r="B4100" s="368" t="s">
        <v>1922</v>
      </c>
      <c r="C4100" s="367" t="s">
        <v>1921</v>
      </c>
      <c r="D4100" s="366">
        <v>43922</v>
      </c>
      <c r="E4100" s="366">
        <v>43922</v>
      </c>
      <c r="F4100" s="366">
        <v>43952</v>
      </c>
      <c r="G4100" s="365">
        <v>96</v>
      </c>
    </row>
    <row r="4101" spans="1:7" x14ac:dyDescent="0.25">
      <c r="A4101" s="369">
        <v>7481412</v>
      </c>
      <c r="B4101" s="368" t="s">
        <v>1932</v>
      </c>
      <c r="C4101" s="367" t="s">
        <v>1917</v>
      </c>
      <c r="D4101" s="366">
        <v>43983</v>
      </c>
      <c r="E4101" s="366">
        <v>44013</v>
      </c>
      <c r="F4101" s="366">
        <v>44013</v>
      </c>
      <c r="G4101" s="365">
        <v>3</v>
      </c>
    </row>
    <row r="4102" spans="1:7" x14ac:dyDescent="0.25">
      <c r="A4102" s="369">
        <v>7483305</v>
      </c>
      <c r="B4102" s="368" t="s">
        <v>1932</v>
      </c>
      <c r="C4102" s="367" t="s">
        <v>1923</v>
      </c>
      <c r="D4102" s="366">
        <v>43952</v>
      </c>
      <c r="E4102" s="366">
        <v>43952</v>
      </c>
      <c r="F4102" s="366">
        <v>43983</v>
      </c>
      <c r="G4102" s="365">
        <v>11</v>
      </c>
    </row>
    <row r="4103" spans="1:7" x14ac:dyDescent="0.25">
      <c r="A4103" s="369">
        <v>7483785</v>
      </c>
      <c r="B4103" s="368" t="s">
        <v>1924</v>
      </c>
      <c r="C4103" s="367" t="s">
        <v>1934</v>
      </c>
      <c r="D4103" s="366">
        <v>44166</v>
      </c>
      <c r="E4103" s="366">
        <v>44166</v>
      </c>
      <c r="F4103" s="366">
        <v>44197</v>
      </c>
      <c r="G4103" s="365">
        <v>76</v>
      </c>
    </row>
    <row r="4104" spans="1:7" x14ac:dyDescent="0.25">
      <c r="A4104" s="369">
        <v>7486219</v>
      </c>
      <c r="B4104" s="368" t="s">
        <v>1929</v>
      </c>
      <c r="C4104" s="367" t="s">
        <v>1919</v>
      </c>
      <c r="D4104" s="366">
        <v>44013</v>
      </c>
      <c r="E4104" s="366">
        <v>44013</v>
      </c>
      <c r="F4104" s="366">
        <v>44013</v>
      </c>
      <c r="G4104" s="365">
        <v>92</v>
      </c>
    </row>
    <row r="4105" spans="1:7" x14ac:dyDescent="0.25">
      <c r="A4105" s="369">
        <v>7489507</v>
      </c>
      <c r="B4105" s="368" t="s">
        <v>1929</v>
      </c>
      <c r="C4105" s="367" t="s">
        <v>1917</v>
      </c>
      <c r="D4105" s="366">
        <v>44197</v>
      </c>
      <c r="E4105" s="366">
        <v>44197</v>
      </c>
      <c r="F4105" s="366">
        <v>44197</v>
      </c>
      <c r="G4105" s="365">
        <v>65</v>
      </c>
    </row>
    <row r="4106" spans="1:7" x14ac:dyDescent="0.25">
      <c r="A4106" s="369">
        <v>7489611</v>
      </c>
      <c r="B4106" s="368" t="s">
        <v>1920</v>
      </c>
      <c r="C4106" s="367" t="s">
        <v>1931</v>
      </c>
      <c r="D4106" s="366">
        <v>44409</v>
      </c>
      <c r="E4106" s="366">
        <v>44440</v>
      </c>
      <c r="F4106" s="366">
        <v>44440</v>
      </c>
      <c r="G4106" s="365">
        <v>23</v>
      </c>
    </row>
    <row r="4107" spans="1:7" x14ac:dyDescent="0.25">
      <c r="A4107" s="369">
        <v>7489667</v>
      </c>
      <c r="B4107" s="368" t="s">
        <v>1928</v>
      </c>
      <c r="C4107" s="367" t="s">
        <v>1933</v>
      </c>
      <c r="D4107" s="366">
        <v>44501</v>
      </c>
      <c r="E4107" s="366">
        <v>44531</v>
      </c>
      <c r="F4107" s="366">
        <v>44531</v>
      </c>
      <c r="G4107" s="365">
        <v>15</v>
      </c>
    </row>
    <row r="4108" spans="1:7" x14ac:dyDescent="0.25">
      <c r="A4108" s="369">
        <v>7490335</v>
      </c>
      <c r="B4108" s="368" t="s">
        <v>1929</v>
      </c>
      <c r="C4108" s="367" t="s">
        <v>1931</v>
      </c>
      <c r="D4108" s="366">
        <v>44013</v>
      </c>
      <c r="E4108" s="366">
        <v>44013</v>
      </c>
      <c r="F4108" s="366">
        <v>44044</v>
      </c>
      <c r="G4108" s="365">
        <v>17</v>
      </c>
    </row>
    <row r="4109" spans="1:7" x14ac:dyDescent="0.25">
      <c r="A4109" s="369">
        <v>7490967</v>
      </c>
      <c r="B4109" s="368" t="s">
        <v>1922</v>
      </c>
      <c r="C4109" s="367" t="s">
        <v>1921</v>
      </c>
      <c r="D4109" s="366">
        <v>43983</v>
      </c>
      <c r="E4109" s="366">
        <v>44013</v>
      </c>
      <c r="F4109" s="366">
        <v>44013</v>
      </c>
      <c r="G4109" s="365">
        <v>3</v>
      </c>
    </row>
    <row r="4110" spans="1:7" x14ac:dyDescent="0.25">
      <c r="A4110" s="369">
        <v>7492390</v>
      </c>
      <c r="B4110" s="368" t="s">
        <v>1924</v>
      </c>
      <c r="C4110" s="367" t="s">
        <v>1927</v>
      </c>
      <c r="D4110" s="366">
        <v>43831</v>
      </c>
      <c r="E4110" s="366">
        <v>43862</v>
      </c>
      <c r="F4110" s="366">
        <v>43862</v>
      </c>
      <c r="G4110" s="365">
        <v>1</v>
      </c>
    </row>
    <row r="4111" spans="1:7" x14ac:dyDescent="0.25">
      <c r="A4111" s="369">
        <v>7493621</v>
      </c>
      <c r="B4111" s="368" t="s">
        <v>1920</v>
      </c>
      <c r="C4111" s="367" t="s">
        <v>1923</v>
      </c>
      <c r="D4111" s="366">
        <v>44531</v>
      </c>
      <c r="E4111" s="366">
        <v>44531</v>
      </c>
      <c r="F4111" s="366">
        <v>44562</v>
      </c>
      <c r="G4111" s="365">
        <v>82</v>
      </c>
    </row>
    <row r="4112" spans="1:7" x14ac:dyDescent="0.25">
      <c r="A4112" s="369">
        <v>7494397</v>
      </c>
      <c r="B4112" s="368" t="s">
        <v>1924</v>
      </c>
      <c r="C4112" s="367" t="s">
        <v>1923</v>
      </c>
      <c r="D4112" s="366">
        <v>44105</v>
      </c>
      <c r="E4112" s="366">
        <v>44105</v>
      </c>
      <c r="F4112" s="366">
        <v>44105</v>
      </c>
      <c r="G4112" s="365">
        <v>5</v>
      </c>
    </row>
    <row r="4113" spans="1:7" x14ac:dyDescent="0.25">
      <c r="A4113" s="369">
        <v>7494937</v>
      </c>
      <c r="B4113" s="368" t="s">
        <v>1918</v>
      </c>
      <c r="C4113" s="367" t="s">
        <v>1919</v>
      </c>
      <c r="D4113" s="366">
        <v>44105</v>
      </c>
      <c r="E4113" s="366">
        <v>44105</v>
      </c>
      <c r="F4113" s="366">
        <v>44105</v>
      </c>
      <c r="G4113" s="365">
        <v>44</v>
      </c>
    </row>
    <row r="4114" spans="1:7" x14ac:dyDescent="0.25">
      <c r="A4114" s="369">
        <v>7497604</v>
      </c>
      <c r="B4114" s="368" t="s">
        <v>1926</v>
      </c>
      <c r="C4114" s="367" t="s">
        <v>1917</v>
      </c>
      <c r="D4114" s="366">
        <v>44256</v>
      </c>
      <c r="E4114" s="366">
        <v>44256</v>
      </c>
      <c r="F4114" s="366">
        <v>44256</v>
      </c>
      <c r="G4114" s="365">
        <v>98</v>
      </c>
    </row>
    <row r="4115" spans="1:7" x14ac:dyDescent="0.25">
      <c r="A4115" s="369">
        <v>7497995</v>
      </c>
      <c r="B4115" s="368" t="s">
        <v>1924</v>
      </c>
      <c r="C4115" s="367" t="s">
        <v>1930</v>
      </c>
      <c r="D4115" s="366">
        <v>44256</v>
      </c>
      <c r="E4115" s="366">
        <v>44256</v>
      </c>
      <c r="F4115" s="366">
        <v>44287</v>
      </c>
      <c r="G4115" s="365">
        <v>99</v>
      </c>
    </row>
    <row r="4116" spans="1:7" x14ac:dyDescent="0.25">
      <c r="A4116" s="369">
        <v>7498151</v>
      </c>
      <c r="B4116" s="368" t="s">
        <v>1928</v>
      </c>
      <c r="C4116" s="367" t="s">
        <v>1933</v>
      </c>
      <c r="D4116" s="366">
        <v>43983</v>
      </c>
      <c r="E4116" s="366">
        <v>43983</v>
      </c>
      <c r="F4116" s="366">
        <v>44013</v>
      </c>
      <c r="G4116" s="365">
        <v>82</v>
      </c>
    </row>
    <row r="4117" spans="1:7" x14ac:dyDescent="0.25">
      <c r="A4117" s="369">
        <v>7500212</v>
      </c>
      <c r="B4117" s="368" t="s">
        <v>1928</v>
      </c>
      <c r="C4117" s="367" t="s">
        <v>1927</v>
      </c>
      <c r="D4117" s="366">
        <v>44440</v>
      </c>
      <c r="E4117" s="366">
        <v>44470</v>
      </c>
      <c r="F4117" s="366">
        <v>44470</v>
      </c>
      <c r="G4117" s="365">
        <v>15</v>
      </c>
    </row>
    <row r="4118" spans="1:7" x14ac:dyDescent="0.25">
      <c r="A4118" s="369">
        <v>7500933</v>
      </c>
      <c r="B4118" s="368" t="s">
        <v>1929</v>
      </c>
      <c r="C4118" s="367" t="s">
        <v>1930</v>
      </c>
      <c r="D4118" s="366">
        <v>44531</v>
      </c>
      <c r="E4118" s="366">
        <v>44531</v>
      </c>
      <c r="F4118" s="366">
        <v>44562</v>
      </c>
      <c r="G4118" s="365">
        <v>87</v>
      </c>
    </row>
    <row r="4119" spans="1:7" x14ac:dyDescent="0.25">
      <c r="A4119" s="369">
        <v>7502795</v>
      </c>
      <c r="B4119" s="368" t="s">
        <v>1918</v>
      </c>
      <c r="C4119" s="367" t="s">
        <v>1921</v>
      </c>
      <c r="D4119" s="366">
        <v>44378</v>
      </c>
      <c r="E4119" s="366">
        <v>44409</v>
      </c>
      <c r="F4119" s="366">
        <v>44409</v>
      </c>
      <c r="G4119" s="365">
        <v>8</v>
      </c>
    </row>
    <row r="4120" spans="1:7" x14ac:dyDescent="0.25">
      <c r="A4120" s="369">
        <v>7503523</v>
      </c>
      <c r="B4120" s="368" t="s">
        <v>1922</v>
      </c>
      <c r="C4120" s="367" t="s">
        <v>1917</v>
      </c>
      <c r="D4120" s="366">
        <v>44470</v>
      </c>
      <c r="E4120" s="366">
        <v>44470</v>
      </c>
      <c r="F4120" s="366">
        <v>44501</v>
      </c>
      <c r="G4120" s="365">
        <v>69</v>
      </c>
    </row>
    <row r="4121" spans="1:7" x14ac:dyDescent="0.25">
      <c r="A4121" s="369">
        <v>7506156</v>
      </c>
      <c r="B4121" s="368" t="s">
        <v>1932</v>
      </c>
      <c r="C4121" s="367" t="s">
        <v>1930</v>
      </c>
      <c r="D4121" s="366">
        <v>44228</v>
      </c>
      <c r="E4121" s="366">
        <v>44228</v>
      </c>
      <c r="F4121" s="366">
        <v>44256</v>
      </c>
      <c r="G4121" s="365">
        <v>100</v>
      </c>
    </row>
    <row r="4122" spans="1:7" x14ac:dyDescent="0.25">
      <c r="A4122" s="369">
        <v>7508117</v>
      </c>
      <c r="B4122" s="368" t="s">
        <v>1920</v>
      </c>
      <c r="C4122" s="367" t="s">
        <v>1919</v>
      </c>
      <c r="D4122" s="366">
        <v>43952</v>
      </c>
      <c r="E4122" s="366">
        <v>43952</v>
      </c>
      <c r="F4122" s="366">
        <v>43983</v>
      </c>
      <c r="G4122" s="365">
        <v>54</v>
      </c>
    </row>
    <row r="4123" spans="1:7" x14ac:dyDescent="0.25">
      <c r="A4123" s="369">
        <v>7508407</v>
      </c>
      <c r="B4123" s="368" t="s">
        <v>1929</v>
      </c>
      <c r="C4123" s="367" t="s">
        <v>1917</v>
      </c>
      <c r="D4123" s="366">
        <v>43831</v>
      </c>
      <c r="E4123" s="366">
        <v>43831</v>
      </c>
      <c r="F4123" s="366">
        <v>43862</v>
      </c>
      <c r="G4123" s="365">
        <v>54</v>
      </c>
    </row>
    <row r="4124" spans="1:7" x14ac:dyDescent="0.25">
      <c r="A4124" s="369">
        <v>7509162</v>
      </c>
      <c r="B4124" s="368" t="s">
        <v>1926</v>
      </c>
      <c r="C4124" s="367" t="s">
        <v>1923</v>
      </c>
      <c r="D4124" s="366">
        <v>43983</v>
      </c>
      <c r="E4124" s="366">
        <v>43983</v>
      </c>
      <c r="F4124" s="366">
        <v>44013</v>
      </c>
      <c r="G4124" s="365">
        <v>76</v>
      </c>
    </row>
    <row r="4125" spans="1:7" x14ac:dyDescent="0.25">
      <c r="A4125" s="369">
        <v>7509371</v>
      </c>
      <c r="B4125" s="368" t="s">
        <v>1922</v>
      </c>
      <c r="C4125" s="367" t="s">
        <v>1917</v>
      </c>
      <c r="D4125" s="366">
        <v>44075</v>
      </c>
      <c r="E4125" s="366">
        <v>44075</v>
      </c>
      <c r="F4125" s="366">
        <v>44075</v>
      </c>
      <c r="G4125" s="365">
        <v>39</v>
      </c>
    </row>
    <row r="4126" spans="1:7" x14ac:dyDescent="0.25">
      <c r="A4126" s="369">
        <v>7510647</v>
      </c>
      <c r="B4126" s="368" t="s">
        <v>1928</v>
      </c>
      <c r="C4126" s="367" t="s">
        <v>1917</v>
      </c>
      <c r="D4126" s="366">
        <v>44197</v>
      </c>
      <c r="E4126" s="366">
        <v>44197</v>
      </c>
      <c r="F4126" s="366">
        <v>44228</v>
      </c>
      <c r="G4126" s="365">
        <v>43</v>
      </c>
    </row>
    <row r="4127" spans="1:7" x14ac:dyDescent="0.25">
      <c r="A4127" s="369">
        <v>7511564</v>
      </c>
      <c r="B4127" s="368" t="s">
        <v>1928</v>
      </c>
      <c r="C4127" s="367" t="s">
        <v>1925</v>
      </c>
      <c r="D4127" s="366">
        <v>43922</v>
      </c>
      <c r="E4127" s="366">
        <v>43952</v>
      </c>
      <c r="F4127" s="366">
        <v>43952</v>
      </c>
      <c r="G4127" s="365">
        <v>2</v>
      </c>
    </row>
    <row r="4128" spans="1:7" x14ac:dyDescent="0.25">
      <c r="A4128" s="369">
        <v>7513855</v>
      </c>
      <c r="B4128" s="368" t="s">
        <v>1922</v>
      </c>
      <c r="C4128" s="367" t="s">
        <v>1919</v>
      </c>
      <c r="D4128" s="366">
        <v>44409</v>
      </c>
      <c r="E4128" s="366">
        <v>44440</v>
      </c>
      <c r="F4128" s="366">
        <v>44440</v>
      </c>
      <c r="G4128" s="365">
        <v>10</v>
      </c>
    </row>
    <row r="4129" spans="1:7" x14ac:dyDescent="0.25">
      <c r="A4129" s="369">
        <v>7515639</v>
      </c>
      <c r="B4129" s="368" t="s">
        <v>1920</v>
      </c>
      <c r="C4129" s="367" t="s">
        <v>1930</v>
      </c>
      <c r="D4129" s="366">
        <v>43983</v>
      </c>
      <c r="E4129" s="366">
        <v>44013</v>
      </c>
      <c r="F4129" s="366">
        <v>44013</v>
      </c>
      <c r="G4129" s="365">
        <v>4</v>
      </c>
    </row>
    <row r="4130" spans="1:7" x14ac:dyDescent="0.25">
      <c r="A4130" s="369">
        <v>7516525</v>
      </c>
      <c r="B4130" s="368" t="s">
        <v>1920</v>
      </c>
      <c r="C4130" s="367" t="s">
        <v>1923</v>
      </c>
      <c r="D4130" s="366">
        <v>44197</v>
      </c>
      <c r="E4130" s="366">
        <v>44197</v>
      </c>
      <c r="F4130" s="366">
        <v>44228</v>
      </c>
      <c r="G4130" s="365">
        <v>31</v>
      </c>
    </row>
    <row r="4131" spans="1:7" x14ac:dyDescent="0.25">
      <c r="A4131" s="369">
        <v>7517907</v>
      </c>
      <c r="B4131" s="368" t="s">
        <v>1922</v>
      </c>
      <c r="C4131" s="367" t="s">
        <v>1921</v>
      </c>
      <c r="D4131" s="366">
        <v>44501</v>
      </c>
      <c r="E4131" s="366">
        <v>44501</v>
      </c>
      <c r="F4131" s="366">
        <v>44531</v>
      </c>
      <c r="G4131" s="365">
        <v>75</v>
      </c>
    </row>
    <row r="4132" spans="1:7" x14ac:dyDescent="0.25">
      <c r="A4132" s="369">
        <v>7518048</v>
      </c>
      <c r="B4132" s="368" t="s">
        <v>1920</v>
      </c>
      <c r="C4132" s="367" t="s">
        <v>1917</v>
      </c>
      <c r="D4132" s="366">
        <v>43952</v>
      </c>
      <c r="E4132" s="366">
        <v>43952</v>
      </c>
      <c r="F4132" s="366">
        <v>43983</v>
      </c>
      <c r="G4132" s="365">
        <v>22</v>
      </c>
    </row>
    <row r="4133" spans="1:7" x14ac:dyDescent="0.25">
      <c r="A4133" s="369">
        <v>7520691</v>
      </c>
      <c r="B4133" s="368" t="s">
        <v>1928</v>
      </c>
      <c r="C4133" s="367" t="s">
        <v>1923</v>
      </c>
      <c r="D4133" s="366">
        <v>44287</v>
      </c>
      <c r="E4133" s="366">
        <v>44317</v>
      </c>
      <c r="F4133" s="366">
        <v>44317</v>
      </c>
      <c r="G4133" s="365">
        <v>17</v>
      </c>
    </row>
    <row r="4134" spans="1:7" x14ac:dyDescent="0.25">
      <c r="A4134" s="369">
        <v>7521971</v>
      </c>
      <c r="B4134" s="368" t="s">
        <v>1918</v>
      </c>
      <c r="C4134" s="367" t="s">
        <v>1923</v>
      </c>
      <c r="D4134" s="366">
        <v>44136</v>
      </c>
      <c r="E4134" s="366">
        <v>44136</v>
      </c>
      <c r="F4134" s="366">
        <v>44136</v>
      </c>
      <c r="G4134" s="365">
        <v>54</v>
      </c>
    </row>
    <row r="4135" spans="1:7" x14ac:dyDescent="0.25">
      <c r="A4135" s="369">
        <v>7522096</v>
      </c>
      <c r="B4135" s="368" t="s">
        <v>1918</v>
      </c>
      <c r="C4135" s="367" t="s">
        <v>1923</v>
      </c>
      <c r="D4135" s="366">
        <v>44256</v>
      </c>
      <c r="E4135" s="366">
        <v>44256</v>
      </c>
      <c r="F4135" s="366">
        <v>44287</v>
      </c>
      <c r="G4135" s="365">
        <v>74</v>
      </c>
    </row>
    <row r="4136" spans="1:7" x14ac:dyDescent="0.25">
      <c r="A4136" s="369">
        <v>7524524</v>
      </c>
      <c r="B4136" s="368" t="s">
        <v>1928</v>
      </c>
      <c r="C4136" s="367" t="s">
        <v>1925</v>
      </c>
      <c r="D4136" s="366">
        <v>44531</v>
      </c>
      <c r="E4136" s="366">
        <v>44531</v>
      </c>
      <c r="F4136" s="366">
        <v>44531</v>
      </c>
      <c r="G4136" s="365">
        <v>89</v>
      </c>
    </row>
    <row r="4137" spans="1:7" x14ac:dyDescent="0.25">
      <c r="A4137" s="369">
        <v>7527438</v>
      </c>
      <c r="B4137" s="368" t="s">
        <v>1932</v>
      </c>
      <c r="C4137" s="367" t="s">
        <v>1931</v>
      </c>
      <c r="D4137" s="366">
        <v>44256</v>
      </c>
      <c r="E4137" s="366">
        <v>44256</v>
      </c>
      <c r="F4137" s="366">
        <v>44256</v>
      </c>
      <c r="G4137" s="365">
        <v>83</v>
      </c>
    </row>
    <row r="4138" spans="1:7" x14ac:dyDescent="0.25">
      <c r="A4138" s="369">
        <v>7530053</v>
      </c>
      <c r="B4138" s="368" t="s">
        <v>1922</v>
      </c>
      <c r="C4138" s="367" t="s">
        <v>1927</v>
      </c>
      <c r="D4138" s="366">
        <v>44256</v>
      </c>
      <c r="E4138" s="366">
        <v>44287</v>
      </c>
      <c r="F4138" s="366">
        <v>44287</v>
      </c>
      <c r="G4138" s="365">
        <v>13</v>
      </c>
    </row>
    <row r="4139" spans="1:7" x14ac:dyDescent="0.25">
      <c r="A4139" s="369">
        <v>7530221</v>
      </c>
      <c r="B4139" s="368" t="s">
        <v>1922</v>
      </c>
      <c r="C4139" s="367" t="s">
        <v>1933</v>
      </c>
      <c r="D4139" s="366">
        <v>43922</v>
      </c>
      <c r="E4139" s="366">
        <v>43922</v>
      </c>
      <c r="F4139" s="366">
        <v>43952</v>
      </c>
      <c r="G4139" s="365">
        <v>4</v>
      </c>
    </row>
    <row r="4140" spans="1:7" x14ac:dyDescent="0.25">
      <c r="A4140" s="369">
        <v>7532363</v>
      </c>
      <c r="B4140" s="368" t="s">
        <v>1918</v>
      </c>
      <c r="C4140" s="367" t="s">
        <v>1919</v>
      </c>
      <c r="D4140" s="366">
        <v>44228</v>
      </c>
      <c r="E4140" s="366">
        <v>44228</v>
      </c>
      <c r="F4140" s="366">
        <v>44256</v>
      </c>
      <c r="G4140" s="365">
        <v>87</v>
      </c>
    </row>
    <row r="4141" spans="1:7" x14ac:dyDescent="0.25">
      <c r="A4141" s="369">
        <v>7536546</v>
      </c>
      <c r="B4141" s="368" t="s">
        <v>1929</v>
      </c>
      <c r="C4141" s="367" t="s">
        <v>1927</v>
      </c>
      <c r="D4141" s="366">
        <v>44197</v>
      </c>
      <c r="E4141" s="366">
        <v>44197</v>
      </c>
      <c r="F4141" s="366">
        <v>44197</v>
      </c>
      <c r="G4141" s="365">
        <v>83</v>
      </c>
    </row>
    <row r="4142" spans="1:7" x14ac:dyDescent="0.25">
      <c r="A4142" s="369">
        <v>7537152</v>
      </c>
      <c r="B4142" s="368" t="s">
        <v>1932</v>
      </c>
      <c r="C4142" s="367" t="s">
        <v>1927</v>
      </c>
      <c r="D4142" s="366">
        <v>44197</v>
      </c>
      <c r="E4142" s="366">
        <v>44197</v>
      </c>
      <c r="F4142" s="366">
        <v>44197</v>
      </c>
      <c r="G4142" s="365">
        <v>39</v>
      </c>
    </row>
    <row r="4143" spans="1:7" x14ac:dyDescent="0.25">
      <c r="A4143" s="369">
        <v>7538391</v>
      </c>
      <c r="B4143" s="368" t="s">
        <v>1929</v>
      </c>
      <c r="C4143" s="367" t="s">
        <v>1930</v>
      </c>
      <c r="D4143" s="366">
        <v>44013</v>
      </c>
      <c r="E4143" s="366">
        <v>44044</v>
      </c>
      <c r="F4143" s="366">
        <v>44044</v>
      </c>
      <c r="G4143" s="365">
        <v>4</v>
      </c>
    </row>
    <row r="4144" spans="1:7" x14ac:dyDescent="0.25">
      <c r="A4144" s="369">
        <v>7539354</v>
      </c>
      <c r="B4144" s="368" t="s">
        <v>1928</v>
      </c>
      <c r="C4144" s="367" t="s">
        <v>1917</v>
      </c>
      <c r="D4144" s="366">
        <v>44075</v>
      </c>
      <c r="E4144" s="366">
        <v>44075</v>
      </c>
      <c r="F4144" s="366">
        <v>44075</v>
      </c>
      <c r="G4144" s="365">
        <v>75</v>
      </c>
    </row>
    <row r="4145" spans="1:7" x14ac:dyDescent="0.25">
      <c r="A4145" s="369">
        <v>7541402</v>
      </c>
      <c r="B4145" s="368" t="s">
        <v>1928</v>
      </c>
      <c r="C4145" s="367" t="s">
        <v>1927</v>
      </c>
      <c r="D4145" s="366">
        <v>43891</v>
      </c>
      <c r="E4145" s="366">
        <v>43891</v>
      </c>
      <c r="F4145" s="366">
        <v>43891</v>
      </c>
      <c r="G4145" s="365">
        <v>57</v>
      </c>
    </row>
    <row r="4146" spans="1:7" x14ac:dyDescent="0.25">
      <c r="A4146" s="369">
        <v>7541527</v>
      </c>
      <c r="B4146" s="368" t="s">
        <v>1932</v>
      </c>
      <c r="C4146" s="367" t="s">
        <v>1934</v>
      </c>
      <c r="D4146" s="366">
        <v>43831</v>
      </c>
      <c r="E4146" s="366">
        <v>43862</v>
      </c>
      <c r="F4146" s="366">
        <v>43862</v>
      </c>
      <c r="G4146" s="365">
        <v>8</v>
      </c>
    </row>
    <row r="4147" spans="1:7" x14ac:dyDescent="0.25">
      <c r="A4147" s="369">
        <v>7541706</v>
      </c>
      <c r="B4147" s="368" t="s">
        <v>1922</v>
      </c>
      <c r="C4147" s="367" t="s">
        <v>1925</v>
      </c>
      <c r="D4147" s="366">
        <v>44501</v>
      </c>
      <c r="E4147" s="366">
        <v>44501</v>
      </c>
      <c r="F4147" s="366">
        <v>44501</v>
      </c>
      <c r="G4147" s="365">
        <v>54</v>
      </c>
    </row>
    <row r="4148" spans="1:7" x14ac:dyDescent="0.25">
      <c r="A4148" s="369">
        <v>7542298</v>
      </c>
      <c r="B4148" s="368" t="s">
        <v>1926</v>
      </c>
      <c r="C4148" s="367" t="s">
        <v>1923</v>
      </c>
      <c r="D4148" s="366">
        <v>44287</v>
      </c>
      <c r="E4148" s="366">
        <v>44287</v>
      </c>
      <c r="F4148" s="366">
        <v>44287</v>
      </c>
      <c r="G4148" s="365">
        <v>44</v>
      </c>
    </row>
    <row r="4149" spans="1:7" x14ac:dyDescent="0.25">
      <c r="A4149" s="369">
        <v>7542844</v>
      </c>
      <c r="B4149" s="368" t="s">
        <v>1918</v>
      </c>
      <c r="C4149" s="367" t="s">
        <v>1933</v>
      </c>
      <c r="D4149" s="366">
        <v>44044</v>
      </c>
      <c r="E4149" s="366">
        <v>44044</v>
      </c>
      <c r="F4149" s="366">
        <v>44044</v>
      </c>
      <c r="G4149" s="365">
        <v>15</v>
      </c>
    </row>
    <row r="4150" spans="1:7" x14ac:dyDescent="0.25">
      <c r="A4150" s="369">
        <v>7543767</v>
      </c>
      <c r="B4150" s="368" t="s">
        <v>1922</v>
      </c>
      <c r="C4150" s="367" t="s">
        <v>1919</v>
      </c>
      <c r="D4150" s="366">
        <v>44317</v>
      </c>
      <c r="E4150" s="366">
        <v>44317</v>
      </c>
      <c r="F4150" s="366">
        <v>44317</v>
      </c>
      <c r="G4150" s="365">
        <v>28</v>
      </c>
    </row>
    <row r="4151" spans="1:7" x14ac:dyDescent="0.25">
      <c r="A4151" s="369">
        <v>7547431</v>
      </c>
      <c r="B4151" s="368" t="s">
        <v>1928</v>
      </c>
      <c r="C4151" s="367" t="s">
        <v>1925</v>
      </c>
      <c r="D4151" s="366">
        <v>43862</v>
      </c>
      <c r="E4151" s="366">
        <v>43891</v>
      </c>
      <c r="F4151" s="366">
        <v>43891</v>
      </c>
      <c r="G4151" s="365">
        <v>5</v>
      </c>
    </row>
    <row r="4152" spans="1:7" x14ac:dyDescent="0.25">
      <c r="A4152" s="369">
        <v>7548049</v>
      </c>
      <c r="B4152" s="368" t="s">
        <v>1918</v>
      </c>
      <c r="C4152" s="367" t="s">
        <v>1933</v>
      </c>
      <c r="D4152" s="366">
        <v>44044</v>
      </c>
      <c r="E4152" s="366">
        <v>44044</v>
      </c>
      <c r="F4152" s="366">
        <v>44075</v>
      </c>
      <c r="G4152" s="365">
        <v>57</v>
      </c>
    </row>
    <row r="4153" spans="1:7" x14ac:dyDescent="0.25">
      <c r="A4153" s="369">
        <v>7548260</v>
      </c>
      <c r="B4153" s="368" t="s">
        <v>1929</v>
      </c>
      <c r="C4153" s="367" t="s">
        <v>1934</v>
      </c>
      <c r="D4153" s="366">
        <v>43922</v>
      </c>
      <c r="E4153" s="366">
        <v>43922</v>
      </c>
      <c r="F4153" s="366">
        <v>43952</v>
      </c>
      <c r="G4153" s="365">
        <v>8</v>
      </c>
    </row>
    <row r="4154" spans="1:7" x14ac:dyDescent="0.25">
      <c r="A4154" s="369">
        <v>7548477</v>
      </c>
      <c r="B4154" s="368" t="s">
        <v>1922</v>
      </c>
      <c r="C4154" s="367" t="s">
        <v>1927</v>
      </c>
      <c r="D4154" s="366">
        <v>43952</v>
      </c>
      <c r="E4154" s="366">
        <v>43983</v>
      </c>
      <c r="F4154" s="366">
        <v>43983</v>
      </c>
      <c r="G4154" s="365">
        <v>1</v>
      </c>
    </row>
    <row r="4155" spans="1:7" x14ac:dyDescent="0.25">
      <c r="A4155" s="369">
        <v>7549237</v>
      </c>
      <c r="B4155" s="368" t="s">
        <v>1922</v>
      </c>
      <c r="C4155" s="367" t="s">
        <v>1919</v>
      </c>
      <c r="D4155" s="366">
        <v>43831</v>
      </c>
      <c r="E4155" s="366">
        <v>43831</v>
      </c>
      <c r="F4155" s="366">
        <v>43862</v>
      </c>
      <c r="G4155" s="365">
        <v>32</v>
      </c>
    </row>
    <row r="4156" spans="1:7" x14ac:dyDescent="0.25">
      <c r="A4156" s="369">
        <v>7550121</v>
      </c>
      <c r="B4156" s="368" t="s">
        <v>1932</v>
      </c>
      <c r="C4156" s="367" t="s">
        <v>1919</v>
      </c>
      <c r="D4156" s="366">
        <v>44166</v>
      </c>
      <c r="E4156" s="366">
        <v>44197</v>
      </c>
      <c r="F4156" s="366">
        <v>44197</v>
      </c>
      <c r="G4156" s="365">
        <v>10</v>
      </c>
    </row>
    <row r="4157" spans="1:7" x14ac:dyDescent="0.25">
      <c r="A4157" s="369">
        <v>7551003</v>
      </c>
      <c r="B4157" s="368" t="s">
        <v>1920</v>
      </c>
      <c r="C4157" s="367" t="s">
        <v>1925</v>
      </c>
      <c r="D4157" s="366">
        <v>43891</v>
      </c>
      <c r="E4157" s="366">
        <v>43891</v>
      </c>
      <c r="F4157" s="366">
        <v>43922</v>
      </c>
      <c r="G4157" s="365">
        <v>18</v>
      </c>
    </row>
    <row r="4158" spans="1:7" x14ac:dyDescent="0.25">
      <c r="A4158" s="369">
        <v>7551656</v>
      </c>
      <c r="B4158" s="368" t="s">
        <v>1918</v>
      </c>
      <c r="C4158" s="367" t="s">
        <v>1927</v>
      </c>
      <c r="D4158" s="366">
        <v>44105</v>
      </c>
      <c r="E4158" s="366">
        <v>44105</v>
      </c>
      <c r="F4158" s="366">
        <v>44105</v>
      </c>
      <c r="G4158" s="365">
        <v>61</v>
      </c>
    </row>
    <row r="4159" spans="1:7" x14ac:dyDescent="0.25">
      <c r="A4159" s="369">
        <v>7554469</v>
      </c>
      <c r="B4159" s="368" t="s">
        <v>1920</v>
      </c>
      <c r="C4159" s="367" t="s">
        <v>1933</v>
      </c>
      <c r="D4159" s="366">
        <v>44075</v>
      </c>
      <c r="E4159" s="366">
        <v>44075</v>
      </c>
      <c r="F4159" s="366">
        <v>44105</v>
      </c>
      <c r="G4159" s="365">
        <v>30</v>
      </c>
    </row>
    <row r="4160" spans="1:7" x14ac:dyDescent="0.25">
      <c r="A4160" s="369">
        <v>7556732</v>
      </c>
      <c r="B4160" s="368" t="s">
        <v>1920</v>
      </c>
      <c r="C4160" s="367" t="s">
        <v>1925</v>
      </c>
      <c r="D4160" s="366">
        <v>44440</v>
      </c>
      <c r="E4160" s="366">
        <v>44440</v>
      </c>
      <c r="F4160" s="366">
        <v>44440</v>
      </c>
      <c r="G4160" s="365">
        <v>26</v>
      </c>
    </row>
    <row r="4161" spans="1:7" x14ac:dyDescent="0.25">
      <c r="A4161" s="369">
        <v>7559849</v>
      </c>
      <c r="B4161" s="368" t="s">
        <v>1924</v>
      </c>
      <c r="C4161" s="367" t="s">
        <v>1919</v>
      </c>
      <c r="D4161" s="366">
        <v>44531</v>
      </c>
      <c r="E4161" s="366">
        <v>44531</v>
      </c>
      <c r="F4161" s="366">
        <v>44562</v>
      </c>
      <c r="G4161" s="365">
        <v>61</v>
      </c>
    </row>
    <row r="4162" spans="1:7" x14ac:dyDescent="0.25">
      <c r="A4162" s="369">
        <v>7560080</v>
      </c>
      <c r="B4162" s="368" t="s">
        <v>1932</v>
      </c>
      <c r="C4162" s="367" t="s">
        <v>1934</v>
      </c>
      <c r="D4162" s="366">
        <v>43891</v>
      </c>
      <c r="E4162" s="366">
        <v>43891</v>
      </c>
      <c r="F4162" s="366">
        <v>43922</v>
      </c>
      <c r="G4162" s="365">
        <v>58</v>
      </c>
    </row>
    <row r="4163" spans="1:7" x14ac:dyDescent="0.25">
      <c r="A4163" s="369">
        <v>7561270</v>
      </c>
      <c r="B4163" s="368" t="s">
        <v>1928</v>
      </c>
      <c r="C4163" s="367" t="s">
        <v>1933</v>
      </c>
      <c r="D4163" s="366">
        <v>44228</v>
      </c>
      <c r="E4163" s="366">
        <v>44228</v>
      </c>
      <c r="F4163" s="366">
        <v>44228</v>
      </c>
      <c r="G4163" s="365">
        <v>15</v>
      </c>
    </row>
    <row r="4164" spans="1:7" x14ac:dyDescent="0.25">
      <c r="A4164" s="369">
        <v>7561300</v>
      </c>
      <c r="B4164" s="368" t="s">
        <v>1920</v>
      </c>
      <c r="C4164" s="367" t="s">
        <v>1927</v>
      </c>
      <c r="D4164" s="366">
        <v>43831</v>
      </c>
      <c r="E4164" s="366">
        <v>43831</v>
      </c>
      <c r="F4164" s="366">
        <v>43862</v>
      </c>
      <c r="G4164" s="365">
        <v>47</v>
      </c>
    </row>
    <row r="4165" spans="1:7" x14ac:dyDescent="0.25">
      <c r="A4165" s="369">
        <v>7561321</v>
      </c>
      <c r="B4165" s="368" t="s">
        <v>1920</v>
      </c>
      <c r="C4165" s="367" t="s">
        <v>1921</v>
      </c>
      <c r="D4165" s="366">
        <v>44409</v>
      </c>
      <c r="E4165" s="366">
        <v>44440</v>
      </c>
      <c r="F4165" s="366">
        <v>44440</v>
      </c>
      <c r="G4165" s="365">
        <v>18</v>
      </c>
    </row>
    <row r="4166" spans="1:7" x14ac:dyDescent="0.25">
      <c r="A4166" s="369">
        <v>7562323</v>
      </c>
      <c r="B4166" s="368" t="s">
        <v>1922</v>
      </c>
      <c r="C4166" s="367" t="s">
        <v>1919</v>
      </c>
      <c r="D4166" s="366">
        <v>44348</v>
      </c>
      <c r="E4166" s="366">
        <v>44378</v>
      </c>
      <c r="F4166" s="366">
        <v>44378</v>
      </c>
      <c r="G4166" s="365">
        <v>25</v>
      </c>
    </row>
    <row r="4167" spans="1:7" x14ac:dyDescent="0.25">
      <c r="A4167" s="369">
        <v>7563842</v>
      </c>
      <c r="B4167" s="368" t="s">
        <v>1926</v>
      </c>
      <c r="C4167" s="367" t="s">
        <v>1917</v>
      </c>
      <c r="D4167" s="366">
        <v>44409</v>
      </c>
      <c r="E4167" s="366">
        <v>44409</v>
      </c>
      <c r="F4167" s="366">
        <v>44409</v>
      </c>
      <c r="G4167" s="365">
        <v>89</v>
      </c>
    </row>
    <row r="4168" spans="1:7" x14ac:dyDescent="0.25">
      <c r="A4168" s="369">
        <v>7564769</v>
      </c>
      <c r="B4168" s="368" t="s">
        <v>1928</v>
      </c>
      <c r="C4168" s="367" t="s">
        <v>1933</v>
      </c>
      <c r="D4168" s="366">
        <v>44287</v>
      </c>
      <c r="E4168" s="366">
        <v>44287</v>
      </c>
      <c r="F4168" s="366">
        <v>44317</v>
      </c>
      <c r="G4168" s="365">
        <v>30</v>
      </c>
    </row>
    <row r="4169" spans="1:7" x14ac:dyDescent="0.25">
      <c r="A4169" s="369">
        <v>7566369</v>
      </c>
      <c r="B4169" s="368" t="s">
        <v>1922</v>
      </c>
      <c r="C4169" s="367" t="s">
        <v>1921</v>
      </c>
      <c r="D4169" s="366">
        <v>43891</v>
      </c>
      <c r="E4169" s="366">
        <v>43922</v>
      </c>
      <c r="F4169" s="366">
        <v>43922</v>
      </c>
      <c r="G4169" s="365">
        <v>9</v>
      </c>
    </row>
    <row r="4170" spans="1:7" x14ac:dyDescent="0.25">
      <c r="A4170" s="369">
        <v>7569568</v>
      </c>
      <c r="B4170" s="368" t="s">
        <v>1924</v>
      </c>
      <c r="C4170" s="367" t="s">
        <v>1925</v>
      </c>
      <c r="D4170" s="366">
        <v>43862</v>
      </c>
      <c r="E4170" s="366">
        <v>43891</v>
      </c>
      <c r="F4170" s="366">
        <v>43891</v>
      </c>
      <c r="G4170" s="365">
        <v>4</v>
      </c>
    </row>
    <row r="4171" spans="1:7" x14ac:dyDescent="0.25">
      <c r="A4171" s="369">
        <v>7570184</v>
      </c>
      <c r="B4171" s="368" t="s">
        <v>1932</v>
      </c>
      <c r="C4171" s="367" t="s">
        <v>1919</v>
      </c>
      <c r="D4171" s="366">
        <v>43831</v>
      </c>
      <c r="E4171" s="366">
        <v>43831</v>
      </c>
      <c r="F4171" s="366">
        <v>43862</v>
      </c>
      <c r="G4171" s="365">
        <v>46</v>
      </c>
    </row>
    <row r="4172" spans="1:7" x14ac:dyDescent="0.25">
      <c r="A4172" s="369">
        <v>7571227</v>
      </c>
      <c r="B4172" s="368" t="s">
        <v>1922</v>
      </c>
      <c r="C4172" s="367" t="s">
        <v>1917</v>
      </c>
      <c r="D4172" s="366">
        <v>44166</v>
      </c>
      <c r="E4172" s="366">
        <v>44166</v>
      </c>
      <c r="F4172" s="366">
        <v>44197</v>
      </c>
      <c r="G4172" s="365">
        <v>21</v>
      </c>
    </row>
    <row r="4173" spans="1:7" x14ac:dyDescent="0.25">
      <c r="A4173" s="369">
        <v>7576654</v>
      </c>
      <c r="B4173" s="368" t="s">
        <v>1928</v>
      </c>
      <c r="C4173" s="367" t="s">
        <v>1930</v>
      </c>
      <c r="D4173" s="366">
        <v>44228</v>
      </c>
      <c r="E4173" s="366">
        <v>44228</v>
      </c>
      <c r="F4173" s="366">
        <v>44228</v>
      </c>
      <c r="G4173" s="365">
        <v>83</v>
      </c>
    </row>
    <row r="4174" spans="1:7" x14ac:dyDescent="0.25">
      <c r="A4174" s="369">
        <v>7577437</v>
      </c>
      <c r="B4174" s="368" t="s">
        <v>1928</v>
      </c>
      <c r="C4174" s="367" t="s">
        <v>1921</v>
      </c>
      <c r="D4174" s="366">
        <v>44105</v>
      </c>
      <c r="E4174" s="366">
        <v>44136</v>
      </c>
      <c r="F4174" s="366">
        <v>44136</v>
      </c>
      <c r="G4174" s="365">
        <v>9</v>
      </c>
    </row>
    <row r="4175" spans="1:7" x14ac:dyDescent="0.25">
      <c r="A4175" s="369">
        <v>7579751</v>
      </c>
      <c r="B4175" s="368" t="s">
        <v>1926</v>
      </c>
      <c r="C4175" s="367" t="s">
        <v>1930</v>
      </c>
      <c r="D4175" s="366">
        <v>44197</v>
      </c>
      <c r="E4175" s="366">
        <v>44197</v>
      </c>
      <c r="F4175" s="366">
        <v>44197</v>
      </c>
      <c r="G4175" s="365">
        <v>34</v>
      </c>
    </row>
    <row r="4176" spans="1:7" x14ac:dyDescent="0.25">
      <c r="A4176" s="369">
        <v>7580602</v>
      </c>
      <c r="B4176" s="368" t="s">
        <v>1928</v>
      </c>
      <c r="C4176" s="367" t="s">
        <v>1917</v>
      </c>
      <c r="D4176" s="366">
        <v>44409</v>
      </c>
      <c r="E4176" s="366">
        <v>44409</v>
      </c>
      <c r="F4176" s="366">
        <v>44409</v>
      </c>
      <c r="G4176" s="365">
        <v>12</v>
      </c>
    </row>
    <row r="4177" spans="1:7" x14ac:dyDescent="0.25">
      <c r="A4177" s="369">
        <v>7581846</v>
      </c>
      <c r="B4177" s="368" t="s">
        <v>1924</v>
      </c>
      <c r="C4177" s="367" t="s">
        <v>1933</v>
      </c>
      <c r="D4177" s="366">
        <v>44075</v>
      </c>
      <c r="E4177" s="366">
        <v>44075</v>
      </c>
      <c r="F4177" s="366">
        <v>44105</v>
      </c>
      <c r="G4177" s="365">
        <v>61</v>
      </c>
    </row>
    <row r="4178" spans="1:7" x14ac:dyDescent="0.25">
      <c r="A4178" s="369">
        <v>7582086</v>
      </c>
      <c r="B4178" s="368" t="s">
        <v>1932</v>
      </c>
      <c r="C4178" s="367" t="s">
        <v>1925</v>
      </c>
      <c r="D4178" s="366">
        <v>44256</v>
      </c>
      <c r="E4178" s="366">
        <v>44287</v>
      </c>
      <c r="F4178" s="366">
        <v>44287</v>
      </c>
      <c r="G4178" s="365">
        <v>23</v>
      </c>
    </row>
    <row r="4179" spans="1:7" x14ac:dyDescent="0.25">
      <c r="A4179" s="369">
        <v>7582335</v>
      </c>
      <c r="B4179" s="368" t="s">
        <v>1924</v>
      </c>
      <c r="C4179" s="367" t="s">
        <v>1923</v>
      </c>
      <c r="D4179" s="366">
        <v>44256</v>
      </c>
      <c r="E4179" s="366">
        <v>44256</v>
      </c>
      <c r="F4179" s="366">
        <v>44256</v>
      </c>
      <c r="G4179" s="365">
        <v>13</v>
      </c>
    </row>
    <row r="4180" spans="1:7" x14ac:dyDescent="0.25">
      <c r="A4180" s="369">
        <v>7583102</v>
      </c>
      <c r="B4180" s="368" t="s">
        <v>1924</v>
      </c>
      <c r="C4180" s="367" t="s">
        <v>1917</v>
      </c>
      <c r="D4180" s="366">
        <v>44013</v>
      </c>
      <c r="E4180" s="366">
        <v>44044</v>
      </c>
      <c r="F4180" s="366">
        <v>44044</v>
      </c>
      <c r="G4180" s="365">
        <v>10</v>
      </c>
    </row>
    <row r="4181" spans="1:7" x14ac:dyDescent="0.25">
      <c r="A4181" s="369">
        <v>7588488</v>
      </c>
      <c r="B4181" s="368" t="s">
        <v>1922</v>
      </c>
      <c r="C4181" s="367" t="s">
        <v>1925</v>
      </c>
      <c r="D4181" s="366">
        <v>44501</v>
      </c>
      <c r="E4181" s="366">
        <v>44531</v>
      </c>
      <c r="F4181" s="366">
        <v>44531</v>
      </c>
      <c r="G4181" s="365">
        <v>3</v>
      </c>
    </row>
    <row r="4182" spans="1:7" x14ac:dyDescent="0.25">
      <c r="A4182" s="369">
        <v>7588498</v>
      </c>
      <c r="B4182" s="368" t="s">
        <v>1918</v>
      </c>
      <c r="C4182" s="367" t="s">
        <v>1923</v>
      </c>
      <c r="D4182" s="366">
        <v>44075</v>
      </c>
      <c r="E4182" s="366">
        <v>44075</v>
      </c>
      <c r="F4182" s="366">
        <v>44105</v>
      </c>
      <c r="G4182" s="365">
        <v>11</v>
      </c>
    </row>
    <row r="4183" spans="1:7" x14ac:dyDescent="0.25">
      <c r="A4183" s="369">
        <v>7589680</v>
      </c>
      <c r="B4183" s="368" t="s">
        <v>1920</v>
      </c>
      <c r="C4183" s="367" t="s">
        <v>1934</v>
      </c>
      <c r="D4183" s="366">
        <v>44166</v>
      </c>
      <c r="E4183" s="366">
        <v>44166</v>
      </c>
      <c r="F4183" s="366">
        <v>44197</v>
      </c>
      <c r="G4183" s="365">
        <v>24</v>
      </c>
    </row>
    <row r="4184" spans="1:7" x14ac:dyDescent="0.25">
      <c r="A4184" s="369">
        <v>7593934</v>
      </c>
      <c r="B4184" s="368" t="s">
        <v>1932</v>
      </c>
      <c r="C4184" s="367" t="s">
        <v>1921</v>
      </c>
      <c r="D4184" s="366">
        <v>44378</v>
      </c>
      <c r="E4184" s="366">
        <v>44378</v>
      </c>
      <c r="F4184" s="366">
        <v>44409</v>
      </c>
      <c r="G4184" s="365">
        <v>41</v>
      </c>
    </row>
    <row r="4185" spans="1:7" x14ac:dyDescent="0.25">
      <c r="A4185" s="369">
        <v>7594702</v>
      </c>
      <c r="B4185" s="368" t="s">
        <v>1924</v>
      </c>
      <c r="C4185" s="367" t="s">
        <v>1931</v>
      </c>
      <c r="D4185" s="366">
        <v>44013</v>
      </c>
      <c r="E4185" s="366">
        <v>44013</v>
      </c>
      <c r="F4185" s="366">
        <v>44044</v>
      </c>
      <c r="G4185" s="365">
        <v>34</v>
      </c>
    </row>
    <row r="4186" spans="1:7" x14ac:dyDescent="0.25">
      <c r="A4186" s="369">
        <v>7595927</v>
      </c>
      <c r="B4186" s="368" t="s">
        <v>1932</v>
      </c>
      <c r="C4186" s="367" t="s">
        <v>1921</v>
      </c>
      <c r="D4186" s="366">
        <v>44440</v>
      </c>
      <c r="E4186" s="366">
        <v>44470</v>
      </c>
      <c r="F4186" s="366">
        <v>44470</v>
      </c>
      <c r="G4186" s="365">
        <v>22</v>
      </c>
    </row>
    <row r="4187" spans="1:7" x14ac:dyDescent="0.25">
      <c r="A4187" s="369">
        <v>7597342</v>
      </c>
      <c r="B4187" s="368" t="s">
        <v>1924</v>
      </c>
      <c r="C4187" s="367" t="s">
        <v>1934</v>
      </c>
      <c r="D4187" s="366">
        <v>44197</v>
      </c>
      <c r="E4187" s="366">
        <v>44228</v>
      </c>
      <c r="F4187" s="366">
        <v>44228</v>
      </c>
      <c r="G4187" s="365">
        <v>15</v>
      </c>
    </row>
    <row r="4188" spans="1:7" x14ac:dyDescent="0.25">
      <c r="A4188" s="369">
        <v>7597448</v>
      </c>
      <c r="B4188" s="368" t="s">
        <v>1922</v>
      </c>
      <c r="C4188" s="367" t="s">
        <v>1931</v>
      </c>
      <c r="D4188" s="366">
        <v>44197</v>
      </c>
      <c r="E4188" s="366">
        <v>44197</v>
      </c>
      <c r="F4188" s="366">
        <v>44197</v>
      </c>
      <c r="G4188" s="365">
        <v>32</v>
      </c>
    </row>
    <row r="4189" spans="1:7" x14ac:dyDescent="0.25">
      <c r="A4189" s="369">
        <v>7600954</v>
      </c>
      <c r="B4189" s="368" t="s">
        <v>1932</v>
      </c>
      <c r="C4189" s="367" t="s">
        <v>1919</v>
      </c>
      <c r="D4189" s="366">
        <v>44409</v>
      </c>
      <c r="E4189" s="366">
        <v>44409</v>
      </c>
      <c r="F4189" s="366">
        <v>44409</v>
      </c>
      <c r="G4189" s="365">
        <v>87</v>
      </c>
    </row>
    <row r="4190" spans="1:7" x14ac:dyDescent="0.25">
      <c r="A4190" s="369">
        <v>7606218</v>
      </c>
      <c r="B4190" s="368" t="s">
        <v>1922</v>
      </c>
      <c r="C4190" s="367" t="s">
        <v>1930</v>
      </c>
      <c r="D4190" s="366">
        <v>44105</v>
      </c>
      <c r="E4190" s="366">
        <v>44136</v>
      </c>
      <c r="F4190" s="366">
        <v>44136</v>
      </c>
      <c r="G4190" s="365">
        <v>10</v>
      </c>
    </row>
    <row r="4191" spans="1:7" x14ac:dyDescent="0.25">
      <c r="A4191" s="369">
        <v>7606846</v>
      </c>
      <c r="B4191" s="368" t="s">
        <v>1926</v>
      </c>
      <c r="C4191" s="367" t="s">
        <v>1921</v>
      </c>
      <c r="D4191" s="366">
        <v>44348</v>
      </c>
      <c r="E4191" s="366">
        <v>44378</v>
      </c>
      <c r="F4191" s="366">
        <v>44378</v>
      </c>
      <c r="G4191" s="365">
        <v>24</v>
      </c>
    </row>
    <row r="4192" spans="1:7" x14ac:dyDescent="0.25">
      <c r="A4192" s="369">
        <v>7611564</v>
      </c>
      <c r="B4192" s="368" t="s">
        <v>1928</v>
      </c>
      <c r="C4192" s="367" t="s">
        <v>1933</v>
      </c>
      <c r="D4192" s="366">
        <v>44409</v>
      </c>
      <c r="E4192" s="366">
        <v>44409</v>
      </c>
      <c r="F4192" s="366">
        <v>44440</v>
      </c>
      <c r="G4192" s="365">
        <v>62</v>
      </c>
    </row>
    <row r="4193" spans="1:7" x14ac:dyDescent="0.25">
      <c r="A4193" s="369">
        <v>7613420</v>
      </c>
      <c r="B4193" s="368" t="s">
        <v>1924</v>
      </c>
      <c r="C4193" s="367" t="s">
        <v>1931</v>
      </c>
      <c r="D4193" s="366">
        <v>44287</v>
      </c>
      <c r="E4193" s="366">
        <v>44287</v>
      </c>
      <c r="F4193" s="366">
        <v>44317</v>
      </c>
      <c r="G4193" s="365">
        <v>27</v>
      </c>
    </row>
    <row r="4194" spans="1:7" x14ac:dyDescent="0.25">
      <c r="A4194" s="369">
        <v>7613608</v>
      </c>
      <c r="B4194" s="368" t="s">
        <v>1929</v>
      </c>
      <c r="C4194" s="367" t="s">
        <v>1919</v>
      </c>
      <c r="D4194" s="366">
        <v>44075</v>
      </c>
      <c r="E4194" s="366">
        <v>44075</v>
      </c>
      <c r="F4194" s="366">
        <v>44075</v>
      </c>
      <c r="G4194" s="365">
        <v>39</v>
      </c>
    </row>
    <row r="4195" spans="1:7" x14ac:dyDescent="0.25">
      <c r="A4195" s="369">
        <v>7613875</v>
      </c>
      <c r="B4195" s="368" t="s">
        <v>1926</v>
      </c>
      <c r="C4195" s="367" t="s">
        <v>1930</v>
      </c>
      <c r="D4195" s="366">
        <v>43983</v>
      </c>
      <c r="E4195" s="366">
        <v>43983</v>
      </c>
      <c r="F4195" s="366">
        <v>44013</v>
      </c>
      <c r="G4195" s="365">
        <v>60</v>
      </c>
    </row>
    <row r="4196" spans="1:7" x14ac:dyDescent="0.25">
      <c r="A4196" s="369">
        <v>7614487</v>
      </c>
      <c r="B4196" s="368" t="s">
        <v>1926</v>
      </c>
      <c r="C4196" s="367" t="s">
        <v>1927</v>
      </c>
      <c r="D4196" s="366">
        <v>44348</v>
      </c>
      <c r="E4196" s="366">
        <v>44378</v>
      </c>
      <c r="F4196" s="366">
        <v>44378</v>
      </c>
      <c r="G4196" s="365">
        <v>14</v>
      </c>
    </row>
    <row r="4197" spans="1:7" x14ac:dyDescent="0.25">
      <c r="A4197" s="369">
        <v>7622645</v>
      </c>
      <c r="B4197" s="368" t="s">
        <v>1932</v>
      </c>
      <c r="C4197" s="367" t="s">
        <v>1933</v>
      </c>
      <c r="D4197" s="366">
        <v>44348</v>
      </c>
      <c r="E4197" s="366">
        <v>44378</v>
      </c>
      <c r="F4197" s="366">
        <v>44378</v>
      </c>
      <c r="G4197" s="365">
        <v>21</v>
      </c>
    </row>
    <row r="4198" spans="1:7" x14ac:dyDescent="0.25">
      <c r="A4198" s="369">
        <v>7623279</v>
      </c>
      <c r="B4198" s="368" t="s">
        <v>1929</v>
      </c>
      <c r="C4198" s="367" t="s">
        <v>1927</v>
      </c>
      <c r="D4198" s="366">
        <v>43862</v>
      </c>
      <c r="E4198" s="366">
        <v>43862</v>
      </c>
      <c r="F4198" s="366">
        <v>43862</v>
      </c>
      <c r="G4198" s="365">
        <v>70</v>
      </c>
    </row>
    <row r="4199" spans="1:7" x14ac:dyDescent="0.25">
      <c r="A4199" s="369">
        <v>7623760</v>
      </c>
      <c r="B4199" s="368" t="s">
        <v>1929</v>
      </c>
      <c r="C4199" s="367" t="s">
        <v>1923</v>
      </c>
      <c r="D4199" s="366">
        <v>44378</v>
      </c>
      <c r="E4199" s="366">
        <v>44409</v>
      </c>
      <c r="F4199" s="366">
        <v>44409</v>
      </c>
      <c r="G4199" s="365">
        <v>13</v>
      </c>
    </row>
    <row r="4200" spans="1:7" x14ac:dyDescent="0.25">
      <c r="A4200" s="369">
        <v>7625237</v>
      </c>
      <c r="B4200" s="368" t="s">
        <v>1932</v>
      </c>
      <c r="C4200" s="367" t="s">
        <v>1933</v>
      </c>
      <c r="D4200" s="366">
        <v>43952</v>
      </c>
      <c r="E4200" s="366">
        <v>43952</v>
      </c>
      <c r="F4200" s="366">
        <v>43952</v>
      </c>
      <c r="G4200" s="365">
        <v>77</v>
      </c>
    </row>
    <row r="4201" spans="1:7" x14ac:dyDescent="0.25">
      <c r="A4201" s="369">
        <v>7625833</v>
      </c>
      <c r="B4201" s="368" t="s">
        <v>1928</v>
      </c>
      <c r="C4201" s="367" t="s">
        <v>1925</v>
      </c>
      <c r="D4201" s="366">
        <v>43831</v>
      </c>
      <c r="E4201" s="366">
        <v>43831</v>
      </c>
      <c r="F4201" s="366">
        <v>43862</v>
      </c>
      <c r="G4201" s="365">
        <v>59</v>
      </c>
    </row>
    <row r="4202" spans="1:7" x14ac:dyDescent="0.25">
      <c r="A4202" s="369">
        <v>7626326</v>
      </c>
      <c r="B4202" s="368" t="s">
        <v>1924</v>
      </c>
      <c r="C4202" s="367" t="s">
        <v>1934</v>
      </c>
      <c r="D4202" s="366">
        <v>43831</v>
      </c>
      <c r="E4202" s="366">
        <v>43862</v>
      </c>
      <c r="F4202" s="366">
        <v>43862</v>
      </c>
      <c r="G4202" s="365">
        <v>8</v>
      </c>
    </row>
    <row r="4203" spans="1:7" x14ac:dyDescent="0.25">
      <c r="A4203" s="369">
        <v>7627823</v>
      </c>
      <c r="B4203" s="368" t="s">
        <v>1929</v>
      </c>
      <c r="C4203" s="367" t="s">
        <v>1933</v>
      </c>
      <c r="D4203" s="366">
        <v>44409</v>
      </c>
      <c r="E4203" s="366">
        <v>44409</v>
      </c>
      <c r="F4203" s="366">
        <v>44440</v>
      </c>
      <c r="G4203" s="365">
        <v>66</v>
      </c>
    </row>
    <row r="4204" spans="1:7" x14ac:dyDescent="0.25">
      <c r="A4204" s="369">
        <v>7628657</v>
      </c>
      <c r="B4204" s="368" t="s">
        <v>1922</v>
      </c>
      <c r="C4204" s="367" t="s">
        <v>1919</v>
      </c>
      <c r="D4204" s="366">
        <v>43952</v>
      </c>
      <c r="E4204" s="366">
        <v>43983</v>
      </c>
      <c r="F4204" s="366">
        <v>43983</v>
      </c>
      <c r="G4204" s="365">
        <v>2</v>
      </c>
    </row>
    <row r="4205" spans="1:7" x14ac:dyDescent="0.25">
      <c r="A4205" s="369">
        <v>7632328</v>
      </c>
      <c r="B4205" s="368" t="s">
        <v>1929</v>
      </c>
      <c r="C4205" s="367" t="s">
        <v>1923</v>
      </c>
      <c r="D4205" s="366">
        <v>44501</v>
      </c>
      <c r="E4205" s="366">
        <v>44501</v>
      </c>
      <c r="F4205" s="366">
        <v>44531</v>
      </c>
      <c r="G4205" s="365">
        <v>55</v>
      </c>
    </row>
    <row r="4206" spans="1:7" x14ac:dyDescent="0.25">
      <c r="A4206" s="369">
        <v>7633214</v>
      </c>
      <c r="B4206" s="368" t="s">
        <v>1929</v>
      </c>
      <c r="C4206" s="367" t="s">
        <v>1933</v>
      </c>
      <c r="D4206" s="366">
        <v>43831</v>
      </c>
      <c r="E4206" s="366">
        <v>43862</v>
      </c>
      <c r="F4206" s="366">
        <v>43862</v>
      </c>
      <c r="G4206" s="365">
        <v>8</v>
      </c>
    </row>
    <row r="4207" spans="1:7" x14ac:dyDescent="0.25">
      <c r="A4207" s="369">
        <v>7633489</v>
      </c>
      <c r="B4207" s="368" t="s">
        <v>1918</v>
      </c>
      <c r="C4207" s="367" t="s">
        <v>1921</v>
      </c>
      <c r="D4207" s="366">
        <v>44044</v>
      </c>
      <c r="E4207" s="366">
        <v>44044</v>
      </c>
      <c r="F4207" s="366">
        <v>44044</v>
      </c>
      <c r="G4207" s="365">
        <v>56</v>
      </c>
    </row>
    <row r="4208" spans="1:7" x14ac:dyDescent="0.25">
      <c r="A4208" s="369">
        <v>7633910</v>
      </c>
      <c r="B4208" s="368" t="s">
        <v>1918</v>
      </c>
      <c r="C4208" s="367" t="s">
        <v>1921</v>
      </c>
      <c r="D4208" s="366">
        <v>44409</v>
      </c>
      <c r="E4208" s="366">
        <v>44409</v>
      </c>
      <c r="F4208" s="366">
        <v>44409</v>
      </c>
      <c r="G4208" s="365">
        <v>90</v>
      </c>
    </row>
    <row r="4209" spans="1:7" x14ac:dyDescent="0.25">
      <c r="A4209" s="369">
        <v>7634054</v>
      </c>
      <c r="B4209" s="368" t="s">
        <v>1928</v>
      </c>
      <c r="C4209" s="367" t="s">
        <v>1917</v>
      </c>
      <c r="D4209" s="366">
        <v>43862</v>
      </c>
      <c r="E4209" s="366">
        <v>43862</v>
      </c>
      <c r="F4209" s="366">
        <v>43862</v>
      </c>
      <c r="G4209" s="365">
        <v>78</v>
      </c>
    </row>
    <row r="4210" spans="1:7" x14ac:dyDescent="0.25">
      <c r="A4210" s="369">
        <v>7635071</v>
      </c>
      <c r="B4210" s="368" t="s">
        <v>1922</v>
      </c>
      <c r="C4210" s="367" t="s">
        <v>1930</v>
      </c>
      <c r="D4210" s="366">
        <v>43952</v>
      </c>
      <c r="E4210" s="366">
        <v>43952</v>
      </c>
      <c r="F4210" s="366">
        <v>43952</v>
      </c>
      <c r="G4210" s="365">
        <v>23</v>
      </c>
    </row>
    <row r="4211" spans="1:7" x14ac:dyDescent="0.25">
      <c r="A4211" s="369">
        <v>7638242</v>
      </c>
      <c r="B4211" s="368" t="s">
        <v>1922</v>
      </c>
      <c r="C4211" s="367" t="s">
        <v>1931</v>
      </c>
      <c r="D4211" s="366">
        <v>44440</v>
      </c>
      <c r="E4211" s="366">
        <v>44440</v>
      </c>
      <c r="F4211" s="366">
        <v>44440</v>
      </c>
      <c r="G4211" s="365">
        <v>82</v>
      </c>
    </row>
    <row r="4212" spans="1:7" x14ac:dyDescent="0.25">
      <c r="A4212" s="369">
        <v>7640428</v>
      </c>
      <c r="B4212" s="368" t="s">
        <v>1922</v>
      </c>
      <c r="C4212" s="367" t="s">
        <v>1931</v>
      </c>
      <c r="D4212" s="366">
        <v>44044</v>
      </c>
      <c r="E4212" s="366">
        <v>44044</v>
      </c>
      <c r="F4212" s="366">
        <v>44075</v>
      </c>
      <c r="G4212" s="365">
        <v>2</v>
      </c>
    </row>
    <row r="4213" spans="1:7" x14ac:dyDescent="0.25">
      <c r="A4213" s="369">
        <v>7641776</v>
      </c>
      <c r="B4213" s="368" t="s">
        <v>1928</v>
      </c>
      <c r="C4213" s="367" t="s">
        <v>1927</v>
      </c>
      <c r="D4213" s="366">
        <v>43862</v>
      </c>
      <c r="E4213" s="366">
        <v>43862</v>
      </c>
      <c r="F4213" s="366">
        <v>43891</v>
      </c>
      <c r="G4213" s="365">
        <v>49</v>
      </c>
    </row>
    <row r="4214" spans="1:7" x14ac:dyDescent="0.25">
      <c r="A4214" s="369">
        <v>7642622</v>
      </c>
      <c r="B4214" s="368" t="s">
        <v>1926</v>
      </c>
      <c r="C4214" s="367" t="s">
        <v>1923</v>
      </c>
      <c r="D4214" s="366">
        <v>44105</v>
      </c>
      <c r="E4214" s="366">
        <v>44105</v>
      </c>
      <c r="F4214" s="366">
        <v>44105</v>
      </c>
      <c r="G4214" s="365">
        <v>16</v>
      </c>
    </row>
    <row r="4215" spans="1:7" x14ac:dyDescent="0.25">
      <c r="A4215" s="369">
        <v>7643903</v>
      </c>
      <c r="B4215" s="368" t="s">
        <v>1926</v>
      </c>
      <c r="C4215" s="367" t="s">
        <v>1923</v>
      </c>
      <c r="D4215" s="366">
        <v>44440</v>
      </c>
      <c r="E4215" s="366">
        <v>44440</v>
      </c>
      <c r="F4215" s="366">
        <v>44470</v>
      </c>
      <c r="G4215" s="365">
        <v>52</v>
      </c>
    </row>
    <row r="4216" spans="1:7" x14ac:dyDescent="0.25">
      <c r="A4216" s="369">
        <v>7645092</v>
      </c>
      <c r="B4216" s="368" t="s">
        <v>1922</v>
      </c>
      <c r="C4216" s="367" t="s">
        <v>1917</v>
      </c>
      <c r="D4216" s="366">
        <v>44409</v>
      </c>
      <c r="E4216" s="366">
        <v>44440</v>
      </c>
      <c r="F4216" s="366">
        <v>44440</v>
      </c>
      <c r="G4216" s="365">
        <v>13</v>
      </c>
    </row>
    <row r="4217" spans="1:7" x14ac:dyDescent="0.25">
      <c r="A4217" s="369">
        <v>7645995</v>
      </c>
      <c r="B4217" s="368" t="s">
        <v>1920</v>
      </c>
      <c r="C4217" s="367" t="s">
        <v>1927</v>
      </c>
      <c r="D4217" s="366">
        <v>44470</v>
      </c>
      <c r="E4217" s="366">
        <v>44501</v>
      </c>
      <c r="F4217" s="366">
        <v>44501</v>
      </c>
      <c r="G4217" s="365">
        <v>1</v>
      </c>
    </row>
    <row r="4218" spans="1:7" x14ac:dyDescent="0.25">
      <c r="A4218" s="369">
        <v>7646512</v>
      </c>
      <c r="B4218" s="368" t="s">
        <v>1920</v>
      </c>
      <c r="C4218" s="367" t="s">
        <v>1930</v>
      </c>
      <c r="D4218" s="366">
        <v>44501</v>
      </c>
      <c r="E4218" s="366">
        <v>44501</v>
      </c>
      <c r="F4218" s="366">
        <v>44501</v>
      </c>
      <c r="G4218" s="365">
        <v>39</v>
      </c>
    </row>
    <row r="4219" spans="1:7" x14ac:dyDescent="0.25">
      <c r="A4219" s="369">
        <v>7647151</v>
      </c>
      <c r="B4219" s="368" t="s">
        <v>1929</v>
      </c>
      <c r="C4219" s="367" t="s">
        <v>1933</v>
      </c>
      <c r="D4219" s="366">
        <v>44440</v>
      </c>
      <c r="E4219" s="366">
        <v>44440</v>
      </c>
      <c r="F4219" s="366">
        <v>44440</v>
      </c>
      <c r="G4219" s="365">
        <v>64</v>
      </c>
    </row>
    <row r="4220" spans="1:7" x14ac:dyDescent="0.25">
      <c r="A4220" s="369">
        <v>7648317</v>
      </c>
      <c r="B4220" s="368" t="s">
        <v>1929</v>
      </c>
      <c r="C4220" s="367" t="s">
        <v>1933</v>
      </c>
      <c r="D4220" s="366">
        <v>44197</v>
      </c>
      <c r="E4220" s="366">
        <v>44197</v>
      </c>
      <c r="F4220" s="366">
        <v>44228</v>
      </c>
      <c r="G4220" s="365">
        <v>34</v>
      </c>
    </row>
    <row r="4221" spans="1:7" x14ac:dyDescent="0.25">
      <c r="A4221" s="369">
        <v>7649374</v>
      </c>
      <c r="B4221" s="368" t="s">
        <v>1920</v>
      </c>
      <c r="C4221" s="367" t="s">
        <v>1919</v>
      </c>
      <c r="D4221" s="366">
        <v>43922</v>
      </c>
      <c r="E4221" s="366">
        <v>43952</v>
      </c>
      <c r="F4221" s="366">
        <v>43952</v>
      </c>
      <c r="G4221" s="365">
        <v>1</v>
      </c>
    </row>
    <row r="4222" spans="1:7" x14ac:dyDescent="0.25">
      <c r="A4222" s="369">
        <v>7650669</v>
      </c>
      <c r="B4222" s="368" t="s">
        <v>1929</v>
      </c>
      <c r="C4222" s="367" t="s">
        <v>1934</v>
      </c>
      <c r="D4222" s="366">
        <v>44531</v>
      </c>
      <c r="E4222" s="366">
        <v>44562</v>
      </c>
      <c r="F4222" s="366">
        <v>44562</v>
      </c>
      <c r="G4222" s="365">
        <v>17</v>
      </c>
    </row>
    <row r="4223" spans="1:7" x14ac:dyDescent="0.25">
      <c r="A4223" s="369">
        <v>7650724</v>
      </c>
      <c r="B4223" s="368" t="s">
        <v>1922</v>
      </c>
      <c r="C4223" s="367" t="s">
        <v>1917</v>
      </c>
      <c r="D4223" s="366">
        <v>44531</v>
      </c>
      <c r="E4223" s="366">
        <v>44531</v>
      </c>
      <c r="F4223" s="366">
        <v>44531</v>
      </c>
      <c r="G4223" s="365">
        <v>80</v>
      </c>
    </row>
    <row r="4224" spans="1:7" x14ac:dyDescent="0.25">
      <c r="A4224" s="369">
        <v>7653089</v>
      </c>
      <c r="B4224" s="368" t="s">
        <v>1924</v>
      </c>
      <c r="C4224" s="367" t="s">
        <v>1931</v>
      </c>
      <c r="D4224" s="366">
        <v>43862</v>
      </c>
      <c r="E4224" s="366">
        <v>43891</v>
      </c>
      <c r="F4224" s="366">
        <v>43891</v>
      </c>
      <c r="G4224" s="365">
        <v>10</v>
      </c>
    </row>
    <row r="4225" spans="1:7" x14ac:dyDescent="0.25">
      <c r="A4225" s="369">
        <v>7653854</v>
      </c>
      <c r="B4225" s="368" t="s">
        <v>1920</v>
      </c>
      <c r="C4225" s="367" t="s">
        <v>1917</v>
      </c>
      <c r="D4225" s="366">
        <v>44228</v>
      </c>
      <c r="E4225" s="366">
        <v>44256</v>
      </c>
      <c r="F4225" s="366">
        <v>44256</v>
      </c>
      <c r="G4225" s="365">
        <v>22</v>
      </c>
    </row>
    <row r="4226" spans="1:7" x14ac:dyDescent="0.25">
      <c r="A4226" s="369">
        <v>7654131</v>
      </c>
      <c r="B4226" s="368" t="s">
        <v>1924</v>
      </c>
      <c r="C4226" s="367" t="s">
        <v>1930</v>
      </c>
      <c r="D4226" s="366">
        <v>44166</v>
      </c>
      <c r="E4226" s="366">
        <v>44197</v>
      </c>
      <c r="F4226" s="366">
        <v>44197</v>
      </c>
      <c r="G4226" s="365">
        <v>6</v>
      </c>
    </row>
    <row r="4227" spans="1:7" x14ac:dyDescent="0.25">
      <c r="A4227" s="369">
        <v>7654197</v>
      </c>
      <c r="B4227" s="368" t="s">
        <v>1932</v>
      </c>
      <c r="C4227" s="367" t="s">
        <v>1930</v>
      </c>
      <c r="D4227" s="366">
        <v>44105</v>
      </c>
      <c r="E4227" s="366">
        <v>44105</v>
      </c>
      <c r="F4227" s="366">
        <v>44105</v>
      </c>
      <c r="G4227" s="365">
        <v>25</v>
      </c>
    </row>
    <row r="4228" spans="1:7" x14ac:dyDescent="0.25">
      <c r="A4228" s="369">
        <v>7655560</v>
      </c>
      <c r="B4228" s="368" t="s">
        <v>1929</v>
      </c>
      <c r="C4228" s="367" t="s">
        <v>1925</v>
      </c>
      <c r="D4228" s="366">
        <v>44531</v>
      </c>
      <c r="E4228" s="366">
        <v>44562</v>
      </c>
      <c r="F4228" s="366">
        <v>44562</v>
      </c>
      <c r="G4228" s="365">
        <v>11</v>
      </c>
    </row>
    <row r="4229" spans="1:7" x14ac:dyDescent="0.25">
      <c r="A4229" s="369">
        <v>7656584</v>
      </c>
      <c r="B4229" s="368" t="s">
        <v>1926</v>
      </c>
      <c r="C4229" s="367" t="s">
        <v>1919</v>
      </c>
      <c r="D4229" s="366">
        <v>44228</v>
      </c>
      <c r="E4229" s="366">
        <v>44256</v>
      </c>
      <c r="F4229" s="366">
        <v>44256</v>
      </c>
      <c r="G4229" s="365">
        <v>22</v>
      </c>
    </row>
    <row r="4230" spans="1:7" x14ac:dyDescent="0.25">
      <c r="A4230" s="369">
        <v>7657755</v>
      </c>
      <c r="B4230" s="368" t="s">
        <v>1928</v>
      </c>
      <c r="C4230" s="367" t="s">
        <v>1921</v>
      </c>
      <c r="D4230" s="366">
        <v>44044</v>
      </c>
      <c r="E4230" s="366">
        <v>44044</v>
      </c>
      <c r="F4230" s="366">
        <v>44075</v>
      </c>
      <c r="G4230" s="365">
        <v>11</v>
      </c>
    </row>
    <row r="4231" spans="1:7" x14ac:dyDescent="0.25">
      <c r="A4231" s="369">
        <v>7658197</v>
      </c>
      <c r="B4231" s="368" t="s">
        <v>1926</v>
      </c>
      <c r="C4231" s="367" t="s">
        <v>1921</v>
      </c>
      <c r="D4231" s="366">
        <v>44409</v>
      </c>
      <c r="E4231" s="366">
        <v>44440</v>
      </c>
      <c r="F4231" s="366">
        <v>44440</v>
      </c>
      <c r="G4231" s="365">
        <v>8</v>
      </c>
    </row>
    <row r="4232" spans="1:7" x14ac:dyDescent="0.25">
      <c r="A4232" s="369">
        <v>7659911</v>
      </c>
      <c r="B4232" s="368" t="s">
        <v>1918</v>
      </c>
      <c r="C4232" s="367" t="s">
        <v>1923</v>
      </c>
      <c r="D4232" s="366">
        <v>43891</v>
      </c>
      <c r="E4232" s="366">
        <v>43922</v>
      </c>
      <c r="F4232" s="366">
        <v>43922</v>
      </c>
      <c r="G4232" s="365">
        <v>6</v>
      </c>
    </row>
    <row r="4233" spans="1:7" x14ac:dyDescent="0.25">
      <c r="A4233" s="369">
        <v>7660391</v>
      </c>
      <c r="B4233" s="368" t="s">
        <v>1926</v>
      </c>
      <c r="C4233" s="367" t="s">
        <v>1919</v>
      </c>
      <c r="D4233" s="366">
        <v>44044</v>
      </c>
      <c r="E4233" s="366">
        <v>44044</v>
      </c>
      <c r="F4233" s="366">
        <v>44075</v>
      </c>
      <c r="G4233" s="365">
        <v>92</v>
      </c>
    </row>
    <row r="4234" spans="1:7" x14ac:dyDescent="0.25">
      <c r="A4234" s="369">
        <v>7664067</v>
      </c>
      <c r="B4234" s="368" t="s">
        <v>1924</v>
      </c>
      <c r="C4234" s="367" t="s">
        <v>1917</v>
      </c>
      <c r="D4234" s="366">
        <v>43831</v>
      </c>
      <c r="E4234" s="366">
        <v>43862</v>
      </c>
      <c r="F4234" s="366">
        <v>43862</v>
      </c>
      <c r="G4234" s="365">
        <v>8</v>
      </c>
    </row>
    <row r="4235" spans="1:7" x14ac:dyDescent="0.25">
      <c r="A4235" s="369">
        <v>7665696</v>
      </c>
      <c r="B4235" s="368" t="s">
        <v>1920</v>
      </c>
      <c r="C4235" s="367" t="s">
        <v>1933</v>
      </c>
      <c r="D4235" s="366">
        <v>44256</v>
      </c>
      <c r="E4235" s="366">
        <v>44256</v>
      </c>
      <c r="F4235" s="366">
        <v>44256</v>
      </c>
      <c r="G4235" s="365">
        <v>50</v>
      </c>
    </row>
    <row r="4236" spans="1:7" x14ac:dyDescent="0.25">
      <c r="A4236" s="369">
        <v>7667830</v>
      </c>
      <c r="B4236" s="368" t="s">
        <v>1928</v>
      </c>
      <c r="C4236" s="367" t="s">
        <v>1933</v>
      </c>
      <c r="D4236" s="366">
        <v>43891</v>
      </c>
      <c r="E4236" s="366">
        <v>43922</v>
      </c>
      <c r="F4236" s="366">
        <v>43922</v>
      </c>
      <c r="G4236" s="365">
        <v>6</v>
      </c>
    </row>
    <row r="4237" spans="1:7" x14ac:dyDescent="0.25">
      <c r="A4237" s="369">
        <v>7668526</v>
      </c>
      <c r="B4237" s="368" t="s">
        <v>1932</v>
      </c>
      <c r="C4237" s="367" t="s">
        <v>1930</v>
      </c>
      <c r="D4237" s="366">
        <v>43862</v>
      </c>
      <c r="E4237" s="366">
        <v>43891</v>
      </c>
      <c r="F4237" s="366">
        <v>43891</v>
      </c>
      <c r="G4237" s="365">
        <v>4</v>
      </c>
    </row>
    <row r="4238" spans="1:7" x14ac:dyDescent="0.25">
      <c r="A4238" s="369">
        <v>7668589</v>
      </c>
      <c r="B4238" s="368" t="s">
        <v>1926</v>
      </c>
      <c r="C4238" s="367" t="s">
        <v>1933</v>
      </c>
      <c r="D4238" s="366">
        <v>44501</v>
      </c>
      <c r="E4238" s="366">
        <v>44531</v>
      </c>
      <c r="F4238" s="366">
        <v>44531</v>
      </c>
      <c r="G4238" s="365">
        <v>2</v>
      </c>
    </row>
    <row r="4239" spans="1:7" x14ac:dyDescent="0.25">
      <c r="A4239" s="369">
        <v>7669550</v>
      </c>
      <c r="B4239" s="368" t="s">
        <v>1932</v>
      </c>
      <c r="C4239" s="367" t="s">
        <v>1934</v>
      </c>
      <c r="D4239" s="366">
        <v>44348</v>
      </c>
      <c r="E4239" s="366">
        <v>44348</v>
      </c>
      <c r="F4239" s="366">
        <v>44378</v>
      </c>
      <c r="G4239" s="365">
        <v>92</v>
      </c>
    </row>
    <row r="4240" spans="1:7" x14ac:dyDescent="0.25">
      <c r="A4240" s="369">
        <v>7669817</v>
      </c>
      <c r="B4240" s="368" t="s">
        <v>1928</v>
      </c>
      <c r="C4240" s="367" t="s">
        <v>1921</v>
      </c>
      <c r="D4240" s="366">
        <v>44166</v>
      </c>
      <c r="E4240" s="366">
        <v>44166</v>
      </c>
      <c r="F4240" s="366">
        <v>44197</v>
      </c>
      <c r="G4240" s="365">
        <v>67</v>
      </c>
    </row>
    <row r="4241" spans="1:7" x14ac:dyDescent="0.25">
      <c r="A4241" s="369">
        <v>7671706</v>
      </c>
      <c r="B4241" s="368" t="s">
        <v>1918</v>
      </c>
      <c r="C4241" s="367" t="s">
        <v>1923</v>
      </c>
      <c r="D4241" s="366">
        <v>44105</v>
      </c>
      <c r="E4241" s="366">
        <v>44136</v>
      </c>
      <c r="F4241" s="366">
        <v>44136</v>
      </c>
      <c r="G4241" s="365">
        <v>8</v>
      </c>
    </row>
    <row r="4242" spans="1:7" x14ac:dyDescent="0.25">
      <c r="A4242" s="369">
        <v>7673513</v>
      </c>
      <c r="B4242" s="368" t="s">
        <v>1929</v>
      </c>
      <c r="C4242" s="367" t="s">
        <v>1921</v>
      </c>
      <c r="D4242" s="366">
        <v>44105</v>
      </c>
      <c r="E4242" s="366">
        <v>44105</v>
      </c>
      <c r="F4242" s="366">
        <v>44105</v>
      </c>
      <c r="G4242" s="365">
        <v>63</v>
      </c>
    </row>
    <row r="4243" spans="1:7" x14ac:dyDescent="0.25">
      <c r="A4243" s="369">
        <v>7674029</v>
      </c>
      <c r="B4243" s="368" t="s">
        <v>1932</v>
      </c>
      <c r="C4243" s="367" t="s">
        <v>1923</v>
      </c>
      <c r="D4243" s="366">
        <v>44075</v>
      </c>
      <c r="E4243" s="366">
        <v>44075</v>
      </c>
      <c r="F4243" s="366">
        <v>44075</v>
      </c>
      <c r="G4243" s="365">
        <v>62</v>
      </c>
    </row>
    <row r="4244" spans="1:7" x14ac:dyDescent="0.25">
      <c r="A4244" s="369">
        <v>7679577</v>
      </c>
      <c r="B4244" s="368" t="s">
        <v>1922</v>
      </c>
      <c r="C4244" s="367" t="s">
        <v>1919</v>
      </c>
      <c r="D4244" s="366">
        <v>44348</v>
      </c>
      <c r="E4244" s="366">
        <v>44348</v>
      </c>
      <c r="F4244" s="366">
        <v>44348</v>
      </c>
      <c r="G4244" s="365">
        <v>30</v>
      </c>
    </row>
    <row r="4245" spans="1:7" x14ac:dyDescent="0.25">
      <c r="A4245" s="369">
        <v>7681512</v>
      </c>
      <c r="B4245" s="368" t="s">
        <v>1918</v>
      </c>
      <c r="C4245" s="367" t="s">
        <v>1934</v>
      </c>
      <c r="D4245" s="366">
        <v>43831</v>
      </c>
      <c r="E4245" s="366">
        <v>43831</v>
      </c>
      <c r="F4245" s="366">
        <v>43831</v>
      </c>
      <c r="G4245" s="365">
        <v>67</v>
      </c>
    </row>
    <row r="4246" spans="1:7" x14ac:dyDescent="0.25">
      <c r="A4246" s="369">
        <v>7683922</v>
      </c>
      <c r="B4246" s="368" t="s">
        <v>1920</v>
      </c>
      <c r="C4246" s="367" t="s">
        <v>1927</v>
      </c>
      <c r="D4246" s="366">
        <v>44531</v>
      </c>
      <c r="E4246" s="366">
        <v>44531</v>
      </c>
      <c r="F4246" s="366">
        <v>44531</v>
      </c>
      <c r="G4246" s="365">
        <v>86</v>
      </c>
    </row>
    <row r="4247" spans="1:7" x14ac:dyDescent="0.25">
      <c r="A4247" s="369">
        <v>7683942</v>
      </c>
      <c r="B4247" s="368" t="s">
        <v>1932</v>
      </c>
      <c r="C4247" s="367" t="s">
        <v>1925</v>
      </c>
      <c r="D4247" s="366">
        <v>44378</v>
      </c>
      <c r="E4247" s="366">
        <v>44378</v>
      </c>
      <c r="F4247" s="366">
        <v>44378</v>
      </c>
      <c r="G4247" s="365">
        <v>68</v>
      </c>
    </row>
    <row r="4248" spans="1:7" x14ac:dyDescent="0.25">
      <c r="A4248" s="369">
        <v>7687438</v>
      </c>
      <c r="B4248" s="368" t="s">
        <v>1920</v>
      </c>
      <c r="C4248" s="367" t="s">
        <v>1919</v>
      </c>
      <c r="D4248" s="366">
        <v>43952</v>
      </c>
      <c r="E4248" s="366">
        <v>43952</v>
      </c>
      <c r="F4248" s="366">
        <v>43952</v>
      </c>
      <c r="G4248" s="365">
        <v>51</v>
      </c>
    </row>
    <row r="4249" spans="1:7" x14ac:dyDescent="0.25">
      <c r="A4249" s="369">
        <v>7688528</v>
      </c>
      <c r="B4249" s="368" t="s">
        <v>1924</v>
      </c>
      <c r="C4249" s="367" t="s">
        <v>1925</v>
      </c>
      <c r="D4249" s="366">
        <v>44317</v>
      </c>
      <c r="E4249" s="366">
        <v>44348</v>
      </c>
      <c r="F4249" s="366">
        <v>44348</v>
      </c>
      <c r="G4249" s="365">
        <v>3</v>
      </c>
    </row>
    <row r="4250" spans="1:7" x14ac:dyDescent="0.25">
      <c r="A4250" s="369">
        <v>7692481</v>
      </c>
      <c r="B4250" s="368" t="s">
        <v>1924</v>
      </c>
      <c r="C4250" s="367" t="s">
        <v>1919</v>
      </c>
      <c r="D4250" s="366">
        <v>44440</v>
      </c>
      <c r="E4250" s="366">
        <v>44470</v>
      </c>
      <c r="F4250" s="366">
        <v>44470</v>
      </c>
      <c r="G4250" s="365">
        <v>1</v>
      </c>
    </row>
    <row r="4251" spans="1:7" x14ac:dyDescent="0.25">
      <c r="A4251" s="369">
        <v>7699551</v>
      </c>
      <c r="B4251" s="368" t="s">
        <v>1918</v>
      </c>
      <c r="C4251" s="367" t="s">
        <v>1917</v>
      </c>
      <c r="D4251" s="366">
        <v>44440</v>
      </c>
      <c r="E4251" s="366">
        <v>44440</v>
      </c>
      <c r="F4251" s="366">
        <v>44440</v>
      </c>
      <c r="G4251" s="365">
        <v>19</v>
      </c>
    </row>
    <row r="4252" spans="1:7" x14ac:dyDescent="0.25">
      <c r="A4252" s="369">
        <v>7701225</v>
      </c>
      <c r="B4252" s="368" t="s">
        <v>1924</v>
      </c>
      <c r="C4252" s="367" t="s">
        <v>1923</v>
      </c>
      <c r="D4252" s="366">
        <v>43862</v>
      </c>
      <c r="E4252" s="366">
        <v>43862</v>
      </c>
      <c r="F4252" s="366">
        <v>43891</v>
      </c>
      <c r="G4252" s="365">
        <v>74</v>
      </c>
    </row>
    <row r="4253" spans="1:7" x14ac:dyDescent="0.25">
      <c r="A4253" s="369">
        <v>7701775</v>
      </c>
      <c r="B4253" s="368" t="s">
        <v>1920</v>
      </c>
      <c r="C4253" s="367" t="s">
        <v>1933</v>
      </c>
      <c r="D4253" s="366">
        <v>43862</v>
      </c>
      <c r="E4253" s="366">
        <v>43862</v>
      </c>
      <c r="F4253" s="366">
        <v>43862</v>
      </c>
      <c r="G4253" s="365">
        <v>8</v>
      </c>
    </row>
    <row r="4254" spans="1:7" x14ac:dyDescent="0.25">
      <c r="A4254" s="369">
        <v>7702694</v>
      </c>
      <c r="B4254" s="368" t="s">
        <v>1920</v>
      </c>
      <c r="C4254" s="367" t="s">
        <v>1930</v>
      </c>
      <c r="D4254" s="366">
        <v>44501</v>
      </c>
      <c r="E4254" s="366">
        <v>44501</v>
      </c>
      <c r="F4254" s="366">
        <v>44531</v>
      </c>
      <c r="G4254" s="365">
        <v>96</v>
      </c>
    </row>
    <row r="4255" spans="1:7" x14ac:dyDescent="0.25">
      <c r="A4255" s="369">
        <v>7704254</v>
      </c>
      <c r="B4255" s="368" t="s">
        <v>1929</v>
      </c>
      <c r="C4255" s="367" t="s">
        <v>1919</v>
      </c>
      <c r="D4255" s="366">
        <v>44166</v>
      </c>
      <c r="E4255" s="366">
        <v>44197</v>
      </c>
      <c r="F4255" s="366">
        <v>44197</v>
      </c>
      <c r="G4255" s="365">
        <v>6</v>
      </c>
    </row>
    <row r="4256" spans="1:7" x14ac:dyDescent="0.25">
      <c r="A4256" s="369">
        <v>7706365</v>
      </c>
      <c r="B4256" s="368" t="s">
        <v>1929</v>
      </c>
      <c r="C4256" s="367" t="s">
        <v>1927</v>
      </c>
      <c r="D4256" s="366">
        <v>43831</v>
      </c>
      <c r="E4256" s="366">
        <v>43831</v>
      </c>
      <c r="F4256" s="366">
        <v>43831</v>
      </c>
      <c r="G4256" s="365">
        <v>83</v>
      </c>
    </row>
    <row r="4257" spans="1:7" x14ac:dyDescent="0.25">
      <c r="A4257" s="369">
        <v>7709803</v>
      </c>
      <c r="B4257" s="368" t="s">
        <v>1932</v>
      </c>
      <c r="C4257" s="367" t="s">
        <v>1917</v>
      </c>
      <c r="D4257" s="366">
        <v>44317</v>
      </c>
      <c r="E4257" s="366">
        <v>44317</v>
      </c>
      <c r="F4257" s="366">
        <v>44317</v>
      </c>
      <c r="G4257" s="365">
        <v>70</v>
      </c>
    </row>
    <row r="4258" spans="1:7" x14ac:dyDescent="0.25">
      <c r="A4258" s="369">
        <v>7712457</v>
      </c>
      <c r="B4258" s="368" t="s">
        <v>1929</v>
      </c>
      <c r="C4258" s="367" t="s">
        <v>1923</v>
      </c>
      <c r="D4258" s="366">
        <v>44531</v>
      </c>
      <c r="E4258" s="366">
        <v>44531</v>
      </c>
      <c r="F4258" s="366">
        <v>44531</v>
      </c>
      <c r="G4258" s="365">
        <v>12</v>
      </c>
    </row>
    <row r="4259" spans="1:7" x14ac:dyDescent="0.25">
      <c r="A4259" s="369">
        <v>7712588</v>
      </c>
      <c r="B4259" s="368" t="s">
        <v>1929</v>
      </c>
      <c r="C4259" s="367" t="s">
        <v>1930</v>
      </c>
      <c r="D4259" s="366">
        <v>44317</v>
      </c>
      <c r="E4259" s="366">
        <v>44348</v>
      </c>
      <c r="F4259" s="366">
        <v>44348</v>
      </c>
      <c r="G4259" s="365">
        <v>19</v>
      </c>
    </row>
    <row r="4260" spans="1:7" x14ac:dyDescent="0.25">
      <c r="A4260" s="369">
        <v>7717858</v>
      </c>
      <c r="B4260" s="368" t="s">
        <v>1929</v>
      </c>
      <c r="C4260" s="367" t="s">
        <v>1923</v>
      </c>
      <c r="D4260" s="366">
        <v>44287</v>
      </c>
      <c r="E4260" s="366">
        <v>44317</v>
      </c>
      <c r="F4260" s="366">
        <v>44317</v>
      </c>
      <c r="G4260" s="365">
        <v>15</v>
      </c>
    </row>
    <row r="4261" spans="1:7" x14ac:dyDescent="0.25">
      <c r="A4261" s="369">
        <v>7718534</v>
      </c>
      <c r="B4261" s="368" t="s">
        <v>1932</v>
      </c>
      <c r="C4261" s="367" t="s">
        <v>1925</v>
      </c>
      <c r="D4261" s="366">
        <v>44501</v>
      </c>
      <c r="E4261" s="366">
        <v>44501</v>
      </c>
      <c r="F4261" s="366">
        <v>44501</v>
      </c>
      <c r="G4261" s="365">
        <v>74</v>
      </c>
    </row>
    <row r="4262" spans="1:7" x14ac:dyDescent="0.25">
      <c r="A4262" s="369">
        <v>7720270</v>
      </c>
      <c r="B4262" s="368" t="s">
        <v>1932</v>
      </c>
      <c r="C4262" s="367" t="s">
        <v>1917</v>
      </c>
      <c r="D4262" s="366">
        <v>44440</v>
      </c>
      <c r="E4262" s="366">
        <v>44470</v>
      </c>
      <c r="F4262" s="366">
        <v>44470</v>
      </c>
      <c r="G4262" s="365">
        <v>23</v>
      </c>
    </row>
    <row r="4263" spans="1:7" x14ac:dyDescent="0.25">
      <c r="A4263" s="369">
        <v>7725841</v>
      </c>
      <c r="B4263" s="368" t="s">
        <v>1928</v>
      </c>
      <c r="C4263" s="367" t="s">
        <v>1919</v>
      </c>
      <c r="D4263" s="366">
        <v>44044</v>
      </c>
      <c r="E4263" s="366">
        <v>44044</v>
      </c>
      <c r="F4263" s="366">
        <v>44075</v>
      </c>
      <c r="G4263" s="365">
        <v>96</v>
      </c>
    </row>
    <row r="4264" spans="1:7" x14ac:dyDescent="0.25">
      <c r="A4264" s="369">
        <v>7726058</v>
      </c>
      <c r="B4264" s="368" t="s">
        <v>1932</v>
      </c>
      <c r="C4264" s="367" t="s">
        <v>1931</v>
      </c>
      <c r="D4264" s="366">
        <v>44378</v>
      </c>
      <c r="E4264" s="366">
        <v>44378</v>
      </c>
      <c r="F4264" s="366">
        <v>44378</v>
      </c>
      <c r="G4264" s="365">
        <v>52</v>
      </c>
    </row>
    <row r="4265" spans="1:7" x14ac:dyDescent="0.25">
      <c r="A4265" s="369">
        <v>7727401</v>
      </c>
      <c r="B4265" s="368" t="s">
        <v>1922</v>
      </c>
      <c r="C4265" s="367" t="s">
        <v>1930</v>
      </c>
      <c r="D4265" s="366">
        <v>44440</v>
      </c>
      <c r="E4265" s="366">
        <v>44440</v>
      </c>
      <c r="F4265" s="366">
        <v>44440</v>
      </c>
      <c r="G4265" s="365">
        <v>57</v>
      </c>
    </row>
    <row r="4266" spans="1:7" x14ac:dyDescent="0.25">
      <c r="A4266" s="369">
        <v>7731796</v>
      </c>
      <c r="B4266" s="368" t="s">
        <v>1928</v>
      </c>
      <c r="C4266" s="367" t="s">
        <v>1925</v>
      </c>
      <c r="D4266" s="366">
        <v>44501</v>
      </c>
      <c r="E4266" s="366">
        <v>44501</v>
      </c>
      <c r="F4266" s="366">
        <v>44501</v>
      </c>
      <c r="G4266" s="365">
        <v>98</v>
      </c>
    </row>
    <row r="4267" spans="1:7" x14ac:dyDescent="0.25">
      <c r="A4267" s="369">
        <v>7739441</v>
      </c>
      <c r="B4267" s="368" t="s">
        <v>1928</v>
      </c>
      <c r="C4267" s="367" t="s">
        <v>1921</v>
      </c>
      <c r="D4267" s="366">
        <v>44378</v>
      </c>
      <c r="E4267" s="366">
        <v>44378</v>
      </c>
      <c r="F4267" s="366">
        <v>44378</v>
      </c>
      <c r="G4267" s="365">
        <v>78</v>
      </c>
    </row>
    <row r="4268" spans="1:7" x14ac:dyDescent="0.25">
      <c r="A4268" s="369">
        <v>7739964</v>
      </c>
      <c r="B4268" s="368" t="s">
        <v>1928</v>
      </c>
      <c r="C4268" s="367" t="s">
        <v>1931</v>
      </c>
      <c r="D4268" s="366">
        <v>43891</v>
      </c>
      <c r="E4268" s="366">
        <v>43922</v>
      </c>
      <c r="F4268" s="366">
        <v>43922</v>
      </c>
      <c r="G4268" s="365">
        <v>4</v>
      </c>
    </row>
    <row r="4269" spans="1:7" x14ac:dyDescent="0.25">
      <c r="A4269" s="369">
        <v>7742182</v>
      </c>
      <c r="B4269" s="368" t="s">
        <v>1928</v>
      </c>
      <c r="C4269" s="367" t="s">
        <v>1930</v>
      </c>
      <c r="D4269" s="366">
        <v>44166</v>
      </c>
      <c r="E4269" s="366">
        <v>44197</v>
      </c>
      <c r="F4269" s="366">
        <v>44197</v>
      </c>
      <c r="G4269" s="365">
        <v>6</v>
      </c>
    </row>
    <row r="4270" spans="1:7" x14ac:dyDescent="0.25">
      <c r="A4270" s="369">
        <v>7742978</v>
      </c>
      <c r="B4270" s="368" t="s">
        <v>1924</v>
      </c>
      <c r="C4270" s="367" t="s">
        <v>1923</v>
      </c>
      <c r="D4270" s="366">
        <v>44378</v>
      </c>
      <c r="E4270" s="366">
        <v>44409</v>
      </c>
      <c r="F4270" s="366">
        <v>44409</v>
      </c>
      <c r="G4270" s="365">
        <v>3</v>
      </c>
    </row>
    <row r="4271" spans="1:7" x14ac:dyDescent="0.25">
      <c r="A4271" s="369">
        <v>7746136</v>
      </c>
      <c r="B4271" s="368" t="s">
        <v>1918</v>
      </c>
      <c r="C4271" s="367" t="s">
        <v>1927</v>
      </c>
      <c r="D4271" s="366">
        <v>44136</v>
      </c>
      <c r="E4271" s="366">
        <v>44136</v>
      </c>
      <c r="F4271" s="366">
        <v>44166</v>
      </c>
      <c r="G4271" s="365">
        <v>91</v>
      </c>
    </row>
    <row r="4272" spans="1:7" x14ac:dyDescent="0.25">
      <c r="A4272" s="369">
        <v>7748972</v>
      </c>
      <c r="B4272" s="368" t="s">
        <v>1920</v>
      </c>
      <c r="C4272" s="367" t="s">
        <v>1923</v>
      </c>
      <c r="D4272" s="366">
        <v>44136</v>
      </c>
      <c r="E4272" s="366">
        <v>44136</v>
      </c>
      <c r="F4272" s="366">
        <v>44136</v>
      </c>
      <c r="G4272" s="365">
        <v>77</v>
      </c>
    </row>
    <row r="4273" spans="1:7" x14ac:dyDescent="0.25">
      <c r="A4273" s="369">
        <v>7749162</v>
      </c>
      <c r="B4273" s="368" t="s">
        <v>1924</v>
      </c>
      <c r="C4273" s="367" t="s">
        <v>1933</v>
      </c>
      <c r="D4273" s="366">
        <v>44075</v>
      </c>
      <c r="E4273" s="366">
        <v>44075</v>
      </c>
      <c r="F4273" s="366">
        <v>44075</v>
      </c>
      <c r="G4273" s="365">
        <v>100</v>
      </c>
    </row>
    <row r="4274" spans="1:7" x14ac:dyDescent="0.25">
      <c r="A4274" s="369">
        <v>7749595</v>
      </c>
      <c r="B4274" s="368" t="s">
        <v>1920</v>
      </c>
      <c r="C4274" s="367" t="s">
        <v>1927</v>
      </c>
      <c r="D4274" s="366">
        <v>44287</v>
      </c>
      <c r="E4274" s="366">
        <v>44317</v>
      </c>
      <c r="F4274" s="366">
        <v>44317</v>
      </c>
      <c r="G4274" s="365">
        <v>8</v>
      </c>
    </row>
    <row r="4275" spans="1:7" x14ac:dyDescent="0.25">
      <c r="A4275" s="369">
        <v>7750248</v>
      </c>
      <c r="B4275" s="368" t="s">
        <v>1929</v>
      </c>
      <c r="C4275" s="367" t="s">
        <v>1931</v>
      </c>
      <c r="D4275" s="366">
        <v>44531</v>
      </c>
      <c r="E4275" s="366">
        <v>44531</v>
      </c>
      <c r="F4275" s="366">
        <v>44531</v>
      </c>
      <c r="G4275" s="365">
        <v>16</v>
      </c>
    </row>
    <row r="4276" spans="1:7" x14ac:dyDescent="0.25">
      <c r="A4276" s="369">
        <v>7754013</v>
      </c>
      <c r="B4276" s="368" t="s">
        <v>1928</v>
      </c>
      <c r="C4276" s="367" t="s">
        <v>1925</v>
      </c>
      <c r="D4276" s="366">
        <v>44531</v>
      </c>
      <c r="E4276" s="366">
        <v>44562</v>
      </c>
      <c r="F4276" s="366">
        <v>44562</v>
      </c>
      <c r="G4276" s="365">
        <v>4</v>
      </c>
    </row>
    <row r="4277" spans="1:7" x14ac:dyDescent="0.25">
      <c r="A4277" s="369">
        <v>7754274</v>
      </c>
      <c r="B4277" s="368" t="s">
        <v>1918</v>
      </c>
      <c r="C4277" s="367" t="s">
        <v>1919</v>
      </c>
      <c r="D4277" s="366">
        <v>44166</v>
      </c>
      <c r="E4277" s="366">
        <v>44197</v>
      </c>
      <c r="F4277" s="366">
        <v>44197</v>
      </c>
      <c r="G4277" s="365">
        <v>3</v>
      </c>
    </row>
    <row r="4278" spans="1:7" x14ac:dyDescent="0.25">
      <c r="A4278" s="369">
        <v>7756807</v>
      </c>
      <c r="B4278" s="368" t="s">
        <v>1922</v>
      </c>
      <c r="C4278" s="367" t="s">
        <v>1923</v>
      </c>
      <c r="D4278" s="366">
        <v>43862</v>
      </c>
      <c r="E4278" s="366">
        <v>43891</v>
      </c>
      <c r="F4278" s="366">
        <v>43891</v>
      </c>
      <c r="G4278" s="365">
        <v>3</v>
      </c>
    </row>
    <row r="4279" spans="1:7" x14ac:dyDescent="0.25">
      <c r="A4279" s="369">
        <v>7756860</v>
      </c>
      <c r="B4279" s="368" t="s">
        <v>1932</v>
      </c>
      <c r="C4279" s="367" t="s">
        <v>1923</v>
      </c>
      <c r="D4279" s="366">
        <v>44501</v>
      </c>
      <c r="E4279" s="366">
        <v>44501</v>
      </c>
      <c r="F4279" s="366">
        <v>44501</v>
      </c>
      <c r="G4279" s="365">
        <v>95</v>
      </c>
    </row>
    <row r="4280" spans="1:7" x14ac:dyDescent="0.25">
      <c r="A4280" s="369">
        <v>7758400</v>
      </c>
      <c r="B4280" s="368" t="s">
        <v>1924</v>
      </c>
      <c r="C4280" s="367" t="s">
        <v>1919</v>
      </c>
      <c r="D4280" s="366">
        <v>43891</v>
      </c>
      <c r="E4280" s="366">
        <v>43891</v>
      </c>
      <c r="F4280" s="366">
        <v>43891</v>
      </c>
      <c r="G4280" s="365">
        <v>91</v>
      </c>
    </row>
    <row r="4281" spans="1:7" x14ac:dyDescent="0.25">
      <c r="A4281" s="369">
        <v>7759176</v>
      </c>
      <c r="B4281" s="368" t="s">
        <v>1932</v>
      </c>
      <c r="C4281" s="367" t="s">
        <v>1923</v>
      </c>
      <c r="D4281" s="366">
        <v>44197</v>
      </c>
      <c r="E4281" s="366">
        <v>44197</v>
      </c>
      <c r="F4281" s="366">
        <v>44197</v>
      </c>
      <c r="G4281" s="365">
        <v>17</v>
      </c>
    </row>
    <row r="4282" spans="1:7" x14ac:dyDescent="0.25">
      <c r="A4282" s="369">
        <v>7760540</v>
      </c>
      <c r="B4282" s="368" t="s">
        <v>1932</v>
      </c>
      <c r="C4282" s="367" t="s">
        <v>1917</v>
      </c>
      <c r="D4282" s="366">
        <v>43922</v>
      </c>
      <c r="E4282" s="366">
        <v>43922</v>
      </c>
      <c r="F4282" s="366">
        <v>43952</v>
      </c>
      <c r="G4282" s="365">
        <v>34</v>
      </c>
    </row>
    <row r="4283" spans="1:7" x14ac:dyDescent="0.25">
      <c r="A4283" s="369">
        <v>7761359</v>
      </c>
      <c r="B4283" s="368" t="s">
        <v>1926</v>
      </c>
      <c r="C4283" s="367" t="s">
        <v>1925</v>
      </c>
      <c r="D4283" s="366">
        <v>44044</v>
      </c>
      <c r="E4283" s="366">
        <v>44044</v>
      </c>
      <c r="F4283" s="366">
        <v>44044</v>
      </c>
      <c r="G4283" s="365">
        <v>55</v>
      </c>
    </row>
    <row r="4284" spans="1:7" x14ac:dyDescent="0.25">
      <c r="A4284" s="369">
        <v>7764710</v>
      </c>
      <c r="B4284" s="368" t="s">
        <v>1922</v>
      </c>
      <c r="C4284" s="367" t="s">
        <v>1931</v>
      </c>
      <c r="D4284" s="366">
        <v>44348</v>
      </c>
      <c r="E4284" s="366">
        <v>44378</v>
      </c>
      <c r="F4284" s="366">
        <v>44378</v>
      </c>
      <c r="G4284" s="365">
        <v>19</v>
      </c>
    </row>
    <row r="4285" spans="1:7" x14ac:dyDescent="0.25">
      <c r="A4285" s="369">
        <v>7765123</v>
      </c>
      <c r="B4285" s="368" t="s">
        <v>1928</v>
      </c>
      <c r="C4285" s="367" t="s">
        <v>1931</v>
      </c>
      <c r="D4285" s="366">
        <v>43831</v>
      </c>
      <c r="E4285" s="366">
        <v>43831</v>
      </c>
      <c r="F4285" s="366">
        <v>43831</v>
      </c>
      <c r="G4285" s="365">
        <v>28</v>
      </c>
    </row>
    <row r="4286" spans="1:7" x14ac:dyDescent="0.25">
      <c r="A4286" s="369">
        <v>7765958</v>
      </c>
      <c r="B4286" s="368" t="s">
        <v>1922</v>
      </c>
      <c r="C4286" s="367" t="s">
        <v>1933</v>
      </c>
      <c r="D4286" s="366">
        <v>44287</v>
      </c>
      <c r="E4286" s="366">
        <v>44287</v>
      </c>
      <c r="F4286" s="366">
        <v>44317</v>
      </c>
      <c r="G4286" s="365">
        <v>73</v>
      </c>
    </row>
    <row r="4287" spans="1:7" x14ac:dyDescent="0.25">
      <c r="A4287" s="369">
        <v>7768868</v>
      </c>
      <c r="B4287" s="368" t="s">
        <v>1920</v>
      </c>
      <c r="C4287" s="367" t="s">
        <v>1930</v>
      </c>
      <c r="D4287" s="366">
        <v>44470</v>
      </c>
      <c r="E4287" s="366">
        <v>44470</v>
      </c>
      <c r="F4287" s="366">
        <v>44470</v>
      </c>
      <c r="G4287" s="365">
        <v>82</v>
      </c>
    </row>
    <row r="4288" spans="1:7" x14ac:dyDescent="0.25">
      <c r="A4288" s="369">
        <v>7769831</v>
      </c>
      <c r="B4288" s="368" t="s">
        <v>1926</v>
      </c>
      <c r="C4288" s="367" t="s">
        <v>1923</v>
      </c>
      <c r="D4288" s="366">
        <v>44256</v>
      </c>
      <c r="E4288" s="366">
        <v>44287</v>
      </c>
      <c r="F4288" s="366">
        <v>44287</v>
      </c>
      <c r="G4288" s="365">
        <v>11</v>
      </c>
    </row>
    <row r="4289" spans="1:7" x14ac:dyDescent="0.25">
      <c r="A4289" s="369">
        <v>7772231</v>
      </c>
      <c r="B4289" s="368" t="s">
        <v>1920</v>
      </c>
      <c r="C4289" s="367" t="s">
        <v>1931</v>
      </c>
      <c r="D4289" s="366">
        <v>43831</v>
      </c>
      <c r="E4289" s="366">
        <v>43831</v>
      </c>
      <c r="F4289" s="366">
        <v>43862</v>
      </c>
      <c r="G4289" s="365">
        <v>56</v>
      </c>
    </row>
    <row r="4290" spans="1:7" x14ac:dyDescent="0.25">
      <c r="A4290" s="369">
        <v>7772830</v>
      </c>
      <c r="B4290" s="368" t="s">
        <v>1922</v>
      </c>
      <c r="C4290" s="367" t="s">
        <v>1931</v>
      </c>
      <c r="D4290" s="366">
        <v>44256</v>
      </c>
      <c r="E4290" s="366">
        <v>44287</v>
      </c>
      <c r="F4290" s="366">
        <v>44287</v>
      </c>
      <c r="G4290" s="365">
        <v>21</v>
      </c>
    </row>
    <row r="4291" spans="1:7" x14ac:dyDescent="0.25">
      <c r="A4291" s="369">
        <v>7773702</v>
      </c>
      <c r="B4291" s="368" t="s">
        <v>1928</v>
      </c>
      <c r="C4291" s="367" t="s">
        <v>1921</v>
      </c>
      <c r="D4291" s="366">
        <v>44317</v>
      </c>
      <c r="E4291" s="366">
        <v>44317</v>
      </c>
      <c r="F4291" s="366">
        <v>44348</v>
      </c>
      <c r="G4291" s="365">
        <v>64</v>
      </c>
    </row>
    <row r="4292" spans="1:7" x14ac:dyDescent="0.25">
      <c r="A4292" s="369">
        <v>7780358</v>
      </c>
      <c r="B4292" s="368" t="s">
        <v>1922</v>
      </c>
      <c r="C4292" s="367" t="s">
        <v>1921</v>
      </c>
      <c r="D4292" s="366">
        <v>44105</v>
      </c>
      <c r="E4292" s="366">
        <v>44105</v>
      </c>
      <c r="F4292" s="366">
        <v>44136</v>
      </c>
      <c r="G4292" s="365">
        <v>28</v>
      </c>
    </row>
    <row r="4293" spans="1:7" x14ac:dyDescent="0.25">
      <c r="A4293" s="369">
        <v>7780701</v>
      </c>
      <c r="B4293" s="368" t="s">
        <v>1929</v>
      </c>
      <c r="C4293" s="367" t="s">
        <v>1917</v>
      </c>
      <c r="D4293" s="366">
        <v>44440</v>
      </c>
      <c r="E4293" s="366">
        <v>44440</v>
      </c>
      <c r="F4293" s="366">
        <v>44440</v>
      </c>
      <c r="G4293" s="365">
        <v>77</v>
      </c>
    </row>
    <row r="4294" spans="1:7" x14ac:dyDescent="0.25">
      <c r="A4294" s="369">
        <v>7782196</v>
      </c>
      <c r="B4294" s="368" t="s">
        <v>1932</v>
      </c>
      <c r="C4294" s="367" t="s">
        <v>1923</v>
      </c>
      <c r="D4294" s="366">
        <v>44317</v>
      </c>
      <c r="E4294" s="366">
        <v>44317</v>
      </c>
      <c r="F4294" s="366">
        <v>44348</v>
      </c>
      <c r="G4294" s="365">
        <v>39</v>
      </c>
    </row>
    <row r="4295" spans="1:7" x14ac:dyDescent="0.25">
      <c r="A4295" s="369">
        <v>7789302</v>
      </c>
      <c r="B4295" s="368" t="s">
        <v>1932</v>
      </c>
      <c r="C4295" s="367" t="s">
        <v>1933</v>
      </c>
      <c r="D4295" s="366">
        <v>44105</v>
      </c>
      <c r="E4295" s="366">
        <v>44105</v>
      </c>
      <c r="F4295" s="366">
        <v>44136</v>
      </c>
      <c r="G4295" s="365">
        <v>27</v>
      </c>
    </row>
    <row r="4296" spans="1:7" x14ac:dyDescent="0.25">
      <c r="A4296" s="369">
        <v>7789842</v>
      </c>
      <c r="B4296" s="368" t="s">
        <v>1924</v>
      </c>
      <c r="C4296" s="367" t="s">
        <v>1923</v>
      </c>
      <c r="D4296" s="366">
        <v>44075</v>
      </c>
      <c r="E4296" s="366">
        <v>44105</v>
      </c>
      <c r="F4296" s="366">
        <v>44105</v>
      </c>
      <c r="G4296" s="365">
        <v>3</v>
      </c>
    </row>
    <row r="4297" spans="1:7" x14ac:dyDescent="0.25">
      <c r="A4297" s="369">
        <v>7791415</v>
      </c>
      <c r="B4297" s="368" t="s">
        <v>1920</v>
      </c>
      <c r="C4297" s="367" t="s">
        <v>1930</v>
      </c>
      <c r="D4297" s="366">
        <v>43983</v>
      </c>
      <c r="E4297" s="366">
        <v>43983</v>
      </c>
      <c r="F4297" s="366">
        <v>44013</v>
      </c>
      <c r="G4297" s="365">
        <v>26</v>
      </c>
    </row>
    <row r="4298" spans="1:7" x14ac:dyDescent="0.25">
      <c r="A4298" s="369">
        <v>7795025</v>
      </c>
      <c r="B4298" s="368" t="s">
        <v>1920</v>
      </c>
      <c r="C4298" s="367" t="s">
        <v>1919</v>
      </c>
      <c r="D4298" s="366">
        <v>43983</v>
      </c>
      <c r="E4298" s="366">
        <v>44013</v>
      </c>
      <c r="F4298" s="366">
        <v>44013</v>
      </c>
      <c r="G4298" s="365">
        <v>4</v>
      </c>
    </row>
    <row r="4299" spans="1:7" x14ac:dyDescent="0.25">
      <c r="A4299" s="369">
        <v>7797555</v>
      </c>
      <c r="B4299" s="368" t="s">
        <v>1920</v>
      </c>
      <c r="C4299" s="367" t="s">
        <v>1927</v>
      </c>
      <c r="D4299" s="366">
        <v>44105</v>
      </c>
      <c r="E4299" s="366">
        <v>44105</v>
      </c>
      <c r="F4299" s="366">
        <v>44136</v>
      </c>
      <c r="G4299" s="365">
        <v>97</v>
      </c>
    </row>
    <row r="4300" spans="1:7" x14ac:dyDescent="0.25">
      <c r="A4300" s="369">
        <v>7799498</v>
      </c>
      <c r="B4300" s="368" t="s">
        <v>1932</v>
      </c>
      <c r="C4300" s="367" t="s">
        <v>1919</v>
      </c>
      <c r="D4300" s="366">
        <v>44197</v>
      </c>
      <c r="E4300" s="366">
        <v>44197</v>
      </c>
      <c r="F4300" s="366">
        <v>44228</v>
      </c>
      <c r="G4300" s="365">
        <v>36</v>
      </c>
    </row>
    <row r="4301" spans="1:7" x14ac:dyDescent="0.25">
      <c r="A4301" s="369">
        <v>7799728</v>
      </c>
      <c r="B4301" s="368" t="s">
        <v>1926</v>
      </c>
      <c r="C4301" s="367" t="s">
        <v>1934</v>
      </c>
      <c r="D4301" s="366">
        <v>44166</v>
      </c>
      <c r="E4301" s="366">
        <v>44166</v>
      </c>
      <c r="F4301" s="366">
        <v>44197</v>
      </c>
      <c r="G4301" s="365">
        <v>23</v>
      </c>
    </row>
    <row r="4302" spans="1:7" x14ac:dyDescent="0.25">
      <c r="A4302" s="369">
        <v>7799882</v>
      </c>
      <c r="B4302" s="368" t="s">
        <v>1922</v>
      </c>
      <c r="C4302" s="367" t="s">
        <v>1925</v>
      </c>
      <c r="D4302" s="366">
        <v>44075</v>
      </c>
      <c r="E4302" s="366">
        <v>44105</v>
      </c>
      <c r="F4302" s="366">
        <v>44105</v>
      </c>
      <c r="G4302" s="365">
        <v>8</v>
      </c>
    </row>
    <row r="4303" spans="1:7" x14ac:dyDescent="0.25">
      <c r="A4303" s="369">
        <v>7800212</v>
      </c>
      <c r="B4303" s="368" t="s">
        <v>1928</v>
      </c>
      <c r="C4303" s="367" t="s">
        <v>1933</v>
      </c>
      <c r="D4303" s="366">
        <v>44075</v>
      </c>
      <c r="E4303" s="366">
        <v>44105</v>
      </c>
      <c r="F4303" s="366">
        <v>44105</v>
      </c>
      <c r="G4303" s="365">
        <v>7</v>
      </c>
    </row>
    <row r="4304" spans="1:7" x14ac:dyDescent="0.25">
      <c r="A4304" s="369">
        <v>7802711</v>
      </c>
      <c r="B4304" s="368" t="s">
        <v>1929</v>
      </c>
      <c r="C4304" s="367" t="s">
        <v>1931</v>
      </c>
      <c r="D4304" s="366">
        <v>44317</v>
      </c>
      <c r="E4304" s="366">
        <v>44317</v>
      </c>
      <c r="F4304" s="366">
        <v>44317</v>
      </c>
      <c r="G4304" s="365">
        <v>39</v>
      </c>
    </row>
    <row r="4305" spans="1:7" x14ac:dyDescent="0.25">
      <c r="A4305" s="369">
        <v>7803361</v>
      </c>
      <c r="B4305" s="368" t="s">
        <v>1920</v>
      </c>
      <c r="C4305" s="367" t="s">
        <v>1923</v>
      </c>
      <c r="D4305" s="366">
        <v>44409</v>
      </c>
      <c r="E4305" s="366">
        <v>44409</v>
      </c>
      <c r="F4305" s="366">
        <v>44440</v>
      </c>
      <c r="G4305" s="365">
        <v>36</v>
      </c>
    </row>
    <row r="4306" spans="1:7" x14ac:dyDescent="0.25">
      <c r="A4306" s="369">
        <v>7803759</v>
      </c>
      <c r="B4306" s="368" t="s">
        <v>1924</v>
      </c>
      <c r="C4306" s="367" t="s">
        <v>1917</v>
      </c>
      <c r="D4306" s="366">
        <v>44440</v>
      </c>
      <c r="E4306" s="366">
        <v>44440</v>
      </c>
      <c r="F4306" s="366">
        <v>44470</v>
      </c>
      <c r="G4306" s="365">
        <v>42</v>
      </c>
    </row>
    <row r="4307" spans="1:7" x14ac:dyDescent="0.25">
      <c r="A4307" s="369">
        <v>7805957</v>
      </c>
      <c r="B4307" s="368" t="s">
        <v>1929</v>
      </c>
      <c r="C4307" s="367" t="s">
        <v>1927</v>
      </c>
      <c r="D4307" s="366">
        <v>44166</v>
      </c>
      <c r="E4307" s="366">
        <v>44166</v>
      </c>
      <c r="F4307" s="366">
        <v>44166</v>
      </c>
      <c r="G4307" s="365">
        <v>90</v>
      </c>
    </row>
    <row r="4308" spans="1:7" x14ac:dyDescent="0.25">
      <c r="A4308" s="369">
        <v>7806048</v>
      </c>
      <c r="B4308" s="368" t="s">
        <v>1932</v>
      </c>
      <c r="C4308" s="367" t="s">
        <v>1921</v>
      </c>
      <c r="D4308" s="366">
        <v>44470</v>
      </c>
      <c r="E4308" s="366">
        <v>44501</v>
      </c>
      <c r="F4308" s="366">
        <v>44501</v>
      </c>
      <c r="G4308" s="365">
        <v>25</v>
      </c>
    </row>
    <row r="4309" spans="1:7" x14ac:dyDescent="0.25">
      <c r="A4309" s="369">
        <v>7808114</v>
      </c>
      <c r="B4309" s="368" t="s">
        <v>1918</v>
      </c>
      <c r="C4309" s="367" t="s">
        <v>1927</v>
      </c>
      <c r="D4309" s="366">
        <v>44166</v>
      </c>
      <c r="E4309" s="366">
        <v>44166</v>
      </c>
      <c r="F4309" s="366">
        <v>44166</v>
      </c>
      <c r="G4309" s="365">
        <v>43</v>
      </c>
    </row>
    <row r="4310" spans="1:7" x14ac:dyDescent="0.25">
      <c r="A4310" s="369">
        <v>7808862</v>
      </c>
      <c r="B4310" s="368" t="s">
        <v>1924</v>
      </c>
      <c r="C4310" s="367" t="s">
        <v>1930</v>
      </c>
      <c r="D4310" s="366">
        <v>44197</v>
      </c>
      <c r="E4310" s="366">
        <v>44197</v>
      </c>
      <c r="F4310" s="366">
        <v>44228</v>
      </c>
      <c r="G4310" s="365">
        <v>85</v>
      </c>
    </row>
    <row r="4311" spans="1:7" x14ac:dyDescent="0.25">
      <c r="A4311" s="369">
        <v>7813212</v>
      </c>
      <c r="B4311" s="368" t="s">
        <v>1928</v>
      </c>
      <c r="C4311" s="367" t="s">
        <v>1931</v>
      </c>
      <c r="D4311" s="366">
        <v>44440</v>
      </c>
      <c r="E4311" s="366">
        <v>44440</v>
      </c>
      <c r="F4311" s="366">
        <v>44440</v>
      </c>
      <c r="G4311" s="365">
        <v>46</v>
      </c>
    </row>
    <row r="4312" spans="1:7" x14ac:dyDescent="0.25">
      <c r="A4312" s="369">
        <v>7813822</v>
      </c>
      <c r="B4312" s="368" t="s">
        <v>1928</v>
      </c>
      <c r="C4312" s="367" t="s">
        <v>1933</v>
      </c>
      <c r="D4312" s="366">
        <v>44136</v>
      </c>
      <c r="E4312" s="366">
        <v>44166</v>
      </c>
      <c r="F4312" s="366">
        <v>44166</v>
      </c>
      <c r="G4312" s="365">
        <v>1</v>
      </c>
    </row>
    <row r="4313" spans="1:7" x14ac:dyDescent="0.25">
      <c r="A4313" s="369">
        <v>7814267</v>
      </c>
      <c r="B4313" s="368" t="s">
        <v>1932</v>
      </c>
      <c r="C4313" s="367" t="s">
        <v>1919</v>
      </c>
      <c r="D4313" s="366">
        <v>43952</v>
      </c>
      <c r="E4313" s="366">
        <v>43952</v>
      </c>
      <c r="F4313" s="366">
        <v>43952</v>
      </c>
      <c r="G4313" s="365">
        <v>39</v>
      </c>
    </row>
    <row r="4314" spans="1:7" x14ac:dyDescent="0.25">
      <c r="A4314" s="369">
        <v>7814529</v>
      </c>
      <c r="B4314" s="368" t="s">
        <v>1929</v>
      </c>
      <c r="C4314" s="367" t="s">
        <v>1930</v>
      </c>
      <c r="D4314" s="366">
        <v>44287</v>
      </c>
      <c r="E4314" s="366">
        <v>44287</v>
      </c>
      <c r="F4314" s="366">
        <v>44287</v>
      </c>
      <c r="G4314" s="365">
        <v>77</v>
      </c>
    </row>
    <row r="4315" spans="1:7" x14ac:dyDescent="0.25">
      <c r="A4315" s="369">
        <v>7817120</v>
      </c>
      <c r="B4315" s="368" t="s">
        <v>1924</v>
      </c>
      <c r="C4315" s="367" t="s">
        <v>1925</v>
      </c>
      <c r="D4315" s="366">
        <v>44228</v>
      </c>
      <c r="E4315" s="366">
        <v>44256</v>
      </c>
      <c r="F4315" s="366">
        <v>44256</v>
      </c>
      <c r="G4315" s="365">
        <v>4</v>
      </c>
    </row>
    <row r="4316" spans="1:7" x14ac:dyDescent="0.25">
      <c r="A4316" s="369">
        <v>7817548</v>
      </c>
      <c r="B4316" s="368" t="s">
        <v>1918</v>
      </c>
      <c r="C4316" s="367" t="s">
        <v>1931</v>
      </c>
      <c r="D4316" s="366">
        <v>43891</v>
      </c>
      <c r="E4316" s="366">
        <v>43891</v>
      </c>
      <c r="F4316" s="366">
        <v>43922</v>
      </c>
      <c r="G4316" s="365">
        <v>2</v>
      </c>
    </row>
    <row r="4317" spans="1:7" x14ac:dyDescent="0.25">
      <c r="A4317" s="369">
        <v>7822999</v>
      </c>
      <c r="B4317" s="368" t="s">
        <v>1920</v>
      </c>
      <c r="C4317" s="367" t="s">
        <v>1931</v>
      </c>
      <c r="D4317" s="366">
        <v>44378</v>
      </c>
      <c r="E4317" s="366">
        <v>44378</v>
      </c>
      <c r="F4317" s="366">
        <v>44378</v>
      </c>
      <c r="G4317" s="365">
        <v>25</v>
      </c>
    </row>
    <row r="4318" spans="1:7" x14ac:dyDescent="0.25">
      <c r="A4318" s="369">
        <v>7826157</v>
      </c>
      <c r="B4318" s="368" t="s">
        <v>1926</v>
      </c>
      <c r="C4318" s="367" t="s">
        <v>1919</v>
      </c>
      <c r="D4318" s="366">
        <v>44136</v>
      </c>
      <c r="E4318" s="366">
        <v>44136</v>
      </c>
      <c r="F4318" s="366">
        <v>44136</v>
      </c>
      <c r="G4318" s="365">
        <v>92</v>
      </c>
    </row>
    <row r="4319" spans="1:7" x14ac:dyDescent="0.25">
      <c r="A4319" s="369">
        <v>7829008</v>
      </c>
      <c r="B4319" s="368" t="s">
        <v>1929</v>
      </c>
      <c r="C4319" s="367" t="s">
        <v>1919</v>
      </c>
      <c r="D4319" s="366">
        <v>44287</v>
      </c>
      <c r="E4319" s="366">
        <v>44287</v>
      </c>
      <c r="F4319" s="366">
        <v>44287</v>
      </c>
      <c r="G4319" s="365">
        <v>31</v>
      </c>
    </row>
    <row r="4320" spans="1:7" x14ac:dyDescent="0.25">
      <c r="A4320" s="369">
        <v>7829049</v>
      </c>
      <c r="B4320" s="368" t="s">
        <v>1920</v>
      </c>
      <c r="C4320" s="367" t="s">
        <v>1931</v>
      </c>
      <c r="D4320" s="366">
        <v>44197</v>
      </c>
      <c r="E4320" s="366">
        <v>44197</v>
      </c>
      <c r="F4320" s="366">
        <v>44197</v>
      </c>
      <c r="G4320" s="365">
        <v>50</v>
      </c>
    </row>
    <row r="4321" spans="1:7" x14ac:dyDescent="0.25">
      <c r="A4321" s="369">
        <v>7829893</v>
      </c>
      <c r="B4321" s="368" t="s">
        <v>1924</v>
      </c>
      <c r="C4321" s="367" t="s">
        <v>1930</v>
      </c>
      <c r="D4321" s="366">
        <v>44531</v>
      </c>
      <c r="E4321" s="366">
        <v>44531</v>
      </c>
      <c r="F4321" s="366">
        <v>44562</v>
      </c>
      <c r="G4321" s="365">
        <v>59</v>
      </c>
    </row>
    <row r="4322" spans="1:7" x14ac:dyDescent="0.25">
      <c r="A4322" s="369">
        <v>7831166</v>
      </c>
      <c r="B4322" s="368" t="s">
        <v>1928</v>
      </c>
      <c r="C4322" s="367" t="s">
        <v>1930</v>
      </c>
      <c r="D4322" s="366">
        <v>43922</v>
      </c>
      <c r="E4322" s="366">
        <v>43922</v>
      </c>
      <c r="F4322" s="366">
        <v>43922</v>
      </c>
      <c r="G4322" s="365">
        <v>83</v>
      </c>
    </row>
    <row r="4323" spans="1:7" x14ac:dyDescent="0.25">
      <c r="A4323" s="369">
        <v>7832628</v>
      </c>
      <c r="B4323" s="368" t="s">
        <v>1928</v>
      </c>
      <c r="C4323" s="367" t="s">
        <v>1933</v>
      </c>
      <c r="D4323" s="366">
        <v>43922</v>
      </c>
      <c r="E4323" s="366">
        <v>43922</v>
      </c>
      <c r="F4323" s="366">
        <v>43952</v>
      </c>
      <c r="G4323" s="365">
        <v>97</v>
      </c>
    </row>
    <row r="4324" spans="1:7" x14ac:dyDescent="0.25">
      <c r="A4324" s="369">
        <v>7833159</v>
      </c>
      <c r="B4324" s="368" t="s">
        <v>1926</v>
      </c>
      <c r="C4324" s="367" t="s">
        <v>1925</v>
      </c>
      <c r="D4324" s="366">
        <v>43952</v>
      </c>
      <c r="E4324" s="366">
        <v>43952</v>
      </c>
      <c r="F4324" s="366">
        <v>43983</v>
      </c>
      <c r="G4324" s="365">
        <v>80</v>
      </c>
    </row>
    <row r="4325" spans="1:7" x14ac:dyDescent="0.25">
      <c r="A4325" s="369">
        <v>7836030</v>
      </c>
      <c r="B4325" s="368" t="s">
        <v>1926</v>
      </c>
      <c r="C4325" s="367" t="s">
        <v>1917</v>
      </c>
      <c r="D4325" s="366">
        <v>44166</v>
      </c>
      <c r="E4325" s="366">
        <v>44166</v>
      </c>
      <c r="F4325" s="366">
        <v>44197</v>
      </c>
      <c r="G4325" s="365">
        <v>37</v>
      </c>
    </row>
    <row r="4326" spans="1:7" x14ac:dyDescent="0.25">
      <c r="A4326" s="369">
        <v>7839932</v>
      </c>
      <c r="B4326" s="368" t="s">
        <v>1920</v>
      </c>
      <c r="C4326" s="367" t="s">
        <v>1919</v>
      </c>
      <c r="D4326" s="366">
        <v>44166</v>
      </c>
      <c r="E4326" s="366">
        <v>44166</v>
      </c>
      <c r="F4326" s="366">
        <v>44166</v>
      </c>
      <c r="G4326" s="365">
        <v>45</v>
      </c>
    </row>
    <row r="4327" spans="1:7" x14ac:dyDescent="0.25">
      <c r="A4327" s="369">
        <v>7840603</v>
      </c>
      <c r="B4327" s="368" t="s">
        <v>1918</v>
      </c>
      <c r="C4327" s="367" t="s">
        <v>1923</v>
      </c>
      <c r="D4327" s="366">
        <v>44287</v>
      </c>
      <c r="E4327" s="366">
        <v>44287</v>
      </c>
      <c r="F4327" s="366">
        <v>44317</v>
      </c>
      <c r="G4327" s="365">
        <v>43</v>
      </c>
    </row>
    <row r="4328" spans="1:7" x14ac:dyDescent="0.25">
      <c r="A4328" s="369">
        <v>7843075</v>
      </c>
      <c r="B4328" s="368" t="s">
        <v>1932</v>
      </c>
      <c r="C4328" s="367" t="s">
        <v>1925</v>
      </c>
      <c r="D4328" s="366">
        <v>44075</v>
      </c>
      <c r="E4328" s="366">
        <v>44075</v>
      </c>
      <c r="F4328" s="366">
        <v>44105</v>
      </c>
      <c r="G4328" s="365">
        <v>52</v>
      </c>
    </row>
    <row r="4329" spans="1:7" x14ac:dyDescent="0.25">
      <c r="A4329" s="369">
        <v>7843116</v>
      </c>
      <c r="B4329" s="368" t="s">
        <v>1926</v>
      </c>
      <c r="C4329" s="367" t="s">
        <v>1934</v>
      </c>
      <c r="D4329" s="366">
        <v>44136</v>
      </c>
      <c r="E4329" s="366">
        <v>44136</v>
      </c>
      <c r="F4329" s="366">
        <v>44136</v>
      </c>
      <c r="G4329" s="365">
        <v>89</v>
      </c>
    </row>
    <row r="4330" spans="1:7" x14ac:dyDescent="0.25">
      <c r="A4330" s="369">
        <v>7843246</v>
      </c>
      <c r="B4330" s="368" t="s">
        <v>1920</v>
      </c>
      <c r="C4330" s="367" t="s">
        <v>1923</v>
      </c>
      <c r="D4330" s="366">
        <v>43922</v>
      </c>
      <c r="E4330" s="366">
        <v>43922</v>
      </c>
      <c r="F4330" s="366">
        <v>43952</v>
      </c>
      <c r="G4330" s="365">
        <v>38</v>
      </c>
    </row>
    <row r="4331" spans="1:7" x14ac:dyDescent="0.25">
      <c r="A4331" s="369">
        <v>7844288</v>
      </c>
      <c r="B4331" s="368" t="s">
        <v>1924</v>
      </c>
      <c r="C4331" s="367" t="s">
        <v>1933</v>
      </c>
      <c r="D4331" s="366">
        <v>44348</v>
      </c>
      <c r="E4331" s="366">
        <v>44348</v>
      </c>
      <c r="F4331" s="366">
        <v>44348</v>
      </c>
      <c r="G4331" s="365">
        <v>71</v>
      </c>
    </row>
    <row r="4332" spans="1:7" x14ac:dyDescent="0.25">
      <c r="A4332" s="369">
        <v>7845045</v>
      </c>
      <c r="B4332" s="368" t="s">
        <v>1928</v>
      </c>
      <c r="C4332" s="367" t="s">
        <v>1917</v>
      </c>
      <c r="D4332" s="366">
        <v>44348</v>
      </c>
      <c r="E4332" s="366">
        <v>44348</v>
      </c>
      <c r="F4332" s="366">
        <v>44348</v>
      </c>
      <c r="G4332" s="365">
        <v>37</v>
      </c>
    </row>
    <row r="4333" spans="1:7" x14ac:dyDescent="0.25">
      <c r="A4333" s="369">
        <v>7847703</v>
      </c>
      <c r="B4333" s="368" t="s">
        <v>1920</v>
      </c>
      <c r="C4333" s="367" t="s">
        <v>1927</v>
      </c>
      <c r="D4333" s="366">
        <v>44378</v>
      </c>
      <c r="E4333" s="366">
        <v>44378</v>
      </c>
      <c r="F4333" s="366">
        <v>44378</v>
      </c>
      <c r="G4333" s="365">
        <v>67</v>
      </c>
    </row>
    <row r="4334" spans="1:7" x14ac:dyDescent="0.25">
      <c r="A4334" s="369">
        <v>7848499</v>
      </c>
      <c r="B4334" s="368" t="s">
        <v>1924</v>
      </c>
      <c r="C4334" s="367" t="s">
        <v>1931</v>
      </c>
      <c r="D4334" s="366">
        <v>43983</v>
      </c>
      <c r="E4334" s="366">
        <v>43983</v>
      </c>
      <c r="F4334" s="366">
        <v>44013</v>
      </c>
      <c r="G4334" s="365">
        <v>44</v>
      </c>
    </row>
    <row r="4335" spans="1:7" x14ac:dyDescent="0.25">
      <c r="A4335" s="369">
        <v>7849731</v>
      </c>
      <c r="B4335" s="368" t="s">
        <v>1924</v>
      </c>
      <c r="C4335" s="367" t="s">
        <v>1917</v>
      </c>
      <c r="D4335" s="366">
        <v>43891</v>
      </c>
      <c r="E4335" s="366">
        <v>43891</v>
      </c>
      <c r="F4335" s="366">
        <v>43891</v>
      </c>
      <c r="G4335" s="365">
        <v>85</v>
      </c>
    </row>
    <row r="4336" spans="1:7" x14ac:dyDescent="0.25">
      <c r="A4336" s="369">
        <v>7849979</v>
      </c>
      <c r="B4336" s="368" t="s">
        <v>1918</v>
      </c>
      <c r="C4336" s="367" t="s">
        <v>1930</v>
      </c>
      <c r="D4336" s="366">
        <v>43831</v>
      </c>
      <c r="E4336" s="366">
        <v>43831</v>
      </c>
      <c r="F4336" s="366">
        <v>43862</v>
      </c>
      <c r="G4336" s="365">
        <v>15</v>
      </c>
    </row>
    <row r="4337" spans="1:7" x14ac:dyDescent="0.25">
      <c r="A4337" s="369">
        <v>7852179</v>
      </c>
      <c r="B4337" s="368" t="s">
        <v>1928</v>
      </c>
      <c r="C4337" s="367" t="s">
        <v>1921</v>
      </c>
      <c r="D4337" s="366">
        <v>44044</v>
      </c>
      <c r="E4337" s="366">
        <v>44044</v>
      </c>
      <c r="F4337" s="366">
        <v>44044</v>
      </c>
      <c r="G4337" s="365">
        <v>46</v>
      </c>
    </row>
    <row r="4338" spans="1:7" x14ac:dyDescent="0.25">
      <c r="A4338" s="369">
        <v>7853920</v>
      </c>
      <c r="B4338" s="368" t="s">
        <v>1929</v>
      </c>
      <c r="C4338" s="367" t="s">
        <v>1919</v>
      </c>
      <c r="D4338" s="366">
        <v>44470</v>
      </c>
      <c r="E4338" s="366">
        <v>44501</v>
      </c>
      <c r="F4338" s="366">
        <v>44501</v>
      </c>
      <c r="G4338" s="365">
        <v>14</v>
      </c>
    </row>
    <row r="4339" spans="1:7" x14ac:dyDescent="0.25">
      <c r="A4339" s="369">
        <v>7854924</v>
      </c>
      <c r="B4339" s="368" t="s">
        <v>1920</v>
      </c>
      <c r="C4339" s="367" t="s">
        <v>1927</v>
      </c>
      <c r="D4339" s="366">
        <v>44531</v>
      </c>
      <c r="E4339" s="366">
        <v>44531</v>
      </c>
      <c r="F4339" s="366">
        <v>44562</v>
      </c>
      <c r="G4339" s="365">
        <v>85</v>
      </c>
    </row>
    <row r="4340" spans="1:7" x14ac:dyDescent="0.25">
      <c r="A4340" s="369">
        <v>7855303</v>
      </c>
      <c r="B4340" s="368" t="s">
        <v>1922</v>
      </c>
      <c r="C4340" s="367" t="s">
        <v>1921</v>
      </c>
      <c r="D4340" s="366">
        <v>44501</v>
      </c>
      <c r="E4340" s="366">
        <v>44501</v>
      </c>
      <c r="F4340" s="366">
        <v>44501</v>
      </c>
      <c r="G4340" s="365">
        <v>93</v>
      </c>
    </row>
    <row r="4341" spans="1:7" x14ac:dyDescent="0.25">
      <c r="A4341" s="369">
        <v>7857216</v>
      </c>
      <c r="B4341" s="368" t="s">
        <v>1932</v>
      </c>
      <c r="C4341" s="367" t="s">
        <v>1934</v>
      </c>
      <c r="D4341" s="366">
        <v>44044</v>
      </c>
      <c r="E4341" s="366">
        <v>44075</v>
      </c>
      <c r="F4341" s="366">
        <v>44075</v>
      </c>
      <c r="G4341" s="365">
        <v>3</v>
      </c>
    </row>
    <row r="4342" spans="1:7" x14ac:dyDescent="0.25">
      <c r="A4342" s="369">
        <v>7857936</v>
      </c>
      <c r="B4342" s="368" t="s">
        <v>1922</v>
      </c>
      <c r="C4342" s="367" t="s">
        <v>1933</v>
      </c>
      <c r="D4342" s="366">
        <v>44531</v>
      </c>
      <c r="E4342" s="366">
        <v>44562</v>
      </c>
      <c r="F4342" s="366">
        <v>44562</v>
      </c>
      <c r="G4342" s="365">
        <v>4</v>
      </c>
    </row>
    <row r="4343" spans="1:7" x14ac:dyDescent="0.25">
      <c r="A4343" s="369">
        <v>7858251</v>
      </c>
      <c r="B4343" s="368" t="s">
        <v>1924</v>
      </c>
      <c r="C4343" s="367" t="s">
        <v>1931</v>
      </c>
      <c r="D4343" s="366">
        <v>44105</v>
      </c>
      <c r="E4343" s="366">
        <v>44136</v>
      </c>
      <c r="F4343" s="366">
        <v>44136</v>
      </c>
      <c r="G4343" s="365">
        <v>1</v>
      </c>
    </row>
    <row r="4344" spans="1:7" x14ac:dyDescent="0.25">
      <c r="A4344" s="369">
        <v>7862101</v>
      </c>
      <c r="B4344" s="368" t="s">
        <v>1932</v>
      </c>
      <c r="C4344" s="367" t="s">
        <v>1919</v>
      </c>
      <c r="D4344" s="366">
        <v>44531</v>
      </c>
      <c r="E4344" s="366">
        <v>44562</v>
      </c>
      <c r="F4344" s="366">
        <v>44562</v>
      </c>
      <c r="G4344" s="365">
        <v>9</v>
      </c>
    </row>
    <row r="4345" spans="1:7" x14ac:dyDescent="0.25">
      <c r="A4345" s="369">
        <v>7863444</v>
      </c>
      <c r="B4345" s="368" t="s">
        <v>1922</v>
      </c>
      <c r="C4345" s="367" t="s">
        <v>1927</v>
      </c>
      <c r="D4345" s="366">
        <v>44378</v>
      </c>
      <c r="E4345" s="366">
        <v>44409</v>
      </c>
      <c r="F4345" s="366">
        <v>44409</v>
      </c>
      <c r="G4345" s="365">
        <v>3</v>
      </c>
    </row>
    <row r="4346" spans="1:7" x14ac:dyDescent="0.25">
      <c r="A4346" s="369">
        <v>7866017</v>
      </c>
      <c r="B4346" s="368" t="s">
        <v>1926</v>
      </c>
      <c r="C4346" s="367" t="s">
        <v>1934</v>
      </c>
      <c r="D4346" s="366">
        <v>44348</v>
      </c>
      <c r="E4346" s="366">
        <v>44348</v>
      </c>
      <c r="F4346" s="366">
        <v>44378</v>
      </c>
      <c r="G4346" s="365">
        <v>99</v>
      </c>
    </row>
    <row r="4347" spans="1:7" x14ac:dyDescent="0.25">
      <c r="A4347" s="369">
        <v>7867330</v>
      </c>
      <c r="B4347" s="368" t="s">
        <v>1920</v>
      </c>
      <c r="C4347" s="367" t="s">
        <v>1927</v>
      </c>
      <c r="D4347" s="366">
        <v>44044</v>
      </c>
      <c r="E4347" s="366">
        <v>44044</v>
      </c>
      <c r="F4347" s="366">
        <v>44075</v>
      </c>
      <c r="G4347" s="365">
        <v>84</v>
      </c>
    </row>
    <row r="4348" spans="1:7" x14ac:dyDescent="0.25">
      <c r="A4348" s="369">
        <v>7869481</v>
      </c>
      <c r="B4348" s="368" t="s">
        <v>1926</v>
      </c>
      <c r="C4348" s="367" t="s">
        <v>1919</v>
      </c>
      <c r="D4348" s="366">
        <v>43952</v>
      </c>
      <c r="E4348" s="366">
        <v>43952</v>
      </c>
      <c r="F4348" s="366">
        <v>43983</v>
      </c>
      <c r="G4348" s="365">
        <v>96</v>
      </c>
    </row>
    <row r="4349" spans="1:7" x14ac:dyDescent="0.25">
      <c r="A4349" s="369">
        <v>7869662</v>
      </c>
      <c r="B4349" s="368" t="s">
        <v>1926</v>
      </c>
      <c r="C4349" s="367" t="s">
        <v>1925</v>
      </c>
      <c r="D4349" s="366">
        <v>44287</v>
      </c>
      <c r="E4349" s="366">
        <v>44287</v>
      </c>
      <c r="F4349" s="366">
        <v>44317</v>
      </c>
      <c r="G4349" s="365">
        <v>88</v>
      </c>
    </row>
    <row r="4350" spans="1:7" x14ac:dyDescent="0.25">
      <c r="A4350" s="369">
        <v>7870556</v>
      </c>
      <c r="B4350" s="368" t="s">
        <v>1929</v>
      </c>
      <c r="C4350" s="367" t="s">
        <v>1931</v>
      </c>
      <c r="D4350" s="366">
        <v>43952</v>
      </c>
      <c r="E4350" s="366">
        <v>43952</v>
      </c>
      <c r="F4350" s="366">
        <v>43952</v>
      </c>
      <c r="G4350" s="365">
        <v>71</v>
      </c>
    </row>
    <row r="4351" spans="1:7" x14ac:dyDescent="0.25">
      <c r="A4351" s="369">
        <v>7870818</v>
      </c>
      <c r="B4351" s="368" t="s">
        <v>1926</v>
      </c>
      <c r="C4351" s="367" t="s">
        <v>1931</v>
      </c>
      <c r="D4351" s="366">
        <v>44044</v>
      </c>
      <c r="E4351" s="366">
        <v>44044</v>
      </c>
      <c r="F4351" s="366">
        <v>44044</v>
      </c>
      <c r="G4351" s="365">
        <v>52</v>
      </c>
    </row>
    <row r="4352" spans="1:7" x14ac:dyDescent="0.25">
      <c r="A4352" s="369">
        <v>7874088</v>
      </c>
      <c r="B4352" s="368" t="s">
        <v>1920</v>
      </c>
      <c r="C4352" s="367" t="s">
        <v>1927</v>
      </c>
      <c r="D4352" s="366">
        <v>44013</v>
      </c>
      <c r="E4352" s="366">
        <v>44044</v>
      </c>
      <c r="F4352" s="366">
        <v>44044</v>
      </c>
      <c r="G4352" s="365">
        <v>6</v>
      </c>
    </row>
    <row r="4353" spans="1:7" x14ac:dyDescent="0.25">
      <c r="A4353" s="369">
        <v>7874778</v>
      </c>
      <c r="B4353" s="368" t="s">
        <v>1920</v>
      </c>
      <c r="C4353" s="367" t="s">
        <v>1923</v>
      </c>
      <c r="D4353" s="366">
        <v>44105</v>
      </c>
      <c r="E4353" s="366">
        <v>44105</v>
      </c>
      <c r="F4353" s="366">
        <v>44136</v>
      </c>
      <c r="G4353" s="365">
        <v>27</v>
      </c>
    </row>
    <row r="4354" spans="1:7" x14ac:dyDescent="0.25">
      <c r="A4354" s="369">
        <v>7875036</v>
      </c>
      <c r="B4354" s="368" t="s">
        <v>1918</v>
      </c>
      <c r="C4354" s="367" t="s">
        <v>1925</v>
      </c>
      <c r="D4354" s="366">
        <v>43891</v>
      </c>
      <c r="E4354" s="366">
        <v>43922</v>
      </c>
      <c r="F4354" s="366">
        <v>43922</v>
      </c>
      <c r="G4354" s="365">
        <v>10</v>
      </c>
    </row>
    <row r="4355" spans="1:7" x14ac:dyDescent="0.25">
      <c r="A4355" s="369">
        <v>7875490</v>
      </c>
      <c r="B4355" s="368" t="s">
        <v>1928</v>
      </c>
      <c r="C4355" s="367" t="s">
        <v>1933</v>
      </c>
      <c r="D4355" s="366">
        <v>44378</v>
      </c>
      <c r="E4355" s="366">
        <v>44409</v>
      </c>
      <c r="F4355" s="366">
        <v>44409</v>
      </c>
      <c r="G4355" s="365">
        <v>11</v>
      </c>
    </row>
    <row r="4356" spans="1:7" x14ac:dyDescent="0.25">
      <c r="A4356" s="369">
        <v>7875649</v>
      </c>
      <c r="B4356" s="368" t="s">
        <v>1922</v>
      </c>
      <c r="C4356" s="367" t="s">
        <v>1923</v>
      </c>
      <c r="D4356" s="366">
        <v>44470</v>
      </c>
      <c r="E4356" s="366">
        <v>44501</v>
      </c>
      <c r="F4356" s="366">
        <v>44501</v>
      </c>
      <c r="G4356" s="365">
        <v>3</v>
      </c>
    </row>
    <row r="4357" spans="1:7" x14ac:dyDescent="0.25">
      <c r="A4357" s="369">
        <v>7876146</v>
      </c>
      <c r="B4357" s="368" t="s">
        <v>1932</v>
      </c>
      <c r="C4357" s="367" t="s">
        <v>1930</v>
      </c>
      <c r="D4357" s="366">
        <v>44105</v>
      </c>
      <c r="E4357" s="366">
        <v>44105</v>
      </c>
      <c r="F4357" s="366">
        <v>44136</v>
      </c>
      <c r="G4357" s="365">
        <v>1</v>
      </c>
    </row>
    <row r="4358" spans="1:7" x14ac:dyDescent="0.25">
      <c r="A4358" s="369">
        <v>7876576</v>
      </c>
      <c r="B4358" s="368" t="s">
        <v>1920</v>
      </c>
      <c r="C4358" s="367" t="s">
        <v>1925</v>
      </c>
      <c r="D4358" s="366">
        <v>43831</v>
      </c>
      <c r="E4358" s="366">
        <v>43831</v>
      </c>
      <c r="F4358" s="366">
        <v>43831</v>
      </c>
      <c r="G4358" s="365">
        <v>50</v>
      </c>
    </row>
    <row r="4359" spans="1:7" x14ac:dyDescent="0.25">
      <c r="A4359" s="369">
        <v>7877932</v>
      </c>
      <c r="B4359" s="368" t="s">
        <v>1918</v>
      </c>
      <c r="C4359" s="367" t="s">
        <v>1934</v>
      </c>
      <c r="D4359" s="366">
        <v>44136</v>
      </c>
      <c r="E4359" s="366">
        <v>44136</v>
      </c>
      <c r="F4359" s="366">
        <v>44136</v>
      </c>
      <c r="G4359" s="365">
        <v>98</v>
      </c>
    </row>
    <row r="4360" spans="1:7" x14ac:dyDescent="0.25">
      <c r="A4360" s="369">
        <v>7880614</v>
      </c>
      <c r="B4360" s="368" t="s">
        <v>1928</v>
      </c>
      <c r="C4360" s="367" t="s">
        <v>1921</v>
      </c>
      <c r="D4360" s="366">
        <v>44136</v>
      </c>
      <c r="E4360" s="366">
        <v>44136</v>
      </c>
      <c r="F4360" s="366">
        <v>44136</v>
      </c>
      <c r="G4360" s="365">
        <v>72</v>
      </c>
    </row>
    <row r="4361" spans="1:7" x14ac:dyDescent="0.25">
      <c r="A4361" s="369">
        <v>7883858</v>
      </c>
      <c r="B4361" s="368" t="s">
        <v>1926</v>
      </c>
      <c r="C4361" s="367" t="s">
        <v>1930</v>
      </c>
      <c r="D4361" s="366">
        <v>43891</v>
      </c>
      <c r="E4361" s="366">
        <v>43922</v>
      </c>
      <c r="F4361" s="366">
        <v>43922</v>
      </c>
      <c r="G4361" s="365">
        <v>9</v>
      </c>
    </row>
    <row r="4362" spans="1:7" x14ac:dyDescent="0.25">
      <c r="A4362" s="369">
        <v>7886594</v>
      </c>
      <c r="B4362" s="368" t="s">
        <v>1920</v>
      </c>
      <c r="C4362" s="367" t="s">
        <v>1930</v>
      </c>
      <c r="D4362" s="366">
        <v>44228</v>
      </c>
      <c r="E4362" s="366">
        <v>44228</v>
      </c>
      <c r="F4362" s="366">
        <v>44256</v>
      </c>
      <c r="G4362" s="365">
        <v>69</v>
      </c>
    </row>
    <row r="4363" spans="1:7" x14ac:dyDescent="0.25">
      <c r="A4363" s="369">
        <v>7887159</v>
      </c>
      <c r="B4363" s="368" t="s">
        <v>1924</v>
      </c>
      <c r="C4363" s="367" t="s">
        <v>1930</v>
      </c>
      <c r="D4363" s="366">
        <v>43922</v>
      </c>
      <c r="E4363" s="366">
        <v>43922</v>
      </c>
      <c r="F4363" s="366">
        <v>43922</v>
      </c>
      <c r="G4363" s="365">
        <v>83</v>
      </c>
    </row>
    <row r="4364" spans="1:7" x14ac:dyDescent="0.25">
      <c r="A4364" s="369">
        <v>7887644</v>
      </c>
      <c r="B4364" s="368" t="s">
        <v>1926</v>
      </c>
      <c r="C4364" s="367" t="s">
        <v>1934</v>
      </c>
      <c r="D4364" s="366">
        <v>43952</v>
      </c>
      <c r="E4364" s="366">
        <v>43983</v>
      </c>
      <c r="F4364" s="366">
        <v>43983</v>
      </c>
      <c r="G4364" s="365">
        <v>6</v>
      </c>
    </row>
    <row r="4365" spans="1:7" x14ac:dyDescent="0.25">
      <c r="A4365" s="369">
        <v>7890422</v>
      </c>
      <c r="B4365" s="368" t="s">
        <v>1929</v>
      </c>
      <c r="C4365" s="367" t="s">
        <v>1934</v>
      </c>
      <c r="D4365" s="366">
        <v>43891</v>
      </c>
      <c r="E4365" s="366">
        <v>43922</v>
      </c>
      <c r="F4365" s="366">
        <v>43922</v>
      </c>
      <c r="G4365" s="365">
        <v>1</v>
      </c>
    </row>
    <row r="4366" spans="1:7" x14ac:dyDescent="0.25">
      <c r="A4366" s="369">
        <v>7892010</v>
      </c>
      <c r="B4366" s="368" t="s">
        <v>1932</v>
      </c>
      <c r="C4366" s="367" t="s">
        <v>1927</v>
      </c>
      <c r="D4366" s="366">
        <v>44256</v>
      </c>
      <c r="E4366" s="366">
        <v>44256</v>
      </c>
      <c r="F4366" s="366">
        <v>44287</v>
      </c>
      <c r="G4366" s="365">
        <v>83</v>
      </c>
    </row>
    <row r="4367" spans="1:7" x14ac:dyDescent="0.25">
      <c r="A4367" s="369">
        <v>7896999</v>
      </c>
      <c r="B4367" s="368" t="s">
        <v>1928</v>
      </c>
      <c r="C4367" s="367" t="s">
        <v>1923</v>
      </c>
      <c r="D4367" s="366">
        <v>44501</v>
      </c>
      <c r="E4367" s="366">
        <v>44501</v>
      </c>
      <c r="F4367" s="366">
        <v>44501</v>
      </c>
      <c r="G4367" s="365">
        <v>91</v>
      </c>
    </row>
    <row r="4368" spans="1:7" x14ac:dyDescent="0.25">
      <c r="A4368" s="369">
        <v>7898403</v>
      </c>
      <c r="B4368" s="368" t="s">
        <v>1920</v>
      </c>
      <c r="C4368" s="367" t="s">
        <v>1921</v>
      </c>
      <c r="D4368" s="366">
        <v>44317</v>
      </c>
      <c r="E4368" s="366">
        <v>44348</v>
      </c>
      <c r="F4368" s="366">
        <v>44348</v>
      </c>
      <c r="G4368" s="365">
        <v>16</v>
      </c>
    </row>
    <row r="4369" spans="1:7" x14ac:dyDescent="0.25">
      <c r="A4369" s="369">
        <v>7901094</v>
      </c>
      <c r="B4369" s="368" t="s">
        <v>1920</v>
      </c>
      <c r="C4369" s="367" t="s">
        <v>1930</v>
      </c>
      <c r="D4369" s="366">
        <v>44287</v>
      </c>
      <c r="E4369" s="366">
        <v>44317</v>
      </c>
      <c r="F4369" s="366">
        <v>44317</v>
      </c>
      <c r="G4369" s="365">
        <v>23</v>
      </c>
    </row>
    <row r="4370" spans="1:7" x14ac:dyDescent="0.25">
      <c r="A4370" s="369">
        <v>7906821</v>
      </c>
      <c r="B4370" s="368" t="s">
        <v>1918</v>
      </c>
      <c r="C4370" s="367" t="s">
        <v>1931</v>
      </c>
      <c r="D4370" s="366">
        <v>44501</v>
      </c>
      <c r="E4370" s="366">
        <v>44531</v>
      </c>
      <c r="F4370" s="366">
        <v>44531</v>
      </c>
      <c r="G4370" s="365">
        <v>19</v>
      </c>
    </row>
    <row r="4371" spans="1:7" x14ac:dyDescent="0.25">
      <c r="A4371" s="369">
        <v>7907665</v>
      </c>
      <c r="B4371" s="368" t="s">
        <v>1929</v>
      </c>
      <c r="C4371" s="367" t="s">
        <v>1931</v>
      </c>
      <c r="D4371" s="366">
        <v>44287</v>
      </c>
      <c r="E4371" s="366">
        <v>44317</v>
      </c>
      <c r="F4371" s="366">
        <v>44317</v>
      </c>
      <c r="G4371" s="365">
        <v>21</v>
      </c>
    </row>
    <row r="4372" spans="1:7" x14ac:dyDescent="0.25">
      <c r="A4372" s="369">
        <v>7912563</v>
      </c>
      <c r="B4372" s="368" t="s">
        <v>1932</v>
      </c>
      <c r="C4372" s="367" t="s">
        <v>1919</v>
      </c>
      <c r="D4372" s="366">
        <v>43891</v>
      </c>
      <c r="E4372" s="366">
        <v>43922</v>
      </c>
      <c r="F4372" s="366">
        <v>43922</v>
      </c>
      <c r="G4372" s="365">
        <v>2</v>
      </c>
    </row>
    <row r="4373" spans="1:7" x14ac:dyDescent="0.25">
      <c r="A4373" s="369">
        <v>7914030</v>
      </c>
      <c r="B4373" s="368" t="s">
        <v>1928</v>
      </c>
      <c r="C4373" s="367" t="s">
        <v>1934</v>
      </c>
      <c r="D4373" s="366">
        <v>44136</v>
      </c>
      <c r="E4373" s="366">
        <v>44136</v>
      </c>
      <c r="F4373" s="366">
        <v>44166</v>
      </c>
      <c r="G4373" s="365">
        <v>21</v>
      </c>
    </row>
    <row r="4374" spans="1:7" x14ac:dyDescent="0.25">
      <c r="A4374" s="369">
        <v>7919025</v>
      </c>
      <c r="B4374" s="368" t="s">
        <v>1924</v>
      </c>
      <c r="C4374" s="367" t="s">
        <v>1925</v>
      </c>
      <c r="D4374" s="366">
        <v>44531</v>
      </c>
      <c r="E4374" s="366">
        <v>44531</v>
      </c>
      <c r="F4374" s="366">
        <v>44531</v>
      </c>
      <c r="G4374" s="365">
        <v>100</v>
      </c>
    </row>
    <row r="4375" spans="1:7" x14ac:dyDescent="0.25">
      <c r="A4375" s="369">
        <v>7919120</v>
      </c>
      <c r="B4375" s="368" t="s">
        <v>1932</v>
      </c>
      <c r="C4375" s="367" t="s">
        <v>1927</v>
      </c>
      <c r="D4375" s="366">
        <v>44105</v>
      </c>
      <c r="E4375" s="366">
        <v>44105</v>
      </c>
      <c r="F4375" s="366">
        <v>44136</v>
      </c>
      <c r="G4375" s="365">
        <v>10</v>
      </c>
    </row>
    <row r="4376" spans="1:7" x14ac:dyDescent="0.25">
      <c r="A4376" s="369">
        <v>7919328</v>
      </c>
      <c r="B4376" s="368" t="s">
        <v>1928</v>
      </c>
      <c r="C4376" s="367" t="s">
        <v>1927</v>
      </c>
      <c r="D4376" s="366">
        <v>44044</v>
      </c>
      <c r="E4376" s="366">
        <v>44044</v>
      </c>
      <c r="F4376" s="366">
        <v>44044</v>
      </c>
      <c r="G4376" s="365">
        <v>92</v>
      </c>
    </row>
    <row r="4377" spans="1:7" x14ac:dyDescent="0.25">
      <c r="A4377" s="369">
        <v>7919942</v>
      </c>
      <c r="B4377" s="368" t="s">
        <v>1918</v>
      </c>
      <c r="C4377" s="367" t="s">
        <v>1930</v>
      </c>
      <c r="D4377" s="366">
        <v>44166</v>
      </c>
      <c r="E4377" s="366">
        <v>44166</v>
      </c>
      <c r="F4377" s="366">
        <v>44197</v>
      </c>
      <c r="G4377" s="365">
        <v>76</v>
      </c>
    </row>
    <row r="4378" spans="1:7" x14ac:dyDescent="0.25">
      <c r="A4378" s="369">
        <v>7921260</v>
      </c>
      <c r="B4378" s="368" t="s">
        <v>1926</v>
      </c>
      <c r="C4378" s="367" t="s">
        <v>1931</v>
      </c>
      <c r="D4378" s="366">
        <v>44470</v>
      </c>
      <c r="E4378" s="366">
        <v>44501</v>
      </c>
      <c r="F4378" s="366">
        <v>44501</v>
      </c>
      <c r="G4378" s="365">
        <v>9</v>
      </c>
    </row>
    <row r="4379" spans="1:7" x14ac:dyDescent="0.25">
      <c r="A4379" s="369">
        <v>7921467</v>
      </c>
      <c r="B4379" s="368" t="s">
        <v>1929</v>
      </c>
      <c r="C4379" s="367" t="s">
        <v>1919</v>
      </c>
      <c r="D4379" s="366">
        <v>44287</v>
      </c>
      <c r="E4379" s="366">
        <v>44287</v>
      </c>
      <c r="F4379" s="366">
        <v>44317</v>
      </c>
      <c r="G4379" s="365">
        <v>13</v>
      </c>
    </row>
    <row r="4380" spans="1:7" x14ac:dyDescent="0.25">
      <c r="A4380" s="369">
        <v>7922427</v>
      </c>
      <c r="B4380" s="368" t="s">
        <v>1920</v>
      </c>
      <c r="C4380" s="367" t="s">
        <v>1930</v>
      </c>
      <c r="D4380" s="366">
        <v>44409</v>
      </c>
      <c r="E4380" s="366">
        <v>44409</v>
      </c>
      <c r="F4380" s="366">
        <v>44440</v>
      </c>
      <c r="G4380" s="365">
        <v>68</v>
      </c>
    </row>
    <row r="4381" spans="1:7" x14ac:dyDescent="0.25">
      <c r="A4381" s="369">
        <v>7922900</v>
      </c>
      <c r="B4381" s="368" t="s">
        <v>1924</v>
      </c>
      <c r="C4381" s="367" t="s">
        <v>1919</v>
      </c>
      <c r="D4381" s="366">
        <v>44501</v>
      </c>
      <c r="E4381" s="366">
        <v>44501</v>
      </c>
      <c r="F4381" s="366">
        <v>44531</v>
      </c>
      <c r="G4381" s="365">
        <v>83</v>
      </c>
    </row>
    <row r="4382" spans="1:7" x14ac:dyDescent="0.25">
      <c r="A4382" s="369">
        <v>7923533</v>
      </c>
      <c r="B4382" s="368" t="s">
        <v>1918</v>
      </c>
      <c r="C4382" s="367" t="s">
        <v>1927</v>
      </c>
      <c r="D4382" s="366">
        <v>44409</v>
      </c>
      <c r="E4382" s="366">
        <v>44409</v>
      </c>
      <c r="F4382" s="366">
        <v>44409</v>
      </c>
      <c r="G4382" s="365">
        <v>16</v>
      </c>
    </row>
    <row r="4383" spans="1:7" x14ac:dyDescent="0.25">
      <c r="A4383" s="369">
        <v>7924201</v>
      </c>
      <c r="B4383" s="368" t="s">
        <v>1932</v>
      </c>
      <c r="C4383" s="367" t="s">
        <v>1917</v>
      </c>
      <c r="D4383" s="366">
        <v>43891</v>
      </c>
      <c r="E4383" s="366">
        <v>43891</v>
      </c>
      <c r="F4383" s="366">
        <v>43891</v>
      </c>
      <c r="G4383" s="365">
        <v>25</v>
      </c>
    </row>
    <row r="4384" spans="1:7" x14ac:dyDescent="0.25">
      <c r="A4384" s="369">
        <v>7924388</v>
      </c>
      <c r="B4384" s="368" t="s">
        <v>1929</v>
      </c>
      <c r="C4384" s="367" t="s">
        <v>1925</v>
      </c>
      <c r="D4384" s="366">
        <v>44501</v>
      </c>
      <c r="E4384" s="366">
        <v>44501</v>
      </c>
      <c r="F4384" s="366">
        <v>44531</v>
      </c>
      <c r="G4384" s="365">
        <v>82</v>
      </c>
    </row>
    <row r="4385" spans="1:7" x14ac:dyDescent="0.25">
      <c r="A4385" s="369">
        <v>7928897</v>
      </c>
      <c r="B4385" s="368" t="s">
        <v>1924</v>
      </c>
      <c r="C4385" s="367" t="s">
        <v>1925</v>
      </c>
      <c r="D4385" s="366">
        <v>44440</v>
      </c>
      <c r="E4385" s="366">
        <v>44470</v>
      </c>
      <c r="F4385" s="366">
        <v>44470</v>
      </c>
      <c r="G4385" s="365">
        <v>4</v>
      </c>
    </row>
    <row r="4386" spans="1:7" x14ac:dyDescent="0.25">
      <c r="A4386" s="369">
        <v>7930106</v>
      </c>
      <c r="B4386" s="368" t="s">
        <v>1926</v>
      </c>
      <c r="C4386" s="367" t="s">
        <v>1919</v>
      </c>
      <c r="D4386" s="366">
        <v>43922</v>
      </c>
      <c r="E4386" s="366">
        <v>43922</v>
      </c>
      <c r="F4386" s="366">
        <v>43922</v>
      </c>
      <c r="G4386" s="365">
        <v>82</v>
      </c>
    </row>
    <row r="4387" spans="1:7" x14ac:dyDescent="0.25">
      <c r="A4387" s="369">
        <v>7932160</v>
      </c>
      <c r="B4387" s="368" t="s">
        <v>1929</v>
      </c>
      <c r="C4387" s="367" t="s">
        <v>1917</v>
      </c>
      <c r="D4387" s="366">
        <v>44136</v>
      </c>
      <c r="E4387" s="366">
        <v>44166</v>
      </c>
      <c r="F4387" s="366">
        <v>44166</v>
      </c>
      <c r="G4387" s="365">
        <v>9</v>
      </c>
    </row>
    <row r="4388" spans="1:7" x14ac:dyDescent="0.25">
      <c r="A4388" s="369">
        <v>7932480</v>
      </c>
      <c r="B4388" s="368" t="s">
        <v>1918</v>
      </c>
      <c r="C4388" s="367" t="s">
        <v>1921</v>
      </c>
      <c r="D4388" s="366">
        <v>44075</v>
      </c>
      <c r="E4388" s="366">
        <v>44075</v>
      </c>
      <c r="F4388" s="366">
        <v>44075</v>
      </c>
      <c r="G4388" s="365">
        <v>18</v>
      </c>
    </row>
    <row r="4389" spans="1:7" x14ac:dyDescent="0.25">
      <c r="A4389" s="369">
        <v>7935657</v>
      </c>
      <c r="B4389" s="368" t="s">
        <v>1920</v>
      </c>
      <c r="C4389" s="367" t="s">
        <v>1917</v>
      </c>
      <c r="D4389" s="366">
        <v>44044</v>
      </c>
      <c r="E4389" s="366">
        <v>44044</v>
      </c>
      <c r="F4389" s="366">
        <v>44075</v>
      </c>
      <c r="G4389" s="365">
        <v>99</v>
      </c>
    </row>
    <row r="4390" spans="1:7" x14ac:dyDescent="0.25">
      <c r="A4390" s="369">
        <v>7935768</v>
      </c>
      <c r="B4390" s="368" t="s">
        <v>1918</v>
      </c>
      <c r="C4390" s="367" t="s">
        <v>1919</v>
      </c>
      <c r="D4390" s="366">
        <v>43891</v>
      </c>
      <c r="E4390" s="366">
        <v>43891</v>
      </c>
      <c r="F4390" s="366">
        <v>43891</v>
      </c>
      <c r="G4390" s="365">
        <v>76</v>
      </c>
    </row>
    <row r="4391" spans="1:7" x14ac:dyDescent="0.25">
      <c r="A4391" s="369">
        <v>7938126</v>
      </c>
      <c r="B4391" s="368" t="s">
        <v>1924</v>
      </c>
      <c r="C4391" s="367" t="s">
        <v>1930</v>
      </c>
      <c r="D4391" s="366">
        <v>43831</v>
      </c>
      <c r="E4391" s="366">
        <v>43831</v>
      </c>
      <c r="F4391" s="366">
        <v>43862</v>
      </c>
      <c r="G4391" s="365">
        <v>65</v>
      </c>
    </row>
    <row r="4392" spans="1:7" x14ac:dyDescent="0.25">
      <c r="A4392" s="369">
        <v>7938264</v>
      </c>
      <c r="B4392" s="368" t="s">
        <v>1929</v>
      </c>
      <c r="C4392" s="367" t="s">
        <v>1934</v>
      </c>
      <c r="D4392" s="366">
        <v>44228</v>
      </c>
      <c r="E4392" s="366">
        <v>44256</v>
      </c>
      <c r="F4392" s="366">
        <v>44256</v>
      </c>
      <c r="G4392" s="365">
        <v>18</v>
      </c>
    </row>
    <row r="4393" spans="1:7" x14ac:dyDescent="0.25">
      <c r="A4393" s="369">
        <v>7939858</v>
      </c>
      <c r="B4393" s="368" t="s">
        <v>1928</v>
      </c>
      <c r="C4393" s="367" t="s">
        <v>1934</v>
      </c>
      <c r="D4393" s="366">
        <v>43831</v>
      </c>
      <c r="E4393" s="366">
        <v>43831</v>
      </c>
      <c r="F4393" s="366">
        <v>43862</v>
      </c>
      <c r="G4393" s="365">
        <v>90</v>
      </c>
    </row>
    <row r="4394" spans="1:7" x14ac:dyDescent="0.25">
      <c r="A4394" s="369">
        <v>7942372</v>
      </c>
      <c r="B4394" s="368" t="s">
        <v>1918</v>
      </c>
      <c r="C4394" s="367" t="s">
        <v>1931</v>
      </c>
      <c r="D4394" s="366">
        <v>43891</v>
      </c>
      <c r="E4394" s="366">
        <v>43891</v>
      </c>
      <c r="F4394" s="366">
        <v>43891</v>
      </c>
      <c r="G4394" s="365">
        <v>14</v>
      </c>
    </row>
    <row r="4395" spans="1:7" x14ac:dyDescent="0.25">
      <c r="A4395" s="369">
        <v>7946296</v>
      </c>
      <c r="B4395" s="368" t="s">
        <v>1929</v>
      </c>
      <c r="C4395" s="367" t="s">
        <v>1930</v>
      </c>
      <c r="D4395" s="366">
        <v>44470</v>
      </c>
      <c r="E4395" s="366">
        <v>44470</v>
      </c>
      <c r="F4395" s="366">
        <v>44470</v>
      </c>
      <c r="G4395" s="365">
        <v>77</v>
      </c>
    </row>
    <row r="4396" spans="1:7" x14ac:dyDescent="0.25">
      <c r="A4396" s="369">
        <v>7947923</v>
      </c>
      <c r="B4396" s="368" t="s">
        <v>1920</v>
      </c>
      <c r="C4396" s="367" t="s">
        <v>1934</v>
      </c>
      <c r="D4396" s="366">
        <v>44440</v>
      </c>
      <c r="E4396" s="366">
        <v>44470</v>
      </c>
      <c r="F4396" s="366">
        <v>44470</v>
      </c>
      <c r="G4396" s="365">
        <v>7</v>
      </c>
    </row>
    <row r="4397" spans="1:7" x14ac:dyDescent="0.25">
      <c r="A4397" s="369">
        <v>7950080</v>
      </c>
      <c r="B4397" s="368" t="s">
        <v>1924</v>
      </c>
      <c r="C4397" s="367" t="s">
        <v>1927</v>
      </c>
      <c r="D4397" s="366">
        <v>44440</v>
      </c>
      <c r="E4397" s="366">
        <v>44440</v>
      </c>
      <c r="F4397" s="366">
        <v>44470</v>
      </c>
      <c r="G4397" s="365">
        <v>38</v>
      </c>
    </row>
    <row r="4398" spans="1:7" x14ac:dyDescent="0.25">
      <c r="A4398" s="369">
        <v>7952947</v>
      </c>
      <c r="B4398" s="368" t="s">
        <v>1924</v>
      </c>
      <c r="C4398" s="367" t="s">
        <v>1927</v>
      </c>
      <c r="D4398" s="366">
        <v>44317</v>
      </c>
      <c r="E4398" s="366">
        <v>44317</v>
      </c>
      <c r="F4398" s="366">
        <v>44317</v>
      </c>
      <c r="G4398" s="365">
        <v>53</v>
      </c>
    </row>
    <row r="4399" spans="1:7" x14ac:dyDescent="0.25">
      <c r="A4399" s="369">
        <v>7953676</v>
      </c>
      <c r="B4399" s="368" t="s">
        <v>1920</v>
      </c>
      <c r="C4399" s="367" t="s">
        <v>1927</v>
      </c>
      <c r="D4399" s="366">
        <v>44470</v>
      </c>
      <c r="E4399" s="366">
        <v>44470</v>
      </c>
      <c r="F4399" s="366">
        <v>44501</v>
      </c>
      <c r="G4399" s="365">
        <v>94</v>
      </c>
    </row>
    <row r="4400" spans="1:7" x14ac:dyDescent="0.25">
      <c r="A4400" s="369">
        <v>7955421</v>
      </c>
      <c r="B4400" s="368" t="s">
        <v>1929</v>
      </c>
      <c r="C4400" s="367" t="s">
        <v>1930</v>
      </c>
      <c r="D4400" s="366">
        <v>44228</v>
      </c>
      <c r="E4400" s="366">
        <v>44228</v>
      </c>
      <c r="F4400" s="366">
        <v>44228</v>
      </c>
      <c r="G4400" s="365">
        <v>53</v>
      </c>
    </row>
    <row r="4401" spans="1:7" x14ac:dyDescent="0.25">
      <c r="A4401" s="369">
        <v>7958338</v>
      </c>
      <c r="B4401" s="368" t="s">
        <v>1926</v>
      </c>
      <c r="C4401" s="367" t="s">
        <v>1934</v>
      </c>
      <c r="D4401" s="366">
        <v>44378</v>
      </c>
      <c r="E4401" s="366">
        <v>44378</v>
      </c>
      <c r="F4401" s="366">
        <v>44378</v>
      </c>
      <c r="G4401" s="365">
        <v>77</v>
      </c>
    </row>
    <row r="4402" spans="1:7" x14ac:dyDescent="0.25">
      <c r="A4402" s="369">
        <v>7959698</v>
      </c>
      <c r="B4402" s="368" t="s">
        <v>1922</v>
      </c>
      <c r="C4402" s="367" t="s">
        <v>1934</v>
      </c>
      <c r="D4402" s="366">
        <v>43831</v>
      </c>
      <c r="E4402" s="366">
        <v>43831</v>
      </c>
      <c r="F4402" s="366">
        <v>43862</v>
      </c>
      <c r="G4402" s="365">
        <v>65</v>
      </c>
    </row>
    <row r="4403" spans="1:7" x14ac:dyDescent="0.25">
      <c r="A4403" s="369">
        <v>7959873</v>
      </c>
      <c r="B4403" s="368" t="s">
        <v>1918</v>
      </c>
      <c r="C4403" s="367" t="s">
        <v>1931</v>
      </c>
      <c r="D4403" s="366">
        <v>44013</v>
      </c>
      <c r="E4403" s="366">
        <v>44044</v>
      </c>
      <c r="F4403" s="366">
        <v>44044</v>
      </c>
      <c r="G4403" s="365">
        <v>9</v>
      </c>
    </row>
    <row r="4404" spans="1:7" x14ac:dyDescent="0.25">
      <c r="A4404" s="369">
        <v>7960381</v>
      </c>
      <c r="B4404" s="368" t="s">
        <v>1932</v>
      </c>
      <c r="C4404" s="367" t="s">
        <v>1919</v>
      </c>
      <c r="D4404" s="366">
        <v>44317</v>
      </c>
      <c r="E4404" s="366">
        <v>44317</v>
      </c>
      <c r="F4404" s="366">
        <v>44348</v>
      </c>
      <c r="G4404" s="365">
        <v>27</v>
      </c>
    </row>
    <row r="4405" spans="1:7" x14ac:dyDescent="0.25">
      <c r="A4405" s="369">
        <v>7960431</v>
      </c>
      <c r="B4405" s="368" t="s">
        <v>1926</v>
      </c>
      <c r="C4405" s="367" t="s">
        <v>1923</v>
      </c>
      <c r="D4405" s="366">
        <v>43983</v>
      </c>
      <c r="E4405" s="366">
        <v>43983</v>
      </c>
      <c r="F4405" s="366">
        <v>43983</v>
      </c>
      <c r="G4405" s="365">
        <v>75</v>
      </c>
    </row>
    <row r="4406" spans="1:7" x14ac:dyDescent="0.25">
      <c r="A4406" s="369">
        <v>7961955</v>
      </c>
      <c r="B4406" s="368" t="s">
        <v>1926</v>
      </c>
      <c r="C4406" s="367" t="s">
        <v>1934</v>
      </c>
      <c r="D4406" s="366">
        <v>44044</v>
      </c>
      <c r="E4406" s="366">
        <v>44044</v>
      </c>
      <c r="F4406" s="366">
        <v>44075</v>
      </c>
      <c r="G4406" s="365">
        <v>54</v>
      </c>
    </row>
    <row r="4407" spans="1:7" x14ac:dyDescent="0.25">
      <c r="A4407" s="369">
        <v>7965396</v>
      </c>
      <c r="B4407" s="368" t="s">
        <v>1922</v>
      </c>
      <c r="C4407" s="367" t="s">
        <v>1934</v>
      </c>
      <c r="D4407" s="366">
        <v>44105</v>
      </c>
      <c r="E4407" s="366">
        <v>44105</v>
      </c>
      <c r="F4407" s="366">
        <v>44105</v>
      </c>
      <c r="G4407" s="365">
        <v>1</v>
      </c>
    </row>
    <row r="4408" spans="1:7" x14ac:dyDescent="0.25">
      <c r="A4408" s="369">
        <v>7967290</v>
      </c>
      <c r="B4408" s="368" t="s">
        <v>1918</v>
      </c>
      <c r="C4408" s="367" t="s">
        <v>1927</v>
      </c>
      <c r="D4408" s="366">
        <v>44013</v>
      </c>
      <c r="E4408" s="366">
        <v>44013</v>
      </c>
      <c r="F4408" s="366">
        <v>44013</v>
      </c>
      <c r="G4408" s="365">
        <v>59</v>
      </c>
    </row>
    <row r="4409" spans="1:7" x14ac:dyDescent="0.25">
      <c r="A4409" s="369">
        <v>7968094</v>
      </c>
      <c r="B4409" s="368" t="s">
        <v>1932</v>
      </c>
      <c r="C4409" s="367" t="s">
        <v>1931</v>
      </c>
      <c r="D4409" s="366">
        <v>43983</v>
      </c>
      <c r="E4409" s="366">
        <v>43983</v>
      </c>
      <c r="F4409" s="366">
        <v>43983</v>
      </c>
      <c r="G4409" s="365">
        <v>13</v>
      </c>
    </row>
    <row r="4410" spans="1:7" x14ac:dyDescent="0.25">
      <c r="A4410" s="369">
        <v>7968707</v>
      </c>
      <c r="B4410" s="368" t="s">
        <v>1932</v>
      </c>
      <c r="C4410" s="367" t="s">
        <v>1925</v>
      </c>
      <c r="D4410" s="366">
        <v>44105</v>
      </c>
      <c r="E4410" s="366">
        <v>44105</v>
      </c>
      <c r="F4410" s="366">
        <v>44136</v>
      </c>
      <c r="G4410" s="365">
        <v>96</v>
      </c>
    </row>
    <row r="4411" spans="1:7" x14ac:dyDescent="0.25">
      <c r="A4411" s="369">
        <v>7968807</v>
      </c>
      <c r="B4411" s="368" t="s">
        <v>1920</v>
      </c>
      <c r="C4411" s="367" t="s">
        <v>1933</v>
      </c>
      <c r="D4411" s="366">
        <v>44317</v>
      </c>
      <c r="E4411" s="366">
        <v>44348</v>
      </c>
      <c r="F4411" s="366">
        <v>44348</v>
      </c>
      <c r="G4411" s="365">
        <v>1</v>
      </c>
    </row>
    <row r="4412" spans="1:7" x14ac:dyDescent="0.25">
      <c r="A4412" s="369">
        <v>7969809</v>
      </c>
      <c r="B4412" s="368" t="s">
        <v>1928</v>
      </c>
      <c r="C4412" s="367" t="s">
        <v>1923</v>
      </c>
      <c r="D4412" s="366">
        <v>44228</v>
      </c>
      <c r="E4412" s="366">
        <v>44228</v>
      </c>
      <c r="F4412" s="366">
        <v>44228</v>
      </c>
      <c r="G4412" s="365">
        <v>55</v>
      </c>
    </row>
    <row r="4413" spans="1:7" x14ac:dyDescent="0.25">
      <c r="A4413" s="369">
        <v>7970862</v>
      </c>
      <c r="B4413" s="368" t="s">
        <v>1926</v>
      </c>
      <c r="C4413" s="367" t="s">
        <v>1921</v>
      </c>
      <c r="D4413" s="366">
        <v>43891</v>
      </c>
      <c r="E4413" s="366">
        <v>43922</v>
      </c>
      <c r="F4413" s="366">
        <v>43922</v>
      </c>
      <c r="G4413" s="365">
        <v>3</v>
      </c>
    </row>
    <row r="4414" spans="1:7" x14ac:dyDescent="0.25">
      <c r="A4414" s="369">
        <v>7971063</v>
      </c>
      <c r="B4414" s="368" t="s">
        <v>1918</v>
      </c>
      <c r="C4414" s="367" t="s">
        <v>1917</v>
      </c>
      <c r="D4414" s="366">
        <v>44256</v>
      </c>
      <c r="E4414" s="366">
        <v>44287</v>
      </c>
      <c r="F4414" s="366">
        <v>44287</v>
      </c>
      <c r="G4414" s="365">
        <v>9</v>
      </c>
    </row>
    <row r="4415" spans="1:7" x14ac:dyDescent="0.25">
      <c r="A4415" s="369">
        <v>7976088</v>
      </c>
      <c r="B4415" s="368" t="s">
        <v>1918</v>
      </c>
      <c r="C4415" s="367" t="s">
        <v>1930</v>
      </c>
      <c r="D4415" s="366">
        <v>44470</v>
      </c>
      <c r="E4415" s="366">
        <v>44470</v>
      </c>
      <c r="F4415" s="366">
        <v>44501</v>
      </c>
      <c r="G4415" s="365">
        <v>45</v>
      </c>
    </row>
    <row r="4416" spans="1:7" x14ac:dyDescent="0.25">
      <c r="A4416" s="369">
        <v>7976432</v>
      </c>
      <c r="B4416" s="368" t="s">
        <v>1918</v>
      </c>
      <c r="C4416" s="367" t="s">
        <v>1930</v>
      </c>
      <c r="D4416" s="366">
        <v>44317</v>
      </c>
      <c r="E4416" s="366">
        <v>44348</v>
      </c>
      <c r="F4416" s="366">
        <v>44348</v>
      </c>
      <c r="G4416" s="365">
        <v>14</v>
      </c>
    </row>
    <row r="4417" spans="1:7" x14ac:dyDescent="0.25">
      <c r="A4417" s="369">
        <v>7977038</v>
      </c>
      <c r="B4417" s="368" t="s">
        <v>1928</v>
      </c>
      <c r="C4417" s="367" t="s">
        <v>1933</v>
      </c>
      <c r="D4417" s="366">
        <v>44470</v>
      </c>
      <c r="E4417" s="366">
        <v>44501</v>
      </c>
      <c r="F4417" s="366">
        <v>44501</v>
      </c>
      <c r="G4417" s="365">
        <v>21</v>
      </c>
    </row>
    <row r="4418" spans="1:7" x14ac:dyDescent="0.25">
      <c r="A4418" s="369">
        <v>7983455</v>
      </c>
      <c r="B4418" s="368" t="s">
        <v>1929</v>
      </c>
      <c r="C4418" s="367" t="s">
        <v>1927</v>
      </c>
      <c r="D4418" s="366">
        <v>44287</v>
      </c>
      <c r="E4418" s="366">
        <v>44287</v>
      </c>
      <c r="F4418" s="366">
        <v>44317</v>
      </c>
      <c r="G4418" s="365">
        <v>96</v>
      </c>
    </row>
    <row r="4419" spans="1:7" x14ac:dyDescent="0.25">
      <c r="A4419" s="369">
        <v>7984771</v>
      </c>
      <c r="B4419" s="368" t="s">
        <v>1926</v>
      </c>
      <c r="C4419" s="367" t="s">
        <v>1917</v>
      </c>
      <c r="D4419" s="366">
        <v>44287</v>
      </c>
      <c r="E4419" s="366">
        <v>44287</v>
      </c>
      <c r="F4419" s="366">
        <v>44317</v>
      </c>
      <c r="G4419" s="365">
        <v>51</v>
      </c>
    </row>
    <row r="4420" spans="1:7" x14ac:dyDescent="0.25">
      <c r="A4420" s="369">
        <v>7985759</v>
      </c>
      <c r="B4420" s="368" t="s">
        <v>1922</v>
      </c>
      <c r="C4420" s="367" t="s">
        <v>1931</v>
      </c>
      <c r="D4420" s="366">
        <v>44409</v>
      </c>
      <c r="E4420" s="366">
        <v>44409</v>
      </c>
      <c r="F4420" s="366">
        <v>44409</v>
      </c>
      <c r="G4420" s="365">
        <v>98</v>
      </c>
    </row>
    <row r="4421" spans="1:7" x14ac:dyDescent="0.25">
      <c r="A4421" s="369">
        <v>7987027</v>
      </c>
      <c r="B4421" s="368" t="s">
        <v>1929</v>
      </c>
      <c r="C4421" s="367" t="s">
        <v>1919</v>
      </c>
      <c r="D4421" s="366">
        <v>43922</v>
      </c>
      <c r="E4421" s="366">
        <v>43952</v>
      </c>
      <c r="F4421" s="366">
        <v>43952</v>
      </c>
      <c r="G4421" s="365">
        <v>2</v>
      </c>
    </row>
    <row r="4422" spans="1:7" x14ac:dyDescent="0.25">
      <c r="A4422" s="369">
        <v>7988449</v>
      </c>
      <c r="B4422" s="368" t="s">
        <v>1920</v>
      </c>
      <c r="C4422" s="367" t="s">
        <v>1931</v>
      </c>
      <c r="D4422" s="366">
        <v>44440</v>
      </c>
      <c r="E4422" s="366">
        <v>44440</v>
      </c>
      <c r="F4422" s="366">
        <v>44470</v>
      </c>
      <c r="G4422" s="365">
        <v>17</v>
      </c>
    </row>
    <row r="4423" spans="1:7" x14ac:dyDescent="0.25">
      <c r="A4423" s="369">
        <v>7989279</v>
      </c>
      <c r="B4423" s="368" t="s">
        <v>1926</v>
      </c>
      <c r="C4423" s="367" t="s">
        <v>1930</v>
      </c>
      <c r="D4423" s="366">
        <v>44317</v>
      </c>
      <c r="E4423" s="366">
        <v>44348</v>
      </c>
      <c r="F4423" s="366">
        <v>44348</v>
      </c>
      <c r="G4423" s="365">
        <v>20</v>
      </c>
    </row>
    <row r="4424" spans="1:7" x14ac:dyDescent="0.25">
      <c r="A4424" s="369">
        <v>7991592</v>
      </c>
      <c r="B4424" s="368" t="s">
        <v>1918</v>
      </c>
      <c r="C4424" s="367" t="s">
        <v>1925</v>
      </c>
      <c r="D4424" s="366">
        <v>44378</v>
      </c>
      <c r="E4424" s="366">
        <v>44409</v>
      </c>
      <c r="F4424" s="366">
        <v>44409</v>
      </c>
      <c r="G4424" s="365">
        <v>19</v>
      </c>
    </row>
    <row r="4425" spans="1:7" x14ac:dyDescent="0.25">
      <c r="A4425" s="369">
        <v>7993927</v>
      </c>
      <c r="B4425" s="368" t="s">
        <v>1922</v>
      </c>
      <c r="C4425" s="367" t="s">
        <v>1934</v>
      </c>
      <c r="D4425" s="366">
        <v>44440</v>
      </c>
      <c r="E4425" s="366">
        <v>44440</v>
      </c>
      <c r="F4425" s="366">
        <v>44470</v>
      </c>
      <c r="G4425" s="365">
        <v>70</v>
      </c>
    </row>
    <row r="4426" spans="1:7" x14ac:dyDescent="0.25">
      <c r="A4426" s="369">
        <v>7999436</v>
      </c>
      <c r="B4426" s="368" t="s">
        <v>1929</v>
      </c>
      <c r="C4426" s="367" t="s">
        <v>1927</v>
      </c>
      <c r="D4426" s="366">
        <v>44409</v>
      </c>
      <c r="E4426" s="366">
        <v>44409</v>
      </c>
      <c r="F4426" s="366">
        <v>44440</v>
      </c>
      <c r="G4426" s="365">
        <v>23</v>
      </c>
    </row>
    <row r="4427" spans="1:7" x14ac:dyDescent="0.25">
      <c r="A4427" s="369">
        <v>7999885</v>
      </c>
      <c r="B4427" s="368" t="s">
        <v>1918</v>
      </c>
      <c r="C4427" s="367" t="s">
        <v>1931</v>
      </c>
      <c r="D4427" s="366">
        <v>43831</v>
      </c>
      <c r="E4427" s="366">
        <v>43831</v>
      </c>
      <c r="F4427" s="366">
        <v>43862</v>
      </c>
      <c r="G4427" s="365">
        <v>21</v>
      </c>
    </row>
    <row r="4428" spans="1:7" x14ac:dyDescent="0.25">
      <c r="A4428" s="369">
        <v>8005845</v>
      </c>
      <c r="B4428" s="368" t="s">
        <v>1929</v>
      </c>
      <c r="C4428" s="367" t="s">
        <v>1917</v>
      </c>
      <c r="D4428" s="366">
        <v>44317</v>
      </c>
      <c r="E4428" s="366">
        <v>44317</v>
      </c>
      <c r="F4428" s="366">
        <v>44348</v>
      </c>
      <c r="G4428" s="365">
        <v>57</v>
      </c>
    </row>
    <row r="4429" spans="1:7" x14ac:dyDescent="0.25">
      <c r="A4429" s="369">
        <v>8005925</v>
      </c>
      <c r="B4429" s="368" t="s">
        <v>1918</v>
      </c>
      <c r="C4429" s="367" t="s">
        <v>1934</v>
      </c>
      <c r="D4429" s="366">
        <v>44470</v>
      </c>
      <c r="E4429" s="366">
        <v>44470</v>
      </c>
      <c r="F4429" s="366">
        <v>44470</v>
      </c>
      <c r="G4429" s="365">
        <v>23</v>
      </c>
    </row>
    <row r="4430" spans="1:7" x14ac:dyDescent="0.25">
      <c r="A4430" s="369">
        <v>8006067</v>
      </c>
      <c r="B4430" s="368" t="s">
        <v>1920</v>
      </c>
      <c r="C4430" s="367" t="s">
        <v>1933</v>
      </c>
      <c r="D4430" s="366">
        <v>44440</v>
      </c>
      <c r="E4430" s="366">
        <v>44440</v>
      </c>
      <c r="F4430" s="366">
        <v>44470</v>
      </c>
      <c r="G4430" s="365">
        <v>62</v>
      </c>
    </row>
    <row r="4431" spans="1:7" x14ac:dyDescent="0.25">
      <c r="A4431" s="369">
        <v>8007947</v>
      </c>
      <c r="B4431" s="368" t="s">
        <v>1926</v>
      </c>
      <c r="C4431" s="367" t="s">
        <v>1931</v>
      </c>
      <c r="D4431" s="366">
        <v>43922</v>
      </c>
      <c r="E4431" s="366">
        <v>43922</v>
      </c>
      <c r="F4431" s="366">
        <v>43952</v>
      </c>
      <c r="G4431" s="365">
        <v>44</v>
      </c>
    </row>
    <row r="4432" spans="1:7" x14ac:dyDescent="0.25">
      <c r="A4432" s="369">
        <v>8007977</v>
      </c>
      <c r="B4432" s="368" t="s">
        <v>1932</v>
      </c>
      <c r="C4432" s="367" t="s">
        <v>1919</v>
      </c>
      <c r="D4432" s="366">
        <v>44531</v>
      </c>
      <c r="E4432" s="366">
        <v>44531</v>
      </c>
      <c r="F4432" s="366">
        <v>44562</v>
      </c>
      <c r="G4432" s="365">
        <v>33</v>
      </c>
    </row>
    <row r="4433" spans="1:7" x14ac:dyDescent="0.25">
      <c r="A4433" s="369">
        <v>8008144</v>
      </c>
      <c r="B4433" s="368" t="s">
        <v>1918</v>
      </c>
      <c r="C4433" s="367" t="s">
        <v>1931</v>
      </c>
      <c r="D4433" s="366">
        <v>44197</v>
      </c>
      <c r="E4433" s="366">
        <v>44197</v>
      </c>
      <c r="F4433" s="366">
        <v>44228</v>
      </c>
      <c r="G4433" s="365">
        <v>84</v>
      </c>
    </row>
    <row r="4434" spans="1:7" x14ac:dyDescent="0.25">
      <c r="A4434" s="369">
        <v>8009258</v>
      </c>
      <c r="B4434" s="368" t="s">
        <v>1929</v>
      </c>
      <c r="C4434" s="367" t="s">
        <v>1919</v>
      </c>
      <c r="D4434" s="366">
        <v>44470</v>
      </c>
      <c r="E4434" s="366">
        <v>44470</v>
      </c>
      <c r="F4434" s="366">
        <v>44501</v>
      </c>
      <c r="G4434" s="365">
        <v>75</v>
      </c>
    </row>
    <row r="4435" spans="1:7" x14ac:dyDescent="0.25">
      <c r="A4435" s="369">
        <v>8010174</v>
      </c>
      <c r="B4435" s="368" t="s">
        <v>1932</v>
      </c>
      <c r="C4435" s="367" t="s">
        <v>1917</v>
      </c>
      <c r="D4435" s="366">
        <v>44197</v>
      </c>
      <c r="E4435" s="366">
        <v>44228</v>
      </c>
      <c r="F4435" s="366">
        <v>44228</v>
      </c>
      <c r="G4435" s="365">
        <v>20</v>
      </c>
    </row>
    <row r="4436" spans="1:7" x14ac:dyDescent="0.25">
      <c r="A4436" s="369">
        <v>8011451</v>
      </c>
      <c r="B4436" s="368" t="s">
        <v>1928</v>
      </c>
      <c r="C4436" s="367" t="s">
        <v>1931</v>
      </c>
      <c r="D4436" s="366">
        <v>43952</v>
      </c>
      <c r="E4436" s="366">
        <v>43952</v>
      </c>
      <c r="F4436" s="366">
        <v>43952</v>
      </c>
      <c r="G4436" s="365">
        <v>76</v>
      </c>
    </row>
    <row r="4437" spans="1:7" x14ac:dyDescent="0.25">
      <c r="A4437" s="369">
        <v>8011627</v>
      </c>
      <c r="B4437" s="368" t="s">
        <v>1918</v>
      </c>
      <c r="C4437" s="367" t="s">
        <v>1927</v>
      </c>
      <c r="D4437" s="366">
        <v>44166</v>
      </c>
      <c r="E4437" s="366">
        <v>44197</v>
      </c>
      <c r="F4437" s="366">
        <v>44197</v>
      </c>
      <c r="G4437" s="365">
        <v>9</v>
      </c>
    </row>
    <row r="4438" spans="1:7" x14ac:dyDescent="0.25">
      <c r="A4438" s="369">
        <v>8013090</v>
      </c>
      <c r="B4438" s="368" t="s">
        <v>1929</v>
      </c>
      <c r="C4438" s="367" t="s">
        <v>1923</v>
      </c>
      <c r="D4438" s="366">
        <v>44409</v>
      </c>
      <c r="E4438" s="366">
        <v>44409</v>
      </c>
      <c r="F4438" s="366">
        <v>44440</v>
      </c>
      <c r="G4438" s="365">
        <v>46</v>
      </c>
    </row>
    <row r="4439" spans="1:7" x14ac:dyDescent="0.25">
      <c r="A4439" s="369">
        <v>8017055</v>
      </c>
      <c r="B4439" s="368" t="s">
        <v>1920</v>
      </c>
      <c r="C4439" s="367" t="s">
        <v>1921</v>
      </c>
      <c r="D4439" s="366">
        <v>44044</v>
      </c>
      <c r="E4439" s="366">
        <v>44044</v>
      </c>
      <c r="F4439" s="366">
        <v>44075</v>
      </c>
      <c r="G4439" s="365">
        <v>6</v>
      </c>
    </row>
    <row r="4440" spans="1:7" x14ac:dyDescent="0.25">
      <c r="A4440" s="369">
        <v>8020198</v>
      </c>
      <c r="B4440" s="368" t="s">
        <v>1924</v>
      </c>
      <c r="C4440" s="367" t="s">
        <v>1921</v>
      </c>
      <c r="D4440" s="366">
        <v>44044</v>
      </c>
      <c r="E4440" s="366">
        <v>44044</v>
      </c>
      <c r="F4440" s="366">
        <v>44044</v>
      </c>
      <c r="G4440" s="365">
        <v>13</v>
      </c>
    </row>
    <row r="4441" spans="1:7" x14ac:dyDescent="0.25">
      <c r="A4441" s="369">
        <v>8020813</v>
      </c>
      <c r="B4441" s="368" t="s">
        <v>1932</v>
      </c>
      <c r="C4441" s="367" t="s">
        <v>1930</v>
      </c>
      <c r="D4441" s="366">
        <v>44348</v>
      </c>
      <c r="E4441" s="366">
        <v>44348</v>
      </c>
      <c r="F4441" s="366">
        <v>44378</v>
      </c>
      <c r="G4441" s="365">
        <v>15</v>
      </c>
    </row>
    <row r="4442" spans="1:7" x14ac:dyDescent="0.25">
      <c r="A4442" s="369">
        <v>8021043</v>
      </c>
      <c r="B4442" s="368" t="s">
        <v>1924</v>
      </c>
      <c r="C4442" s="367" t="s">
        <v>1923</v>
      </c>
      <c r="D4442" s="366">
        <v>44256</v>
      </c>
      <c r="E4442" s="366">
        <v>44287</v>
      </c>
      <c r="F4442" s="366">
        <v>44287</v>
      </c>
      <c r="G4442" s="365">
        <v>15</v>
      </c>
    </row>
    <row r="4443" spans="1:7" x14ac:dyDescent="0.25">
      <c r="A4443" s="369">
        <v>8021563</v>
      </c>
      <c r="B4443" s="368" t="s">
        <v>1920</v>
      </c>
      <c r="C4443" s="367" t="s">
        <v>1930</v>
      </c>
      <c r="D4443" s="366">
        <v>44197</v>
      </c>
      <c r="E4443" s="366">
        <v>44197</v>
      </c>
      <c r="F4443" s="366">
        <v>44197</v>
      </c>
      <c r="G4443" s="365">
        <v>97</v>
      </c>
    </row>
    <row r="4444" spans="1:7" x14ac:dyDescent="0.25">
      <c r="A4444" s="369">
        <v>8030908</v>
      </c>
      <c r="B4444" s="368" t="s">
        <v>1929</v>
      </c>
      <c r="C4444" s="367" t="s">
        <v>1930</v>
      </c>
      <c r="D4444" s="366">
        <v>43922</v>
      </c>
      <c r="E4444" s="366">
        <v>43952</v>
      </c>
      <c r="F4444" s="366">
        <v>43952</v>
      </c>
      <c r="G4444" s="365">
        <v>1</v>
      </c>
    </row>
    <row r="4445" spans="1:7" x14ac:dyDescent="0.25">
      <c r="A4445" s="369">
        <v>8031276</v>
      </c>
      <c r="B4445" s="368" t="s">
        <v>1932</v>
      </c>
      <c r="C4445" s="367" t="s">
        <v>1930</v>
      </c>
      <c r="D4445" s="366">
        <v>44287</v>
      </c>
      <c r="E4445" s="366">
        <v>44317</v>
      </c>
      <c r="F4445" s="366">
        <v>44317</v>
      </c>
      <c r="G4445" s="365">
        <v>23</v>
      </c>
    </row>
    <row r="4446" spans="1:7" x14ac:dyDescent="0.25">
      <c r="A4446" s="369">
        <v>8031513</v>
      </c>
      <c r="B4446" s="368" t="s">
        <v>1920</v>
      </c>
      <c r="C4446" s="367" t="s">
        <v>1923</v>
      </c>
      <c r="D4446" s="366">
        <v>44044</v>
      </c>
      <c r="E4446" s="366">
        <v>44075</v>
      </c>
      <c r="F4446" s="366">
        <v>44075</v>
      </c>
      <c r="G4446" s="365">
        <v>6</v>
      </c>
    </row>
    <row r="4447" spans="1:7" x14ac:dyDescent="0.25">
      <c r="A4447" s="369">
        <v>8032158</v>
      </c>
      <c r="B4447" s="368" t="s">
        <v>1928</v>
      </c>
      <c r="C4447" s="367" t="s">
        <v>1934</v>
      </c>
      <c r="D4447" s="366">
        <v>44197</v>
      </c>
      <c r="E4447" s="366">
        <v>44197</v>
      </c>
      <c r="F4447" s="366">
        <v>44197</v>
      </c>
      <c r="G4447" s="365">
        <v>38</v>
      </c>
    </row>
    <row r="4448" spans="1:7" x14ac:dyDescent="0.25">
      <c r="A4448" s="369">
        <v>8035245</v>
      </c>
      <c r="B4448" s="368" t="s">
        <v>1926</v>
      </c>
      <c r="C4448" s="367" t="s">
        <v>1927</v>
      </c>
      <c r="D4448" s="366">
        <v>44136</v>
      </c>
      <c r="E4448" s="366">
        <v>44166</v>
      </c>
      <c r="F4448" s="366">
        <v>44166</v>
      </c>
      <c r="G4448" s="365">
        <v>5</v>
      </c>
    </row>
    <row r="4449" spans="1:7" x14ac:dyDescent="0.25">
      <c r="A4449" s="369">
        <v>8036108</v>
      </c>
      <c r="B4449" s="368" t="s">
        <v>1924</v>
      </c>
      <c r="C4449" s="367" t="s">
        <v>1930</v>
      </c>
      <c r="D4449" s="366">
        <v>44348</v>
      </c>
      <c r="E4449" s="366">
        <v>44348</v>
      </c>
      <c r="F4449" s="366">
        <v>44348</v>
      </c>
      <c r="G4449" s="365">
        <v>87</v>
      </c>
    </row>
    <row r="4450" spans="1:7" x14ac:dyDescent="0.25">
      <c r="A4450" s="369">
        <v>8036289</v>
      </c>
      <c r="B4450" s="368" t="s">
        <v>1918</v>
      </c>
      <c r="C4450" s="367" t="s">
        <v>1919</v>
      </c>
      <c r="D4450" s="366">
        <v>44228</v>
      </c>
      <c r="E4450" s="366">
        <v>44228</v>
      </c>
      <c r="F4450" s="366">
        <v>44228</v>
      </c>
      <c r="G4450" s="365">
        <v>74</v>
      </c>
    </row>
    <row r="4451" spans="1:7" x14ac:dyDescent="0.25">
      <c r="A4451" s="369">
        <v>8036532</v>
      </c>
      <c r="B4451" s="368" t="s">
        <v>1932</v>
      </c>
      <c r="C4451" s="367" t="s">
        <v>1925</v>
      </c>
      <c r="D4451" s="366">
        <v>44348</v>
      </c>
      <c r="E4451" s="366">
        <v>44348</v>
      </c>
      <c r="F4451" s="366">
        <v>44378</v>
      </c>
      <c r="G4451" s="365">
        <v>65</v>
      </c>
    </row>
    <row r="4452" spans="1:7" x14ac:dyDescent="0.25">
      <c r="A4452" s="369">
        <v>8037758</v>
      </c>
      <c r="B4452" s="368" t="s">
        <v>1928</v>
      </c>
      <c r="C4452" s="367" t="s">
        <v>1934</v>
      </c>
      <c r="D4452" s="366">
        <v>44378</v>
      </c>
      <c r="E4452" s="366">
        <v>44378</v>
      </c>
      <c r="F4452" s="366">
        <v>44409</v>
      </c>
      <c r="G4452" s="365">
        <v>51</v>
      </c>
    </row>
    <row r="4453" spans="1:7" x14ac:dyDescent="0.25">
      <c r="A4453" s="369">
        <v>8038406</v>
      </c>
      <c r="B4453" s="368" t="s">
        <v>1929</v>
      </c>
      <c r="C4453" s="367" t="s">
        <v>1933</v>
      </c>
      <c r="D4453" s="366">
        <v>44044</v>
      </c>
      <c r="E4453" s="366">
        <v>44044</v>
      </c>
      <c r="F4453" s="366">
        <v>44044</v>
      </c>
      <c r="G4453" s="365">
        <v>38</v>
      </c>
    </row>
    <row r="4454" spans="1:7" x14ac:dyDescent="0.25">
      <c r="A4454" s="369">
        <v>8039201</v>
      </c>
      <c r="B4454" s="368" t="s">
        <v>1928</v>
      </c>
      <c r="C4454" s="367" t="s">
        <v>1923</v>
      </c>
      <c r="D4454" s="366">
        <v>43831</v>
      </c>
      <c r="E4454" s="366">
        <v>43831</v>
      </c>
      <c r="F4454" s="366">
        <v>43862</v>
      </c>
      <c r="G4454" s="365">
        <v>37</v>
      </c>
    </row>
    <row r="4455" spans="1:7" x14ac:dyDescent="0.25">
      <c r="A4455" s="369">
        <v>8039722</v>
      </c>
      <c r="B4455" s="368" t="s">
        <v>1922</v>
      </c>
      <c r="C4455" s="367" t="s">
        <v>1934</v>
      </c>
      <c r="D4455" s="366">
        <v>44287</v>
      </c>
      <c r="E4455" s="366">
        <v>44317</v>
      </c>
      <c r="F4455" s="366">
        <v>44317</v>
      </c>
      <c r="G4455" s="365">
        <v>25</v>
      </c>
    </row>
    <row r="4456" spans="1:7" x14ac:dyDescent="0.25">
      <c r="A4456" s="369">
        <v>8043655</v>
      </c>
      <c r="B4456" s="368" t="s">
        <v>1928</v>
      </c>
      <c r="C4456" s="367" t="s">
        <v>1927</v>
      </c>
      <c r="D4456" s="366">
        <v>44044</v>
      </c>
      <c r="E4456" s="366">
        <v>44075</v>
      </c>
      <c r="F4456" s="366">
        <v>44075</v>
      </c>
      <c r="G4456" s="365">
        <v>8</v>
      </c>
    </row>
    <row r="4457" spans="1:7" x14ac:dyDescent="0.25">
      <c r="A4457" s="369">
        <v>8044524</v>
      </c>
      <c r="B4457" s="368" t="s">
        <v>1929</v>
      </c>
      <c r="C4457" s="367" t="s">
        <v>1923</v>
      </c>
      <c r="D4457" s="366">
        <v>44531</v>
      </c>
      <c r="E4457" s="366">
        <v>44562</v>
      </c>
      <c r="F4457" s="366">
        <v>44562</v>
      </c>
      <c r="G4457" s="365">
        <v>21</v>
      </c>
    </row>
    <row r="4458" spans="1:7" x14ac:dyDescent="0.25">
      <c r="A4458" s="369">
        <v>8044670</v>
      </c>
      <c r="B4458" s="368" t="s">
        <v>1928</v>
      </c>
      <c r="C4458" s="367" t="s">
        <v>1934</v>
      </c>
      <c r="D4458" s="366">
        <v>44378</v>
      </c>
      <c r="E4458" s="366">
        <v>44409</v>
      </c>
      <c r="F4458" s="366">
        <v>44409</v>
      </c>
      <c r="G4458" s="365">
        <v>21</v>
      </c>
    </row>
    <row r="4459" spans="1:7" x14ac:dyDescent="0.25">
      <c r="A4459" s="369">
        <v>8046526</v>
      </c>
      <c r="B4459" s="368" t="s">
        <v>1928</v>
      </c>
      <c r="C4459" s="367" t="s">
        <v>1919</v>
      </c>
      <c r="D4459" s="366">
        <v>43891</v>
      </c>
      <c r="E4459" s="366">
        <v>43891</v>
      </c>
      <c r="F4459" s="366">
        <v>43922</v>
      </c>
      <c r="G4459" s="365">
        <v>74</v>
      </c>
    </row>
    <row r="4460" spans="1:7" x14ac:dyDescent="0.25">
      <c r="A4460" s="369">
        <v>8047348</v>
      </c>
      <c r="B4460" s="368" t="s">
        <v>1928</v>
      </c>
      <c r="C4460" s="367" t="s">
        <v>1933</v>
      </c>
      <c r="D4460" s="366">
        <v>44531</v>
      </c>
      <c r="E4460" s="366">
        <v>44562</v>
      </c>
      <c r="F4460" s="366">
        <v>44562</v>
      </c>
      <c r="G4460" s="365">
        <v>19</v>
      </c>
    </row>
    <row r="4461" spans="1:7" x14ac:dyDescent="0.25">
      <c r="A4461" s="369">
        <v>8049855</v>
      </c>
      <c r="B4461" s="368" t="s">
        <v>1918</v>
      </c>
      <c r="C4461" s="367" t="s">
        <v>1917</v>
      </c>
      <c r="D4461" s="366">
        <v>44317</v>
      </c>
      <c r="E4461" s="366">
        <v>44317</v>
      </c>
      <c r="F4461" s="366">
        <v>44317</v>
      </c>
      <c r="G4461" s="365">
        <v>52</v>
      </c>
    </row>
    <row r="4462" spans="1:7" x14ac:dyDescent="0.25">
      <c r="A4462" s="369">
        <v>8050568</v>
      </c>
      <c r="B4462" s="368" t="s">
        <v>1924</v>
      </c>
      <c r="C4462" s="367" t="s">
        <v>1921</v>
      </c>
      <c r="D4462" s="366">
        <v>44105</v>
      </c>
      <c r="E4462" s="366">
        <v>44136</v>
      </c>
      <c r="F4462" s="366">
        <v>44136</v>
      </c>
      <c r="G4462" s="365">
        <v>2</v>
      </c>
    </row>
    <row r="4463" spans="1:7" x14ac:dyDescent="0.25">
      <c r="A4463" s="369">
        <v>8051505</v>
      </c>
      <c r="B4463" s="368" t="s">
        <v>1932</v>
      </c>
      <c r="C4463" s="367" t="s">
        <v>1933</v>
      </c>
      <c r="D4463" s="366">
        <v>43891</v>
      </c>
      <c r="E4463" s="366">
        <v>43891</v>
      </c>
      <c r="F4463" s="366">
        <v>43922</v>
      </c>
      <c r="G4463" s="365">
        <v>91</v>
      </c>
    </row>
    <row r="4464" spans="1:7" x14ac:dyDescent="0.25">
      <c r="A4464" s="369">
        <v>8051626</v>
      </c>
      <c r="B4464" s="368" t="s">
        <v>1918</v>
      </c>
      <c r="C4464" s="367" t="s">
        <v>1933</v>
      </c>
      <c r="D4464" s="366">
        <v>43983</v>
      </c>
      <c r="E4464" s="366">
        <v>44013</v>
      </c>
      <c r="F4464" s="366">
        <v>44013</v>
      </c>
      <c r="G4464" s="365">
        <v>3</v>
      </c>
    </row>
    <row r="4465" spans="1:7" x14ac:dyDescent="0.25">
      <c r="A4465" s="369">
        <v>8052399</v>
      </c>
      <c r="B4465" s="368" t="s">
        <v>1922</v>
      </c>
      <c r="C4465" s="367" t="s">
        <v>1925</v>
      </c>
      <c r="D4465" s="366">
        <v>44440</v>
      </c>
      <c r="E4465" s="366">
        <v>44440</v>
      </c>
      <c r="F4465" s="366">
        <v>44440</v>
      </c>
      <c r="G4465" s="365">
        <v>89</v>
      </c>
    </row>
    <row r="4466" spans="1:7" x14ac:dyDescent="0.25">
      <c r="A4466" s="369">
        <v>8055581</v>
      </c>
      <c r="B4466" s="368" t="s">
        <v>1922</v>
      </c>
      <c r="C4466" s="367" t="s">
        <v>1930</v>
      </c>
      <c r="D4466" s="366">
        <v>44044</v>
      </c>
      <c r="E4466" s="366">
        <v>44075</v>
      </c>
      <c r="F4466" s="366">
        <v>44075</v>
      </c>
      <c r="G4466" s="365">
        <v>2</v>
      </c>
    </row>
    <row r="4467" spans="1:7" x14ac:dyDescent="0.25">
      <c r="A4467" s="369">
        <v>8055976</v>
      </c>
      <c r="B4467" s="368" t="s">
        <v>1924</v>
      </c>
      <c r="C4467" s="367" t="s">
        <v>1925</v>
      </c>
      <c r="D4467" s="366">
        <v>43831</v>
      </c>
      <c r="E4467" s="366">
        <v>43831</v>
      </c>
      <c r="F4467" s="366">
        <v>43831</v>
      </c>
      <c r="G4467" s="365">
        <v>32</v>
      </c>
    </row>
    <row r="4468" spans="1:7" x14ac:dyDescent="0.25">
      <c r="A4468" s="369">
        <v>8056037</v>
      </c>
      <c r="B4468" s="368" t="s">
        <v>1926</v>
      </c>
      <c r="C4468" s="367" t="s">
        <v>1917</v>
      </c>
      <c r="D4468" s="366">
        <v>44075</v>
      </c>
      <c r="E4468" s="366">
        <v>44075</v>
      </c>
      <c r="F4468" s="366">
        <v>44105</v>
      </c>
      <c r="G4468" s="365">
        <v>90</v>
      </c>
    </row>
    <row r="4469" spans="1:7" x14ac:dyDescent="0.25">
      <c r="A4469" s="369">
        <v>8056464</v>
      </c>
      <c r="B4469" s="368" t="s">
        <v>1924</v>
      </c>
      <c r="C4469" s="367" t="s">
        <v>1934</v>
      </c>
      <c r="D4469" s="366">
        <v>44348</v>
      </c>
      <c r="E4469" s="366">
        <v>44378</v>
      </c>
      <c r="F4469" s="366">
        <v>44378</v>
      </c>
      <c r="G4469" s="365">
        <v>21</v>
      </c>
    </row>
    <row r="4470" spans="1:7" x14ac:dyDescent="0.25">
      <c r="A4470" s="369">
        <v>8059464</v>
      </c>
      <c r="B4470" s="368" t="s">
        <v>1926</v>
      </c>
      <c r="C4470" s="367" t="s">
        <v>1934</v>
      </c>
      <c r="D4470" s="366">
        <v>44317</v>
      </c>
      <c r="E4470" s="366">
        <v>44348</v>
      </c>
      <c r="F4470" s="366">
        <v>44348</v>
      </c>
      <c r="G4470" s="365">
        <v>3</v>
      </c>
    </row>
    <row r="4471" spans="1:7" x14ac:dyDescent="0.25">
      <c r="A4471" s="369">
        <v>8062068</v>
      </c>
      <c r="B4471" s="368" t="s">
        <v>1922</v>
      </c>
      <c r="C4471" s="367" t="s">
        <v>1934</v>
      </c>
      <c r="D4471" s="366">
        <v>44166</v>
      </c>
      <c r="E4471" s="366">
        <v>44166</v>
      </c>
      <c r="F4471" s="366">
        <v>44197</v>
      </c>
      <c r="G4471" s="365">
        <v>35</v>
      </c>
    </row>
    <row r="4472" spans="1:7" x14ac:dyDescent="0.25">
      <c r="A4472" s="369">
        <v>8065235</v>
      </c>
      <c r="B4472" s="368" t="s">
        <v>1920</v>
      </c>
      <c r="C4472" s="367" t="s">
        <v>1934</v>
      </c>
      <c r="D4472" s="366">
        <v>44075</v>
      </c>
      <c r="E4472" s="366">
        <v>44105</v>
      </c>
      <c r="F4472" s="366">
        <v>44105</v>
      </c>
      <c r="G4472" s="365">
        <v>6</v>
      </c>
    </row>
    <row r="4473" spans="1:7" x14ac:dyDescent="0.25">
      <c r="A4473" s="369">
        <v>8065706</v>
      </c>
      <c r="B4473" s="368" t="s">
        <v>1932</v>
      </c>
      <c r="C4473" s="367" t="s">
        <v>1934</v>
      </c>
      <c r="D4473" s="366">
        <v>44013</v>
      </c>
      <c r="E4473" s="366">
        <v>44044</v>
      </c>
      <c r="F4473" s="366">
        <v>44044</v>
      </c>
      <c r="G4473" s="365">
        <v>3</v>
      </c>
    </row>
    <row r="4474" spans="1:7" x14ac:dyDescent="0.25">
      <c r="A4474" s="369">
        <v>8065901</v>
      </c>
      <c r="B4474" s="368" t="s">
        <v>1932</v>
      </c>
      <c r="C4474" s="367" t="s">
        <v>1927</v>
      </c>
      <c r="D4474" s="366">
        <v>44409</v>
      </c>
      <c r="E4474" s="366">
        <v>44440</v>
      </c>
      <c r="F4474" s="366">
        <v>44440</v>
      </c>
      <c r="G4474" s="365">
        <v>23</v>
      </c>
    </row>
    <row r="4475" spans="1:7" x14ac:dyDescent="0.25">
      <c r="A4475" s="369">
        <v>8066419</v>
      </c>
      <c r="B4475" s="368" t="s">
        <v>1928</v>
      </c>
      <c r="C4475" s="367" t="s">
        <v>1930</v>
      </c>
      <c r="D4475" s="366">
        <v>44287</v>
      </c>
      <c r="E4475" s="366">
        <v>44317</v>
      </c>
      <c r="F4475" s="366">
        <v>44317</v>
      </c>
      <c r="G4475" s="365">
        <v>4</v>
      </c>
    </row>
    <row r="4476" spans="1:7" x14ac:dyDescent="0.25">
      <c r="A4476" s="369">
        <v>8067603</v>
      </c>
      <c r="B4476" s="368" t="s">
        <v>1928</v>
      </c>
      <c r="C4476" s="367" t="s">
        <v>1930</v>
      </c>
      <c r="D4476" s="366">
        <v>44136</v>
      </c>
      <c r="E4476" s="366">
        <v>44166</v>
      </c>
      <c r="F4476" s="366">
        <v>44166</v>
      </c>
      <c r="G4476" s="365">
        <v>9</v>
      </c>
    </row>
    <row r="4477" spans="1:7" x14ac:dyDescent="0.25">
      <c r="A4477" s="369">
        <v>8067770</v>
      </c>
      <c r="B4477" s="368" t="s">
        <v>1928</v>
      </c>
      <c r="C4477" s="367" t="s">
        <v>1934</v>
      </c>
      <c r="D4477" s="366">
        <v>44044</v>
      </c>
      <c r="E4477" s="366">
        <v>44075</v>
      </c>
      <c r="F4477" s="366">
        <v>44075</v>
      </c>
      <c r="G4477" s="365">
        <v>2</v>
      </c>
    </row>
    <row r="4478" spans="1:7" x14ac:dyDescent="0.25">
      <c r="A4478" s="369">
        <v>8067771</v>
      </c>
      <c r="B4478" s="368" t="s">
        <v>1920</v>
      </c>
      <c r="C4478" s="367" t="s">
        <v>1921</v>
      </c>
      <c r="D4478" s="366">
        <v>43922</v>
      </c>
      <c r="E4478" s="366">
        <v>43922</v>
      </c>
      <c r="F4478" s="366">
        <v>43922</v>
      </c>
      <c r="G4478" s="365">
        <v>51</v>
      </c>
    </row>
    <row r="4479" spans="1:7" x14ac:dyDescent="0.25">
      <c r="A4479" s="369">
        <v>8068325</v>
      </c>
      <c r="B4479" s="368" t="s">
        <v>1920</v>
      </c>
      <c r="C4479" s="367" t="s">
        <v>1927</v>
      </c>
      <c r="D4479" s="366">
        <v>44256</v>
      </c>
      <c r="E4479" s="366">
        <v>44256</v>
      </c>
      <c r="F4479" s="366">
        <v>44287</v>
      </c>
      <c r="G4479" s="365">
        <v>65</v>
      </c>
    </row>
    <row r="4480" spans="1:7" x14ac:dyDescent="0.25">
      <c r="A4480" s="369">
        <v>8071763</v>
      </c>
      <c r="B4480" s="368" t="s">
        <v>1932</v>
      </c>
      <c r="C4480" s="367" t="s">
        <v>1930</v>
      </c>
      <c r="D4480" s="366">
        <v>43952</v>
      </c>
      <c r="E4480" s="366">
        <v>43983</v>
      </c>
      <c r="F4480" s="366">
        <v>43983</v>
      </c>
      <c r="G4480" s="365">
        <v>1</v>
      </c>
    </row>
    <row r="4481" spans="1:7" x14ac:dyDescent="0.25">
      <c r="A4481" s="369">
        <v>8073313</v>
      </c>
      <c r="B4481" s="368" t="s">
        <v>1924</v>
      </c>
      <c r="C4481" s="367" t="s">
        <v>1925</v>
      </c>
      <c r="D4481" s="366">
        <v>43891</v>
      </c>
      <c r="E4481" s="366">
        <v>43922</v>
      </c>
      <c r="F4481" s="366">
        <v>43922</v>
      </c>
      <c r="G4481" s="365">
        <v>1</v>
      </c>
    </row>
    <row r="4482" spans="1:7" x14ac:dyDescent="0.25">
      <c r="A4482" s="369">
        <v>8074482</v>
      </c>
      <c r="B4482" s="368" t="s">
        <v>1924</v>
      </c>
      <c r="C4482" s="367" t="s">
        <v>1921</v>
      </c>
      <c r="D4482" s="366">
        <v>44256</v>
      </c>
      <c r="E4482" s="366">
        <v>44256</v>
      </c>
      <c r="F4482" s="366">
        <v>44287</v>
      </c>
      <c r="G4482" s="365">
        <v>44</v>
      </c>
    </row>
    <row r="4483" spans="1:7" x14ac:dyDescent="0.25">
      <c r="A4483" s="369">
        <v>8074958</v>
      </c>
      <c r="B4483" s="368" t="s">
        <v>1922</v>
      </c>
      <c r="C4483" s="367" t="s">
        <v>1934</v>
      </c>
      <c r="D4483" s="366">
        <v>44378</v>
      </c>
      <c r="E4483" s="366">
        <v>44409</v>
      </c>
      <c r="F4483" s="366">
        <v>44409</v>
      </c>
      <c r="G4483" s="365">
        <v>8</v>
      </c>
    </row>
    <row r="4484" spans="1:7" x14ac:dyDescent="0.25">
      <c r="A4484" s="369">
        <v>8076547</v>
      </c>
      <c r="B4484" s="368" t="s">
        <v>1924</v>
      </c>
      <c r="C4484" s="367" t="s">
        <v>1931</v>
      </c>
      <c r="D4484" s="366">
        <v>44228</v>
      </c>
      <c r="E4484" s="366">
        <v>44256</v>
      </c>
      <c r="F4484" s="366">
        <v>44256</v>
      </c>
      <c r="G4484" s="365">
        <v>18</v>
      </c>
    </row>
    <row r="4485" spans="1:7" x14ac:dyDescent="0.25">
      <c r="A4485" s="369">
        <v>8077366</v>
      </c>
      <c r="B4485" s="368" t="s">
        <v>1918</v>
      </c>
      <c r="C4485" s="367" t="s">
        <v>1917</v>
      </c>
      <c r="D4485" s="366">
        <v>44256</v>
      </c>
      <c r="E4485" s="366">
        <v>44256</v>
      </c>
      <c r="F4485" s="366">
        <v>44287</v>
      </c>
      <c r="G4485" s="365">
        <v>50</v>
      </c>
    </row>
    <row r="4486" spans="1:7" x14ac:dyDescent="0.25">
      <c r="A4486" s="369">
        <v>8078677</v>
      </c>
      <c r="B4486" s="368" t="s">
        <v>1924</v>
      </c>
      <c r="C4486" s="367" t="s">
        <v>1921</v>
      </c>
      <c r="D4486" s="366">
        <v>44044</v>
      </c>
      <c r="E4486" s="366">
        <v>44044</v>
      </c>
      <c r="F4486" s="366">
        <v>44075</v>
      </c>
      <c r="G4486" s="365">
        <v>57</v>
      </c>
    </row>
    <row r="4487" spans="1:7" x14ac:dyDescent="0.25">
      <c r="A4487" s="369">
        <v>8082261</v>
      </c>
      <c r="B4487" s="368" t="s">
        <v>1924</v>
      </c>
      <c r="C4487" s="367" t="s">
        <v>1931</v>
      </c>
      <c r="D4487" s="366">
        <v>43983</v>
      </c>
      <c r="E4487" s="366">
        <v>44013</v>
      </c>
      <c r="F4487" s="366">
        <v>44013</v>
      </c>
      <c r="G4487" s="365">
        <v>3</v>
      </c>
    </row>
    <row r="4488" spans="1:7" x14ac:dyDescent="0.25">
      <c r="A4488" s="369">
        <v>8084594</v>
      </c>
      <c r="B4488" s="368" t="s">
        <v>1924</v>
      </c>
      <c r="C4488" s="367" t="s">
        <v>1934</v>
      </c>
      <c r="D4488" s="366">
        <v>44409</v>
      </c>
      <c r="E4488" s="366">
        <v>44409</v>
      </c>
      <c r="F4488" s="366">
        <v>44440</v>
      </c>
      <c r="G4488" s="365">
        <v>72</v>
      </c>
    </row>
    <row r="4489" spans="1:7" x14ac:dyDescent="0.25">
      <c r="A4489" s="369">
        <v>8087025</v>
      </c>
      <c r="B4489" s="368" t="s">
        <v>1922</v>
      </c>
      <c r="C4489" s="367" t="s">
        <v>1923</v>
      </c>
      <c r="D4489" s="366">
        <v>44470</v>
      </c>
      <c r="E4489" s="366">
        <v>44470</v>
      </c>
      <c r="F4489" s="366">
        <v>44470</v>
      </c>
      <c r="G4489" s="365">
        <v>32</v>
      </c>
    </row>
    <row r="4490" spans="1:7" x14ac:dyDescent="0.25">
      <c r="A4490" s="369">
        <v>8087306</v>
      </c>
      <c r="B4490" s="368" t="s">
        <v>1922</v>
      </c>
      <c r="C4490" s="367" t="s">
        <v>1919</v>
      </c>
      <c r="D4490" s="366">
        <v>44470</v>
      </c>
      <c r="E4490" s="366">
        <v>44501</v>
      </c>
      <c r="F4490" s="366">
        <v>44501</v>
      </c>
      <c r="G4490" s="365">
        <v>25</v>
      </c>
    </row>
    <row r="4491" spans="1:7" x14ac:dyDescent="0.25">
      <c r="A4491" s="369">
        <v>8089523</v>
      </c>
      <c r="B4491" s="368" t="s">
        <v>1922</v>
      </c>
      <c r="C4491" s="367" t="s">
        <v>1930</v>
      </c>
      <c r="D4491" s="366">
        <v>44531</v>
      </c>
      <c r="E4491" s="366">
        <v>44562</v>
      </c>
      <c r="F4491" s="366">
        <v>44562</v>
      </c>
      <c r="G4491" s="365">
        <v>18</v>
      </c>
    </row>
    <row r="4492" spans="1:7" x14ac:dyDescent="0.25">
      <c r="A4492" s="369">
        <v>8089860</v>
      </c>
      <c r="B4492" s="368" t="s">
        <v>1926</v>
      </c>
      <c r="C4492" s="367" t="s">
        <v>1921</v>
      </c>
      <c r="D4492" s="366">
        <v>43952</v>
      </c>
      <c r="E4492" s="366">
        <v>43952</v>
      </c>
      <c r="F4492" s="366">
        <v>43952</v>
      </c>
      <c r="G4492" s="365">
        <v>40</v>
      </c>
    </row>
    <row r="4493" spans="1:7" x14ac:dyDescent="0.25">
      <c r="A4493" s="369">
        <v>8092976</v>
      </c>
      <c r="B4493" s="368" t="s">
        <v>1924</v>
      </c>
      <c r="C4493" s="367" t="s">
        <v>1933</v>
      </c>
      <c r="D4493" s="366">
        <v>44501</v>
      </c>
      <c r="E4493" s="366">
        <v>44501</v>
      </c>
      <c r="F4493" s="366">
        <v>44531</v>
      </c>
      <c r="G4493" s="365">
        <v>20</v>
      </c>
    </row>
    <row r="4494" spans="1:7" x14ac:dyDescent="0.25">
      <c r="A4494" s="369">
        <v>8093386</v>
      </c>
      <c r="B4494" s="368" t="s">
        <v>1920</v>
      </c>
      <c r="C4494" s="367" t="s">
        <v>1917</v>
      </c>
      <c r="D4494" s="366">
        <v>43983</v>
      </c>
      <c r="E4494" s="366">
        <v>43983</v>
      </c>
      <c r="F4494" s="366">
        <v>44013</v>
      </c>
      <c r="G4494" s="365">
        <v>44</v>
      </c>
    </row>
    <row r="4495" spans="1:7" x14ac:dyDescent="0.25">
      <c r="A4495" s="369">
        <v>8094553</v>
      </c>
      <c r="B4495" s="368" t="s">
        <v>1928</v>
      </c>
      <c r="C4495" s="367" t="s">
        <v>1930</v>
      </c>
      <c r="D4495" s="366">
        <v>43862</v>
      </c>
      <c r="E4495" s="366">
        <v>43862</v>
      </c>
      <c r="F4495" s="366">
        <v>43891</v>
      </c>
      <c r="G4495" s="365">
        <v>46</v>
      </c>
    </row>
    <row r="4496" spans="1:7" x14ac:dyDescent="0.25">
      <c r="A4496" s="369">
        <v>8095689</v>
      </c>
      <c r="B4496" s="368" t="s">
        <v>1920</v>
      </c>
      <c r="C4496" s="367" t="s">
        <v>1923</v>
      </c>
      <c r="D4496" s="366">
        <v>44044</v>
      </c>
      <c r="E4496" s="366">
        <v>44044</v>
      </c>
      <c r="F4496" s="366">
        <v>44044</v>
      </c>
      <c r="G4496" s="365">
        <v>77</v>
      </c>
    </row>
    <row r="4497" spans="1:7" x14ac:dyDescent="0.25">
      <c r="A4497" s="369">
        <v>8095805</v>
      </c>
      <c r="B4497" s="368" t="s">
        <v>1932</v>
      </c>
      <c r="C4497" s="367" t="s">
        <v>1919</v>
      </c>
      <c r="D4497" s="366">
        <v>44348</v>
      </c>
      <c r="E4497" s="366">
        <v>44378</v>
      </c>
      <c r="F4497" s="366">
        <v>44378</v>
      </c>
      <c r="G4497" s="365">
        <v>17</v>
      </c>
    </row>
    <row r="4498" spans="1:7" x14ac:dyDescent="0.25">
      <c r="A4498" s="369">
        <v>8101112</v>
      </c>
      <c r="B4498" s="368" t="s">
        <v>1926</v>
      </c>
      <c r="C4498" s="367" t="s">
        <v>1919</v>
      </c>
      <c r="D4498" s="366">
        <v>44470</v>
      </c>
      <c r="E4498" s="366">
        <v>44470</v>
      </c>
      <c r="F4498" s="366">
        <v>44470</v>
      </c>
      <c r="G4498" s="365">
        <v>64</v>
      </c>
    </row>
    <row r="4499" spans="1:7" x14ac:dyDescent="0.25">
      <c r="A4499" s="369">
        <v>8102055</v>
      </c>
      <c r="B4499" s="368" t="s">
        <v>1920</v>
      </c>
      <c r="C4499" s="367" t="s">
        <v>1923</v>
      </c>
      <c r="D4499" s="366">
        <v>44105</v>
      </c>
      <c r="E4499" s="366">
        <v>44136</v>
      </c>
      <c r="F4499" s="366">
        <v>44136</v>
      </c>
      <c r="G4499" s="365">
        <v>7</v>
      </c>
    </row>
    <row r="4500" spans="1:7" x14ac:dyDescent="0.25">
      <c r="A4500" s="369">
        <v>8107849</v>
      </c>
      <c r="B4500" s="368" t="s">
        <v>1918</v>
      </c>
      <c r="C4500" s="367" t="s">
        <v>1927</v>
      </c>
      <c r="D4500" s="366">
        <v>44501</v>
      </c>
      <c r="E4500" s="366">
        <v>44501</v>
      </c>
      <c r="F4500" s="366">
        <v>44501</v>
      </c>
      <c r="G4500" s="365">
        <v>86</v>
      </c>
    </row>
    <row r="4501" spans="1:7" x14ac:dyDescent="0.25">
      <c r="A4501" s="369">
        <v>8110855</v>
      </c>
      <c r="B4501" s="368" t="s">
        <v>1920</v>
      </c>
      <c r="C4501" s="367" t="s">
        <v>1917</v>
      </c>
      <c r="D4501" s="366">
        <v>44531</v>
      </c>
      <c r="E4501" s="366">
        <v>44531</v>
      </c>
      <c r="F4501" s="366">
        <v>44531</v>
      </c>
      <c r="G4501" s="365">
        <v>53</v>
      </c>
    </row>
    <row r="4502" spans="1:7" x14ac:dyDescent="0.25">
      <c r="A4502" s="369">
        <v>8115325</v>
      </c>
      <c r="B4502" s="368" t="s">
        <v>1922</v>
      </c>
      <c r="C4502" s="367" t="s">
        <v>1925</v>
      </c>
      <c r="D4502" s="366">
        <v>44166</v>
      </c>
      <c r="E4502" s="366">
        <v>44197</v>
      </c>
      <c r="F4502" s="366">
        <v>44197</v>
      </c>
      <c r="G4502" s="365">
        <v>5</v>
      </c>
    </row>
    <row r="4503" spans="1:7" x14ac:dyDescent="0.25">
      <c r="A4503" s="369">
        <v>8116243</v>
      </c>
      <c r="B4503" s="368" t="s">
        <v>1920</v>
      </c>
      <c r="C4503" s="367" t="s">
        <v>1927</v>
      </c>
      <c r="D4503" s="366">
        <v>44409</v>
      </c>
      <c r="E4503" s="366">
        <v>44409</v>
      </c>
      <c r="F4503" s="366">
        <v>44440</v>
      </c>
      <c r="G4503" s="365">
        <v>77</v>
      </c>
    </row>
    <row r="4504" spans="1:7" x14ac:dyDescent="0.25">
      <c r="A4504" s="369">
        <v>8116845</v>
      </c>
      <c r="B4504" s="368" t="s">
        <v>1928</v>
      </c>
      <c r="C4504" s="367" t="s">
        <v>1933</v>
      </c>
      <c r="D4504" s="366">
        <v>44409</v>
      </c>
      <c r="E4504" s="366">
        <v>44409</v>
      </c>
      <c r="F4504" s="366">
        <v>44409</v>
      </c>
      <c r="G4504" s="365">
        <v>27</v>
      </c>
    </row>
    <row r="4505" spans="1:7" x14ac:dyDescent="0.25">
      <c r="A4505" s="369">
        <v>8121788</v>
      </c>
      <c r="B4505" s="368" t="s">
        <v>1928</v>
      </c>
      <c r="C4505" s="367" t="s">
        <v>1919</v>
      </c>
      <c r="D4505" s="366">
        <v>44013</v>
      </c>
      <c r="E4505" s="366">
        <v>44013</v>
      </c>
      <c r="F4505" s="366">
        <v>44013</v>
      </c>
      <c r="G4505" s="365">
        <v>48</v>
      </c>
    </row>
    <row r="4506" spans="1:7" x14ac:dyDescent="0.25">
      <c r="A4506" s="369">
        <v>8122651</v>
      </c>
      <c r="B4506" s="368" t="s">
        <v>1932</v>
      </c>
      <c r="C4506" s="367" t="s">
        <v>1930</v>
      </c>
      <c r="D4506" s="366">
        <v>44013</v>
      </c>
      <c r="E4506" s="366">
        <v>44013</v>
      </c>
      <c r="F4506" s="366">
        <v>44013</v>
      </c>
      <c r="G4506" s="365">
        <v>72</v>
      </c>
    </row>
    <row r="4507" spans="1:7" x14ac:dyDescent="0.25">
      <c r="A4507" s="369">
        <v>8124806</v>
      </c>
      <c r="B4507" s="368" t="s">
        <v>1920</v>
      </c>
      <c r="C4507" s="367" t="s">
        <v>1927</v>
      </c>
      <c r="D4507" s="366">
        <v>44440</v>
      </c>
      <c r="E4507" s="366">
        <v>44470</v>
      </c>
      <c r="F4507" s="366">
        <v>44470</v>
      </c>
      <c r="G4507" s="365">
        <v>4</v>
      </c>
    </row>
    <row r="4508" spans="1:7" x14ac:dyDescent="0.25">
      <c r="A4508" s="369">
        <v>8124996</v>
      </c>
      <c r="B4508" s="368" t="s">
        <v>1924</v>
      </c>
      <c r="C4508" s="367" t="s">
        <v>1921</v>
      </c>
      <c r="D4508" s="366">
        <v>44348</v>
      </c>
      <c r="E4508" s="366">
        <v>44348</v>
      </c>
      <c r="F4508" s="366">
        <v>44348</v>
      </c>
      <c r="G4508" s="365">
        <v>81</v>
      </c>
    </row>
    <row r="4509" spans="1:7" x14ac:dyDescent="0.25">
      <c r="A4509" s="369">
        <v>8126070</v>
      </c>
      <c r="B4509" s="368" t="s">
        <v>1928</v>
      </c>
      <c r="C4509" s="367" t="s">
        <v>1930</v>
      </c>
      <c r="D4509" s="366">
        <v>43891</v>
      </c>
      <c r="E4509" s="366">
        <v>43891</v>
      </c>
      <c r="F4509" s="366">
        <v>43891</v>
      </c>
      <c r="G4509" s="365">
        <v>82</v>
      </c>
    </row>
    <row r="4510" spans="1:7" x14ac:dyDescent="0.25">
      <c r="A4510" s="369">
        <v>8126553</v>
      </c>
      <c r="B4510" s="368" t="s">
        <v>1929</v>
      </c>
      <c r="C4510" s="367" t="s">
        <v>1931</v>
      </c>
      <c r="D4510" s="366">
        <v>44075</v>
      </c>
      <c r="E4510" s="366">
        <v>44075</v>
      </c>
      <c r="F4510" s="366">
        <v>44075</v>
      </c>
      <c r="G4510" s="365">
        <v>74</v>
      </c>
    </row>
    <row r="4511" spans="1:7" x14ac:dyDescent="0.25">
      <c r="A4511" s="369">
        <v>8127148</v>
      </c>
      <c r="B4511" s="368" t="s">
        <v>1929</v>
      </c>
      <c r="C4511" s="367" t="s">
        <v>1927</v>
      </c>
      <c r="D4511" s="366">
        <v>44256</v>
      </c>
      <c r="E4511" s="366">
        <v>44256</v>
      </c>
      <c r="F4511" s="366">
        <v>44287</v>
      </c>
      <c r="G4511" s="365">
        <v>86</v>
      </c>
    </row>
    <row r="4512" spans="1:7" x14ac:dyDescent="0.25">
      <c r="A4512" s="369">
        <v>8127208</v>
      </c>
      <c r="B4512" s="368" t="s">
        <v>1920</v>
      </c>
      <c r="C4512" s="367" t="s">
        <v>1934</v>
      </c>
      <c r="D4512" s="366">
        <v>44105</v>
      </c>
      <c r="E4512" s="366">
        <v>44105</v>
      </c>
      <c r="F4512" s="366">
        <v>44136</v>
      </c>
      <c r="G4512" s="365">
        <v>20</v>
      </c>
    </row>
    <row r="4513" spans="1:7" x14ac:dyDescent="0.25">
      <c r="A4513" s="369">
        <v>8132785</v>
      </c>
      <c r="B4513" s="368" t="s">
        <v>1920</v>
      </c>
      <c r="C4513" s="367" t="s">
        <v>1921</v>
      </c>
      <c r="D4513" s="366">
        <v>44166</v>
      </c>
      <c r="E4513" s="366">
        <v>44166</v>
      </c>
      <c r="F4513" s="366">
        <v>44166</v>
      </c>
      <c r="G4513" s="365">
        <v>55</v>
      </c>
    </row>
    <row r="4514" spans="1:7" x14ac:dyDescent="0.25">
      <c r="A4514" s="369">
        <v>8136126</v>
      </c>
      <c r="B4514" s="368" t="s">
        <v>1929</v>
      </c>
      <c r="C4514" s="367" t="s">
        <v>1933</v>
      </c>
      <c r="D4514" s="366">
        <v>44105</v>
      </c>
      <c r="E4514" s="366">
        <v>44105</v>
      </c>
      <c r="F4514" s="366">
        <v>44105</v>
      </c>
      <c r="G4514" s="365">
        <v>40</v>
      </c>
    </row>
    <row r="4515" spans="1:7" x14ac:dyDescent="0.25">
      <c r="A4515" s="369">
        <v>8136373</v>
      </c>
      <c r="B4515" s="368" t="s">
        <v>1922</v>
      </c>
      <c r="C4515" s="367" t="s">
        <v>1921</v>
      </c>
      <c r="D4515" s="366">
        <v>44136</v>
      </c>
      <c r="E4515" s="366">
        <v>44136</v>
      </c>
      <c r="F4515" s="366">
        <v>44166</v>
      </c>
      <c r="G4515" s="365">
        <v>11</v>
      </c>
    </row>
    <row r="4516" spans="1:7" x14ac:dyDescent="0.25">
      <c r="A4516" s="369">
        <v>8139435</v>
      </c>
      <c r="B4516" s="368" t="s">
        <v>1929</v>
      </c>
      <c r="C4516" s="367" t="s">
        <v>1919</v>
      </c>
      <c r="D4516" s="366">
        <v>44378</v>
      </c>
      <c r="E4516" s="366">
        <v>44378</v>
      </c>
      <c r="F4516" s="366">
        <v>44378</v>
      </c>
      <c r="G4516" s="365">
        <v>50</v>
      </c>
    </row>
    <row r="4517" spans="1:7" x14ac:dyDescent="0.25">
      <c r="A4517" s="369">
        <v>8139477</v>
      </c>
      <c r="B4517" s="368" t="s">
        <v>1922</v>
      </c>
      <c r="C4517" s="367" t="s">
        <v>1917</v>
      </c>
      <c r="D4517" s="366">
        <v>44287</v>
      </c>
      <c r="E4517" s="366">
        <v>44287</v>
      </c>
      <c r="F4517" s="366">
        <v>44317</v>
      </c>
      <c r="G4517" s="365">
        <v>78</v>
      </c>
    </row>
    <row r="4518" spans="1:7" x14ac:dyDescent="0.25">
      <c r="A4518" s="369">
        <v>8140770</v>
      </c>
      <c r="B4518" s="368" t="s">
        <v>1928</v>
      </c>
      <c r="C4518" s="367" t="s">
        <v>1931</v>
      </c>
      <c r="D4518" s="366">
        <v>43891</v>
      </c>
      <c r="E4518" s="366">
        <v>43891</v>
      </c>
      <c r="F4518" s="366">
        <v>43922</v>
      </c>
      <c r="G4518" s="365">
        <v>83</v>
      </c>
    </row>
    <row r="4519" spans="1:7" x14ac:dyDescent="0.25">
      <c r="A4519" s="369">
        <v>8141111</v>
      </c>
      <c r="B4519" s="368" t="s">
        <v>1920</v>
      </c>
      <c r="C4519" s="367" t="s">
        <v>1925</v>
      </c>
      <c r="D4519" s="366">
        <v>44378</v>
      </c>
      <c r="E4519" s="366">
        <v>44409</v>
      </c>
      <c r="F4519" s="366">
        <v>44409</v>
      </c>
      <c r="G4519" s="365">
        <v>9</v>
      </c>
    </row>
    <row r="4520" spans="1:7" x14ac:dyDescent="0.25">
      <c r="A4520" s="369">
        <v>8142534</v>
      </c>
      <c r="B4520" s="368" t="s">
        <v>1929</v>
      </c>
      <c r="C4520" s="367" t="s">
        <v>1921</v>
      </c>
      <c r="D4520" s="366">
        <v>43922</v>
      </c>
      <c r="E4520" s="366">
        <v>43922</v>
      </c>
      <c r="F4520" s="366">
        <v>43922</v>
      </c>
      <c r="G4520" s="365">
        <v>53</v>
      </c>
    </row>
    <row r="4521" spans="1:7" x14ac:dyDescent="0.25">
      <c r="A4521" s="369">
        <v>8142648</v>
      </c>
      <c r="B4521" s="368" t="s">
        <v>1928</v>
      </c>
      <c r="C4521" s="367" t="s">
        <v>1923</v>
      </c>
      <c r="D4521" s="366">
        <v>44531</v>
      </c>
      <c r="E4521" s="366">
        <v>44562</v>
      </c>
      <c r="F4521" s="366">
        <v>44562</v>
      </c>
      <c r="G4521" s="365">
        <v>17</v>
      </c>
    </row>
    <row r="4522" spans="1:7" x14ac:dyDescent="0.25">
      <c r="A4522" s="369">
        <v>8143999</v>
      </c>
      <c r="B4522" s="368" t="s">
        <v>1926</v>
      </c>
      <c r="C4522" s="367" t="s">
        <v>1921</v>
      </c>
      <c r="D4522" s="366">
        <v>44531</v>
      </c>
      <c r="E4522" s="366">
        <v>44562</v>
      </c>
      <c r="F4522" s="366">
        <v>44562</v>
      </c>
      <c r="G4522" s="365">
        <v>8</v>
      </c>
    </row>
    <row r="4523" spans="1:7" x14ac:dyDescent="0.25">
      <c r="A4523" s="369">
        <v>8144219</v>
      </c>
      <c r="B4523" s="368" t="s">
        <v>1929</v>
      </c>
      <c r="C4523" s="367" t="s">
        <v>1923</v>
      </c>
      <c r="D4523" s="366">
        <v>44136</v>
      </c>
      <c r="E4523" s="366">
        <v>44136</v>
      </c>
      <c r="F4523" s="366">
        <v>44166</v>
      </c>
      <c r="G4523" s="365">
        <v>27</v>
      </c>
    </row>
    <row r="4524" spans="1:7" x14ac:dyDescent="0.25">
      <c r="A4524" s="369">
        <v>8150359</v>
      </c>
      <c r="B4524" s="368" t="s">
        <v>1918</v>
      </c>
      <c r="C4524" s="367" t="s">
        <v>1931</v>
      </c>
      <c r="D4524" s="366">
        <v>43922</v>
      </c>
      <c r="E4524" s="366">
        <v>43922</v>
      </c>
      <c r="F4524" s="366">
        <v>43952</v>
      </c>
      <c r="G4524" s="365">
        <v>73</v>
      </c>
    </row>
    <row r="4525" spans="1:7" x14ac:dyDescent="0.25">
      <c r="A4525" s="369">
        <v>8151455</v>
      </c>
      <c r="B4525" s="368" t="s">
        <v>1922</v>
      </c>
      <c r="C4525" s="367" t="s">
        <v>1919</v>
      </c>
      <c r="D4525" s="366">
        <v>43983</v>
      </c>
      <c r="E4525" s="366">
        <v>43983</v>
      </c>
      <c r="F4525" s="366">
        <v>43983</v>
      </c>
      <c r="G4525" s="365">
        <v>1</v>
      </c>
    </row>
    <row r="4526" spans="1:7" x14ac:dyDescent="0.25">
      <c r="A4526" s="369">
        <v>8152994</v>
      </c>
      <c r="B4526" s="368" t="s">
        <v>1929</v>
      </c>
      <c r="C4526" s="367" t="s">
        <v>1917</v>
      </c>
      <c r="D4526" s="366">
        <v>44044</v>
      </c>
      <c r="E4526" s="366">
        <v>44075</v>
      </c>
      <c r="F4526" s="366">
        <v>44075</v>
      </c>
      <c r="G4526" s="365">
        <v>1</v>
      </c>
    </row>
    <row r="4527" spans="1:7" x14ac:dyDescent="0.25">
      <c r="A4527" s="369">
        <v>8154173</v>
      </c>
      <c r="B4527" s="368" t="s">
        <v>1922</v>
      </c>
      <c r="C4527" s="367" t="s">
        <v>1919</v>
      </c>
      <c r="D4527" s="366">
        <v>44501</v>
      </c>
      <c r="E4527" s="366">
        <v>44501</v>
      </c>
      <c r="F4527" s="366">
        <v>44501</v>
      </c>
      <c r="G4527" s="365">
        <v>67</v>
      </c>
    </row>
    <row r="4528" spans="1:7" x14ac:dyDescent="0.25">
      <c r="A4528" s="369">
        <v>8154904</v>
      </c>
      <c r="B4528" s="368" t="s">
        <v>1922</v>
      </c>
      <c r="C4528" s="367" t="s">
        <v>1921</v>
      </c>
      <c r="D4528" s="366">
        <v>43831</v>
      </c>
      <c r="E4528" s="366">
        <v>43831</v>
      </c>
      <c r="F4528" s="366">
        <v>43831</v>
      </c>
      <c r="G4528" s="365">
        <v>63</v>
      </c>
    </row>
    <row r="4529" spans="1:7" x14ac:dyDescent="0.25">
      <c r="A4529" s="369">
        <v>8157386</v>
      </c>
      <c r="B4529" s="368" t="s">
        <v>1932</v>
      </c>
      <c r="C4529" s="367" t="s">
        <v>1933</v>
      </c>
      <c r="D4529" s="366">
        <v>44256</v>
      </c>
      <c r="E4529" s="366">
        <v>44256</v>
      </c>
      <c r="F4529" s="366">
        <v>44256</v>
      </c>
      <c r="G4529" s="365">
        <v>53</v>
      </c>
    </row>
    <row r="4530" spans="1:7" x14ac:dyDescent="0.25">
      <c r="A4530" s="369">
        <v>8159055</v>
      </c>
      <c r="B4530" s="368" t="s">
        <v>1924</v>
      </c>
      <c r="C4530" s="367" t="s">
        <v>1930</v>
      </c>
      <c r="D4530" s="366">
        <v>43983</v>
      </c>
      <c r="E4530" s="366">
        <v>43983</v>
      </c>
      <c r="F4530" s="366">
        <v>44013</v>
      </c>
      <c r="G4530" s="365">
        <v>62</v>
      </c>
    </row>
    <row r="4531" spans="1:7" x14ac:dyDescent="0.25">
      <c r="A4531" s="369">
        <v>8160389</v>
      </c>
      <c r="B4531" s="368" t="s">
        <v>1932</v>
      </c>
      <c r="C4531" s="367" t="s">
        <v>1919</v>
      </c>
      <c r="D4531" s="366">
        <v>44501</v>
      </c>
      <c r="E4531" s="366">
        <v>44531</v>
      </c>
      <c r="F4531" s="366">
        <v>44531</v>
      </c>
      <c r="G4531" s="365">
        <v>9</v>
      </c>
    </row>
    <row r="4532" spans="1:7" x14ac:dyDescent="0.25">
      <c r="A4532" s="369">
        <v>8161281</v>
      </c>
      <c r="B4532" s="368" t="s">
        <v>1928</v>
      </c>
      <c r="C4532" s="367" t="s">
        <v>1930</v>
      </c>
      <c r="D4532" s="366">
        <v>44409</v>
      </c>
      <c r="E4532" s="366">
        <v>44409</v>
      </c>
      <c r="F4532" s="366">
        <v>44440</v>
      </c>
      <c r="G4532" s="365">
        <v>76</v>
      </c>
    </row>
    <row r="4533" spans="1:7" x14ac:dyDescent="0.25">
      <c r="A4533" s="369">
        <v>8163063</v>
      </c>
      <c r="B4533" s="368" t="s">
        <v>1924</v>
      </c>
      <c r="C4533" s="367" t="s">
        <v>1934</v>
      </c>
      <c r="D4533" s="366">
        <v>43952</v>
      </c>
      <c r="E4533" s="366">
        <v>43983</v>
      </c>
      <c r="F4533" s="366">
        <v>43983</v>
      </c>
      <c r="G4533" s="365">
        <v>7</v>
      </c>
    </row>
    <row r="4534" spans="1:7" x14ac:dyDescent="0.25">
      <c r="A4534" s="369">
        <v>8163916</v>
      </c>
      <c r="B4534" s="368" t="s">
        <v>1920</v>
      </c>
      <c r="C4534" s="367" t="s">
        <v>1933</v>
      </c>
      <c r="D4534" s="366">
        <v>44287</v>
      </c>
      <c r="E4534" s="366">
        <v>44287</v>
      </c>
      <c r="F4534" s="366">
        <v>44287</v>
      </c>
      <c r="G4534" s="365">
        <v>50</v>
      </c>
    </row>
    <row r="4535" spans="1:7" x14ac:dyDescent="0.25">
      <c r="A4535" s="369">
        <v>8165200</v>
      </c>
      <c r="B4535" s="368" t="s">
        <v>1924</v>
      </c>
      <c r="C4535" s="367" t="s">
        <v>1933</v>
      </c>
      <c r="D4535" s="366">
        <v>43891</v>
      </c>
      <c r="E4535" s="366">
        <v>43891</v>
      </c>
      <c r="F4535" s="366">
        <v>43891</v>
      </c>
      <c r="G4535" s="365">
        <v>8</v>
      </c>
    </row>
    <row r="4536" spans="1:7" x14ac:dyDescent="0.25">
      <c r="A4536" s="369">
        <v>8165588</v>
      </c>
      <c r="B4536" s="368" t="s">
        <v>1928</v>
      </c>
      <c r="C4536" s="367" t="s">
        <v>1931</v>
      </c>
      <c r="D4536" s="366">
        <v>43983</v>
      </c>
      <c r="E4536" s="366">
        <v>44013</v>
      </c>
      <c r="F4536" s="366">
        <v>44013</v>
      </c>
      <c r="G4536" s="365">
        <v>8</v>
      </c>
    </row>
    <row r="4537" spans="1:7" x14ac:dyDescent="0.25">
      <c r="A4537" s="369">
        <v>8167021</v>
      </c>
      <c r="B4537" s="368" t="s">
        <v>1918</v>
      </c>
      <c r="C4537" s="367" t="s">
        <v>1931</v>
      </c>
      <c r="D4537" s="366">
        <v>44501</v>
      </c>
      <c r="E4537" s="366">
        <v>44501</v>
      </c>
      <c r="F4537" s="366">
        <v>44501</v>
      </c>
      <c r="G4537" s="365">
        <v>65</v>
      </c>
    </row>
    <row r="4538" spans="1:7" x14ac:dyDescent="0.25">
      <c r="A4538" s="369">
        <v>8168376</v>
      </c>
      <c r="B4538" s="368" t="s">
        <v>1929</v>
      </c>
      <c r="C4538" s="367" t="s">
        <v>1919</v>
      </c>
      <c r="D4538" s="366">
        <v>44105</v>
      </c>
      <c r="E4538" s="366">
        <v>44136</v>
      </c>
      <c r="F4538" s="366">
        <v>44136</v>
      </c>
      <c r="G4538" s="365">
        <v>1</v>
      </c>
    </row>
    <row r="4539" spans="1:7" x14ac:dyDescent="0.25">
      <c r="A4539" s="369">
        <v>8169677</v>
      </c>
      <c r="B4539" s="368" t="s">
        <v>1918</v>
      </c>
      <c r="C4539" s="367" t="s">
        <v>1917</v>
      </c>
      <c r="D4539" s="366">
        <v>44197</v>
      </c>
      <c r="E4539" s="366">
        <v>44197</v>
      </c>
      <c r="F4539" s="366">
        <v>44197</v>
      </c>
      <c r="G4539" s="365">
        <v>91</v>
      </c>
    </row>
    <row r="4540" spans="1:7" x14ac:dyDescent="0.25">
      <c r="A4540" s="369">
        <v>8170024</v>
      </c>
      <c r="B4540" s="368" t="s">
        <v>1918</v>
      </c>
      <c r="C4540" s="367" t="s">
        <v>1921</v>
      </c>
      <c r="D4540" s="366">
        <v>44228</v>
      </c>
      <c r="E4540" s="366">
        <v>44228</v>
      </c>
      <c r="F4540" s="366">
        <v>44256</v>
      </c>
      <c r="G4540" s="365">
        <v>93</v>
      </c>
    </row>
    <row r="4541" spans="1:7" x14ac:dyDescent="0.25">
      <c r="A4541" s="369">
        <v>8174580</v>
      </c>
      <c r="B4541" s="368" t="s">
        <v>1924</v>
      </c>
      <c r="C4541" s="367" t="s">
        <v>1921</v>
      </c>
      <c r="D4541" s="366">
        <v>44348</v>
      </c>
      <c r="E4541" s="366">
        <v>44348</v>
      </c>
      <c r="F4541" s="366">
        <v>44378</v>
      </c>
      <c r="G4541" s="365">
        <v>91</v>
      </c>
    </row>
    <row r="4542" spans="1:7" x14ac:dyDescent="0.25">
      <c r="A4542" s="369">
        <v>8180248</v>
      </c>
      <c r="B4542" s="368" t="s">
        <v>1929</v>
      </c>
      <c r="C4542" s="367" t="s">
        <v>1923</v>
      </c>
      <c r="D4542" s="366">
        <v>44287</v>
      </c>
      <c r="E4542" s="366">
        <v>44287</v>
      </c>
      <c r="F4542" s="366">
        <v>44287</v>
      </c>
      <c r="G4542" s="365">
        <v>82</v>
      </c>
    </row>
    <row r="4543" spans="1:7" x14ac:dyDescent="0.25">
      <c r="A4543" s="369">
        <v>8181539</v>
      </c>
      <c r="B4543" s="368" t="s">
        <v>1928</v>
      </c>
      <c r="C4543" s="367" t="s">
        <v>1921</v>
      </c>
      <c r="D4543" s="366">
        <v>43983</v>
      </c>
      <c r="E4543" s="366">
        <v>43983</v>
      </c>
      <c r="F4543" s="366">
        <v>44013</v>
      </c>
      <c r="G4543" s="365">
        <v>9</v>
      </c>
    </row>
    <row r="4544" spans="1:7" x14ac:dyDescent="0.25">
      <c r="A4544" s="369">
        <v>8183891</v>
      </c>
      <c r="B4544" s="368" t="s">
        <v>1918</v>
      </c>
      <c r="C4544" s="367" t="s">
        <v>1923</v>
      </c>
      <c r="D4544" s="366">
        <v>44470</v>
      </c>
      <c r="E4544" s="366">
        <v>44470</v>
      </c>
      <c r="F4544" s="366">
        <v>44470</v>
      </c>
      <c r="G4544" s="365">
        <v>30</v>
      </c>
    </row>
    <row r="4545" spans="1:7" x14ac:dyDescent="0.25">
      <c r="A4545" s="369">
        <v>8185495</v>
      </c>
      <c r="B4545" s="368" t="s">
        <v>1918</v>
      </c>
      <c r="C4545" s="367" t="s">
        <v>1923</v>
      </c>
      <c r="D4545" s="366">
        <v>43983</v>
      </c>
      <c r="E4545" s="366">
        <v>44013</v>
      </c>
      <c r="F4545" s="366">
        <v>44013</v>
      </c>
      <c r="G4545" s="365">
        <v>4</v>
      </c>
    </row>
    <row r="4546" spans="1:7" x14ac:dyDescent="0.25">
      <c r="A4546" s="369">
        <v>8185776</v>
      </c>
      <c r="B4546" s="368" t="s">
        <v>1920</v>
      </c>
      <c r="C4546" s="367" t="s">
        <v>1927</v>
      </c>
      <c r="D4546" s="366">
        <v>44136</v>
      </c>
      <c r="E4546" s="366">
        <v>44136</v>
      </c>
      <c r="F4546" s="366">
        <v>44136</v>
      </c>
      <c r="G4546" s="365">
        <v>94</v>
      </c>
    </row>
    <row r="4547" spans="1:7" x14ac:dyDescent="0.25">
      <c r="A4547" s="369">
        <v>8187378</v>
      </c>
      <c r="B4547" s="368" t="s">
        <v>1918</v>
      </c>
      <c r="C4547" s="367" t="s">
        <v>1925</v>
      </c>
      <c r="D4547" s="366">
        <v>44197</v>
      </c>
      <c r="E4547" s="366">
        <v>44228</v>
      </c>
      <c r="F4547" s="366">
        <v>44228</v>
      </c>
      <c r="G4547" s="365">
        <v>18</v>
      </c>
    </row>
    <row r="4548" spans="1:7" x14ac:dyDescent="0.25">
      <c r="A4548" s="369">
        <v>8192461</v>
      </c>
      <c r="B4548" s="368" t="s">
        <v>1928</v>
      </c>
      <c r="C4548" s="367" t="s">
        <v>1921</v>
      </c>
      <c r="D4548" s="366">
        <v>44531</v>
      </c>
      <c r="E4548" s="366">
        <v>44562</v>
      </c>
      <c r="F4548" s="366">
        <v>44562</v>
      </c>
      <c r="G4548" s="365">
        <v>19</v>
      </c>
    </row>
    <row r="4549" spans="1:7" x14ac:dyDescent="0.25">
      <c r="A4549" s="369">
        <v>8192781</v>
      </c>
      <c r="B4549" s="368" t="s">
        <v>1928</v>
      </c>
      <c r="C4549" s="367" t="s">
        <v>1927</v>
      </c>
      <c r="D4549" s="366">
        <v>44197</v>
      </c>
      <c r="E4549" s="366">
        <v>44228</v>
      </c>
      <c r="F4549" s="366">
        <v>44228</v>
      </c>
      <c r="G4549" s="365">
        <v>11</v>
      </c>
    </row>
    <row r="4550" spans="1:7" x14ac:dyDescent="0.25">
      <c r="A4550" s="369">
        <v>8195234</v>
      </c>
      <c r="B4550" s="368" t="s">
        <v>1924</v>
      </c>
      <c r="C4550" s="367" t="s">
        <v>1921</v>
      </c>
      <c r="D4550" s="366">
        <v>43983</v>
      </c>
      <c r="E4550" s="366">
        <v>43983</v>
      </c>
      <c r="F4550" s="366">
        <v>44013</v>
      </c>
      <c r="G4550" s="365">
        <v>44</v>
      </c>
    </row>
    <row r="4551" spans="1:7" x14ac:dyDescent="0.25">
      <c r="A4551" s="369">
        <v>8200367</v>
      </c>
      <c r="B4551" s="368" t="s">
        <v>1924</v>
      </c>
      <c r="C4551" s="367" t="s">
        <v>1925</v>
      </c>
      <c r="D4551" s="366">
        <v>44013</v>
      </c>
      <c r="E4551" s="366">
        <v>44013</v>
      </c>
      <c r="F4551" s="366">
        <v>44013</v>
      </c>
      <c r="G4551" s="365">
        <v>97</v>
      </c>
    </row>
    <row r="4552" spans="1:7" x14ac:dyDescent="0.25">
      <c r="A4552" s="369">
        <v>8200672</v>
      </c>
      <c r="B4552" s="368" t="s">
        <v>1929</v>
      </c>
      <c r="C4552" s="367" t="s">
        <v>1933</v>
      </c>
      <c r="D4552" s="366">
        <v>43952</v>
      </c>
      <c r="E4552" s="366">
        <v>43952</v>
      </c>
      <c r="F4552" s="366">
        <v>43983</v>
      </c>
      <c r="G4552" s="365">
        <v>96</v>
      </c>
    </row>
    <row r="4553" spans="1:7" x14ac:dyDescent="0.25">
      <c r="A4553" s="369">
        <v>8200839</v>
      </c>
      <c r="B4553" s="368" t="s">
        <v>1929</v>
      </c>
      <c r="C4553" s="367" t="s">
        <v>1927</v>
      </c>
      <c r="D4553" s="366">
        <v>44501</v>
      </c>
      <c r="E4553" s="366">
        <v>44501</v>
      </c>
      <c r="F4553" s="366">
        <v>44531</v>
      </c>
      <c r="G4553" s="365">
        <v>76</v>
      </c>
    </row>
    <row r="4554" spans="1:7" x14ac:dyDescent="0.25">
      <c r="A4554" s="369">
        <v>8201820</v>
      </c>
      <c r="B4554" s="368" t="s">
        <v>1924</v>
      </c>
      <c r="C4554" s="367" t="s">
        <v>1930</v>
      </c>
      <c r="D4554" s="366">
        <v>44470</v>
      </c>
      <c r="E4554" s="366">
        <v>44470</v>
      </c>
      <c r="F4554" s="366">
        <v>44501</v>
      </c>
      <c r="G4554" s="365">
        <v>67</v>
      </c>
    </row>
    <row r="4555" spans="1:7" x14ac:dyDescent="0.25">
      <c r="A4555" s="369">
        <v>8202323</v>
      </c>
      <c r="B4555" s="368" t="s">
        <v>1932</v>
      </c>
      <c r="C4555" s="367" t="s">
        <v>1931</v>
      </c>
      <c r="D4555" s="366">
        <v>43922</v>
      </c>
      <c r="E4555" s="366">
        <v>43952</v>
      </c>
      <c r="F4555" s="366">
        <v>43952</v>
      </c>
      <c r="G4555" s="365">
        <v>9</v>
      </c>
    </row>
    <row r="4556" spans="1:7" x14ac:dyDescent="0.25">
      <c r="A4556" s="369">
        <v>8203038</v>
      </c>
      <c r="B4556" s="368" t="s">
        <v>1918</v>
      </c>
      <c r="C4556" s="367" t="s">
        <v>1919</v>
      </c>
      <c r="D4556" s="366">
        <v>43922</v>
      </c>
      <c r="E4556" s="366">
        <v>43922</v>
      </c>
      <c r="F4556" s="366">
        <v>43922</v>
      </c>
      <c r="G4556" s="365">
        <v>94</v>
      </c>
    </row>
    <row r="4557" spans="1:7" x14ac:dyDescent="0.25">
      <c r="A4557" s="369">
        <v>8204956</v>
      </c>
      <c r="B4557" s="368" t="s">
        <v>1918</v>
      </c>
      <c r="C4557" s="367" t="s">
        <v>1923</v>
      </c>
      <c r="D4557" s="366">
        <v>43983</v>
      </c>
      <c r="E4557" s="366">
        <v>43983</v>
      </c>
      <c r="F4557" s="366">
        <v>43983</v>
      </c>
      <c r="G4557" s="365">
        <v>26</v>
      </c>
    </row>
    <row r="4558" spans="1:7" x14ac:dyDescent="0.25">
      <c r="A4558" s="369">
        <v>8205848</v>
      </c>
      <c r="B4558" s="368" t="s">
        <v>1918</v>
      </c>
      <c r="C4558" s="367" t="s">
        <v>1930</v>
      </c>
      <c r="D4558" s="366">
        <v>44440</v>
      </c>
      <c r="E4558" s="366">
        <v>44440</v>
      </c>
      <c r="F4558" s="366">
        <v>44440</v>
      </c>
      <c r="G4558" s="365">
        <v>61</v>
      </c>
    </row>
    <row r="4559" spans="1:7" x14ac:dyDescent="0.25">
      <c r="A4559" s="369">
        <v>8209664</v>
      </c>
      <c r="B4559" s="368" t="s">
        <v>1929</v>
      </c>
      <c r="C4559" s="367" t="s">
        <v>1921</v>
      </c>
      <c r="D4559" s="366">
        <v>44470</v>
      </c>
      <c r="E4559" s="366">
        <v>44470</v>
      </c>
      <c r="F4559" s="366">
        <v>44501</v>
      </c>
      <c r="G4559" s="365">
        <v>15</v>
      </c>
    </row>
    <row r="4560" spans="1:7" x14ac:dyDescent="0.25">
      <c r="A4560" s="369">
        <v>8210099</v>
      </c>
      <c r="B4560" s="368" t="s">
        <v>1928</v>
      </c>
      <c r="C4560" s="367" t="s">
        <v>1917</v>
      </c>
      <c r="D4560" s="366">
        <v>44501</v>
      </c>
      <c r="E4560" s="366">
        <v>44501</v>
      </c>
      <c r="F4560" s="366">
        <v>44531</v>
      </c>
      <c r="G4560" s="365">
        <v>22</v>
      </c>
    </row>
    <row r="4561" spans="1:7" x14ac:dyDescent="0.25">
      <c r="A4561" s="369">
        <v>8212117</v>
      </c>
      <c r="B4561" s="368" t="s">
        <v>1932</v>
      </c>
      <c r="C4561" s="367" t="s">
        <v>1933</v>
      </c>
      <c r="D4561" s="366">
        <v>44440</v>
      </c>
      <c r="E4561" s="366">
        <v>44470</v>
      </c>
      <c r="F4561" s="366">
        <v>44470</v>
      </c>
      <c r="G4561" s="365">
        <v>10</v>
      </c>
    </row>
    <row r="4562" spans="1:7" x14ac:dyDescent="0.25">
      <c r="A4562" s="369">
        <v>8212718</v>
      </c>
      <c r="B4562" s="368" t="s">
        <v>1920</v>
      </c>
      <c r="C4562" s="367" t="s">
        <v>1931</v>
      </c>
      <c r="D4562" s="366">
        <v>44075</v>
      </c>
      <c r="E4562" s="366">
        <v>44105</v>
      </c>
      <c r="F4562" s="366">
        <v>44105</v>
      </c>
      <c r="G4562" s="365">
        <v>3</v>
      </c>
    </row>
    <row r="4563" spans="1:7" x14ac:dyDescent="0.25">
      <c r="A4563" s="369">
        <v>8213885</v>
      </c>
      <c r="B4563" s="368" t="s">
        <v>1922</v>
      </c>
      <c r="C4563" s="367" t="s">
        <v>1923</v>
      </c>
      <c r="D4563" s="366">
        <v>44197</v>
      </c>
      <c r="E4563" s="366">
        <v>44228</v>
      </c>
      <c r="F4563" s="366">
        <v>44228</v>
      </c>
      <c r="G4563" s="365">
        <v>8</v>
      </c>
    </row>
    <row r="4564" spans="1:7" x14ac:dyDescent="0.25">
      <c r="A4564" s="369">
        <v>8215402</v>
      </c>
      <c r="B4564" s="368" t="s">
        <v>1922</v>
      </c>
      <c r="C4564" s="367" t="s">
        <v>1925</v>
      </c>
      <c r="D4564" s="366">
        <v>44228</v>
      </c>
      <c r="E4564" s="366">
        <v>44228</v>
      </c>
      <c r="F4564" s="366">
        <v>44228</v>
      </c>
      <c r="G4564" s="365">
        <v>34</v>
      </c>
    </row>
    <row r="4565" spans="1:7" x14ac:dyDescent="0.25">
      <c r="A4565" s="369">
        <v>8215570</v>
      </c>
      <c r="B4565" s="368" t="s">
        <v>1922</v>
      </c>
      <c r="C4565" s="367" t="s">
        <v>1923</v>
      </c>
      <c r="D4565" s="366">
        <v>43922</v>
      </c>
      <c r="E4565" s="366">
        <v>43922</v>
      </c>
      <c r="F4565" s="366">
        <v>43952</v>
      </c>
      <c r="G4565" s="365">
        <v>87</v>
      </c>
    </row>
    <row r="4566" spans="1:7" x14ac:dyDescent="0.25">
      <c r="A4566" s="369">
        <v>8218135</v>
      </c>
      <c r="B4566" s="368" t="s">
        <v>1926</v>
      </c>
      <c r="C4566" s="367" t="s">
        <v>1919</v>
      </c>
      <c r="D4566" s="366">
        <v>44013</v>
      </c>
      <c r="E4566" s="366">
        <v>44013</v>
      </c>
      <c r="F4566" s="366">
        <v>44013</v>
      </c>
      <c r="G4566" s="365">
        <v>10</v>
      </c>
    </row>
    <row r="4567" spans="1:7" x14ac:dyDescent="0.25">
      <c r="A4567" s="369">
        <v>8219640</v>
      </c>
      <c r="B4567" s="368" t="s">
        <v>1920</v>
      </c>
      <c r="C4567" s="367" t="s">
        <v>1917</v>
      </c>
      <c r="D4567" s="366">
        <v>44105</v>
      </c>
      <c r="E4567" s="366">
        <v>44136</v>
      </c>
      <c r="F4567" s="366">
        <v>44136</v>
      </c>
      <c r="G4567" s="365">
        <v>4</v>
      </c>
    </row>
    <row r="4568" spans="1:7" x14ac:dyDescent="0.25">
      <c r="A4568" s="369">
        <v>8220504</v>
      </c>
      <c r="B4568" s="368" t="s">
        <v>1928</v>
      </c>
      <c r="C4568" s="367" t="s">
        <v>1923</v>
      </c>
      <c r="D4568" s="366">
        <v>44501</v>
      </c>
      <c r="E4568" s="366">
        <v>44501</v>
      </c>
      <c r="F4568" s="366">
        <v>44531</v>
      </c>
      <c r="G4568" s="365">
        <v>17</v>
      </c>
    </row>
    <row r="4569" spans="1:7" x14ac:dyDescent="0.25">
      <c r="A4569" s="369">
        <v>8221281</v>
      </c>
      <c r="B4569" s="368" t="s">
        <v>1926</v>
      </c>
      <c r="C4569" s="367" t="s">
        <v>1923</v>
      </c>
      <c r="D4569" s="366">
        <v>44136</v>
      </c>
      <c r="E4569" s="366">
        <v>44166</v>
      </c>
      <c r="F4569" s="366">
        <v>44166</v>
      </c>
      <c r="G4569" s="365">
        <v>1</v>
      </c>
    </row>
    <row r="4570" spans="1:7" x14ac:dyDescent="0.25">
      <c r="A4570" s="369">
        <v>8221420</v>
      </c>
      <c r="B4570" s="368" t="s">
        <v>1932</v>
      </c>
      <c r="C4570" s="367" t="s">
        <v>1930</v>
      </c>
      <c r="D4570" s="366">
        <v>43983</v>
      </c>
      <c r="E4570" s="366">
        <v>43983</v>
      </c>
      <c r="F4570" s="366">
        <v>44013</v>
      </c>
      <c r="G4570" s="365">
        <v>12</v>
      </c>
    </row>
    <row r="4571" spans="1:7" x14ac:dyDescent="0.25">
      <c r="A4571" s="369">
        <v>8224576</v>
      </c>
      <c r="B4571" s="368" t="s">
        <v>1928</v>
      </c>
      <c r="C4571" s="367" t="s">
        <v>1927</v>
      </c>
      <c r="D4571" s="366">
        <v>44013</v>
      </c>
      <c r="E4571" s="366">
        <v>44013</v>
      </c>
      <c r="F4571" s="366">
        <v>44013</v>
      </c>
      <c r="G4571" s="365">
        <v>65</v>
      </c>
    </row>
    <row r="4572" spans="1:7" x14ac:dyDescent="0.25">
      <c r="A4572" s="369">
        <v>8231107</v>
      </c>
      <c r="B4572" s="368" t="s">
        <v>1932</v>
      </c>
      <c r="C4572" s="367" t="s">
        <v>1933</v>
      </c>
      <c r="D4572" s="366">
        <v>44409</v>
      </c>
      <c r="E4572" s="366">
        <v>44440</v>
      </c>
      <c r="F4572" s="366">
        <v>44440</v>
      </c>
      <c r="G4572" s="365">
        <v>12</v>
      </c>
    </row>
    <row r="4573" spans="1:7" x14ac:dyDescent="0.25">
      <c r="A4573" s="369">
        <v>8234871</v>
      </c>
      <c r="B4573" s="368" t="s">
        <v>1918</v>
      </c>
      <c r="C4573" s="367" t="s">
        <v>1933</v>
      </c>
      <c r="D4573" s="366">
        <v>44136</v>
      </c>
      <c r="E4573" s="366">
        <v>44136</v>
      </c>
      <c r="F4573" s="366">
        <v>44136</v>
      </c>
      <c r="G4573" s="365">
        <v>72</v>
      </c>
    </row>
    <row r="4574" spans="1:7" x14ac:dyDescent="0.25">
      <c r="A4574" s="369">
        <v>8236369</v>
      </c>
      <c r="B4574" s="368" t="s">
        <v>1920</v>
      </c>
      <c r="C4574" s="367" t="s">
        <v>1919</v>
      </c>
      <c r="D4574" s="366">
        <v>44440</v>
      </c>
      <c r="E4574" s="366">
        <v>44470</v>
      </c>
      <c r="F4574" s="366">
        <v>44470</v>
      </c>
      <c r="G4574" s="365">
        <v>18</v>
      </c>
    </row>
    <row r="4575" spans="1:7" x14ac:dyDescent="0.25">
      <c r="A4575" s="369">
        <v>8237465</v>
      </c>
      <c r="B4575" s="368" t="s">
        <v>1922</v>
      </c>
      <c r="C4575" s="367" t="s">
        <v>1927</v>
      </c>
      <c r="D4575" s="366">
        <v>44197</v>
      </c>
      <c r="E4575" s="366">
        <v>44197</v>
      </c>
      <c r="F4575" s="366">
        <v>44197</v>
      </c>
      <c r="G4575" s="365">
        <v>78</v>
      </c>
    </row>
    <row r="4576" spans="1:7" x14ac:dyDescent="0.25">
      <c r="A4576" s="369">
        <v>8239905</v>
      </c>
      <c r="B4576" s="368" t="s">
        <v>1922</v>
      </c>
      <c r="C4576" s="367" t="s">
        <v>1934</v>
      </c>
      <c r="D4576" s="366">
        <v>44440</v>
      </c>
      <c r="E4576" s="366">
        <v>44440</v>
      </c>
      <c r="F4576" s="366">
        <v>44440</v>
      </c>
      <c r="G4576" s="365">
        <v>21</v>
      </c>
    </row>
    <row r="4577" spans="1:7" x14ac:dyDescent="0.25">
      <c r="A4577" s="369">
        <v>8240222</v>
      </c>
      <c r="B4577" s="368" t="s">
        <v>1932</v>
      </c>
      <c r="C4577" s="367" t="s">
        <v>1917</v>
      </c>
      <c r="D4577" s="366">
        <v>44105</v>
      </c>
      <c r="E4577" s="366">
        <v>44105</v>
      </c>
      <c r="F4577" s="366">
        <v>44105</v>
      </c>
      <c r="G4577" s="365">
        <v>59</v>
      </c>
    </row>
    <row r="4578" spans="1:7" x14ac:dyDescent="0.25">
      <c r="A4578" s="369">
        <v>8244584</v>
      </c>
      <c r="B4578" s="368" t="s">
        <v>1929</v>
      </c>
      <c r="C4578" s="367" t="s">
        <v>1917</v>
      </c>
      <c r="D4578" s="366">
        <v>44470</v>
      </c>
      <c r="E4578" s="366">
        <v>44470</v>
      </c>
      <c r="F4578" s="366">
        <v>44501</v>
      </c>
      <c r="G4578" s="365">
        <v>46</v>
      </c>
    </row>
    <row r="4579" spans="1:7" x14ac:dyDescent="0.25">
      <c r="A4579" s="369">
        <v>8244870</v>
      </c>
      <c r="B4579" s="368" t="s">
        <v>1924</v>
      </c>
      <c r="C4579" s="367" t="s">
        <v>1927</v>
      </c>
      <c r="D4579" s="366">
        <v>44228</v>
      </c>
      <c r="E4579" s="366">
        <v>44228</v>
      </c>
      <c r="F4579" s="366">
        <v>44228</v>
      </c>
      <c r="G4579" s="365">
        <v>26</v>
      </c>
    </row>
    <row r="4580" spans="1:7" x14ac:dyDescent="0.25">
      <c r="A4580" s="369">
        <v>8245932</v>
      </c>
      <c r="B4580" s="368" t="s">
        <v>1918</v>
      </c>
      <c r="C4580" s="367" t="s">
        <v>1931</v>
      </c>
      <c r="D4580" s="366">
        <v>44470</v>
      </c>
      <c r="E4580" s="366">
        <v>44470</v>
      </c>
      <c r="F4580" s="366">
        <v>44470</v>
      </c>
      <c r="G4580" s="365">
        <v>99</v>
      </c>
    </row>
    <row r="4581" spans="1:7" x14ac:dyDescent="0.25">
      <c r="A4581" s="369">
        <v>8245992</v>
      </c>
      <c r="B4581" s="368" t="s">
        <v>1929</v>
      </c>
      <c r="C4581" s="367" t="s">
        <v>1921</v>
      </c>
      <c r="D4581" s="366">
        <v>44197</v>
      </c>
      <c r="E4581" s="366">
        <v>44228</v>
      </c>
      <c r="F4581" s="366">
        <v>44228</v>
      </c>
      <c r="G4581" s="365">
        <v>21</v>
      </c>
    </row>
    <row r="4582" spans="1:7" x14ac:dyDescent="0.25">
      <c r="A4582" s="369">
        <v>8246072</v>
      </c>
      <c r="B4582" s="368" t="s">
        <v>1932</v>
      </c>
      <c r="C4582" s="367" t="s">
        <v>1934</v>
      </c>
      <c r="D4582" s="366">
        <v>44531</v>
      </c>
      <c r="E4582" s="366">
        <v>44562</v>
      </c>
      <c r="F4582" s="366">
        <v>44562</v>
      </c>
      <c r="G4582" s="365">
        <v>6</v>
      </c>
    </row>
    <row r="4583" spans="1:7" x14ac:dyDescent="0.25">
      <c r="A4583" s="369">
        <v>8247768</v>
      </c>
      <c r="B4583" s="368" t="s">
        <v>1926</v>
      </c>
      <c r="C4583" s="367" t="s">
        <v>1927</v>
      </c>
      <c r="D4583" s="366">
        <v>44136</v>
      </c>
      <c r="E4583" s="366">
        <v>44136</v>
      </c>
      <c r="F4583" s="366">
        <v>44136</v>
      </c>
      <c r="G4583" s="365">
        <v>26</v>
      </c>
    </row>
    <row r="4584" spans="1:7" x14ac:dyDescent="0.25">
      <c r="A4584" s="369">
        <v>8247774</v>
      </c>
      <c r="B4584" s="368" t="s">
        <v>1924</v>
      </c>
      <c r="C4584" s="367" t="s">
        <v>1925</v>
      </c>
      <c r="D4584" s="366">
        <v>44287</v>
      </c>
      <c r="E4584" s="366">
        <v>44287</v>
      </c>
      <c r="F4584" s="366">
        <v>44287</v>
      </c>
      <c r="G4584" s="365">
        <v>26</v>
      </c>
    </row>
    <row r="4585" spans="1:7" x14ac:dyDescent="0.25">
      <c r="A4585" s="369">
        <v>8249410</v>
      </c>
      <c r="B4585" s="368" t="s">
        <v>1918</v>
      </c>
      <c r="C4585" s="367" t="s">
        <v>1930</v>
      </c>
      <c r="D4585" s="366">
        <v>44166</v>
      </c>
      <c r="E4585" s="366">
        <v>44197</v>
      </c>
      <c r="F4585" s="366">
        <v>44197</v>
      </c>
      <c r="G4585" s="365">
        <v>5</v>
      </c>
    </row>
    <row r="4586" spans="1:7" x14ac:dyDescent="0.25">
      <c r="A4586" s="369">
        <v>8254853</v>
      </c>
      <c r="B4586" s="368" t="s">
        <v>1922</v>
      </c>
      <c r="C4586" s="367" t="s">
        <v>1921</v>
      </c>
      <c r="D4586" s="366">
        <v>43952</v>
      </c>
      <c r="E4586" s="366">
        <v>43952</v>
      </c>
      <c r="F4586" s="366">
        <v>43952</v>
      </c>
      <c r="G4586" s="365">
        <v>98</v>
      </c>
    </row>
    <row r="4587" spans="1:7" x14ac:dyDescent="0.25">
      <c r="A4587" s="369">
        <v>8256051</v>
      </c>
      <c r="B4587" s="368" t="s">
        <v>1928</v>
      </c>
      <c r="C4587" s="367" t="s">
        <v>1934</v>
      </c>
      <c r="D4587" s="366">
        <v>43922</v>
      </c>
      <c r="E4587" s="366">
        <v>43922</v>
      </c>
      <c r="F4587" s="366">
        <v>43952</v>
      </c>
      <c r="G4587" s="365">
        <v>58</v>
      </c>
    </row>
    <row r="4588" spans="1:7" x14ac:dyDescent="0.25">
      <c r="A4588" s="369">
        <v>8257183</v>
      </c>
      <c r="B4588" s="368" t="s">
        <v>1932</v>
      </c>
      <c r="C4588" s="367" t="s">
        <v>1917</v>
      </c>
      <c r="D4588" s="366">
        <v>44105</v>
      </c>
      <c r="E4588" s="366">
        <v>44136</v>
      </c>
      <c r="F4588" s="366">
        <v>44136</v>
      </c>
      <c r="G4588" s="365">
        <v>10</v>
      </c>
    </row>
    <row r="4589" spans="1:7" x14ac:dyDescent="0.25">
      <c r="A4589" s="369">
        <v>8257268</v>
      </c>
      <c r="B4589" s="368" t="s">
        <v>1929</v>
      </c>
      <c r="C4589" s="367" t="s">
        <v>1930</v>
      </c>
      <c r="D4589" s="366">
        <v>44409</v>
      </c>
      <c r="E4589" s="366">
        <v>44440</v>
      </c>
      <c r="F4589" s="366">
        <v>44440</v>
      </c>
      <c r="G4589" s="365">
        <v>25</v>
      </c>
    </row>
    <row r="4590" spans="1:7" x14ac:dyDescent="0.25">
      <c r="A4590" s="369">
        <v>8260167</v>
      </c>
      <c r="B4590" s="368" t="s">
        <v>1922</v>
      </c>
      <c r="C4590" s="367" t="s">
        <v>1923</v>
      </c>
      <c r="D4590" s="366">
        <v>43891</v>
      </c>
      <c r="E4590" s="366">
        <v>43891</v>
      </c>
      <c r="F4590" s="366">
        <v>43922</v>
      </c>
      <c r="G4590" s="365">
        <v>78</v>
      </c>
    </row>
    <row r="4591" spans="1:7" x14ac:dyDescent="0.25">
      <c r="A4591" s="369">
        <v>8260173</v>
      </c>
      <c r="B4591" s="368" t="s">
        <v>1924</v>
      </c>
      <c r="C4591" s="367" t="s">
        <v>1933</v>
      </c>
      <c r="D4591" s="366">
        <v>44317</v>
      </c>
      <c r="E4591" s="366">
        <v>44317</v>
      </c>
      <c r="F4591" s="366">
        <v>44348</v>
      </c>
      <c r="G4591" s="365">
        <v>31</v>
      </c>
    </row>
    <row r="4592" spans="1:7" x14ac:dyDescent="0.25">
      <c r="A4592" s="369">
        <v>8261272</v>
      </c>
      <c r="B4592" s="368" t="s">
        <v>1918</v>
      </c>
      <c r="C4592" s="367" t="s">
        <v>1931</v>
      </c>
      <c r="D4592" s="366">
        <v>44075</v>
      </c>
      <c r="E4592" s="366">
        <v>44075</v>
      </c>
      <c r="F4592" s="366">
        <v>44105</v>
      </c>
      <c r="G4592" s="365">
        <v>2</v>
      </c>
    </row>
    <row r="4593" spans="1:7" x14ac:dyDescent="0.25">
      <c r="A4593" s="369">
        <v>8262849</v>
      </c>
      <c r="B4593" s="368" t="s">
        <v>1928</v>
      </c>
      <c r="C4593" s="367" t="s">
        <v>1919</v>
      </c>
      <c r="D4593" s="366">
        <v>43891</v>
      </c>
      <c r="E4593" s="366">
        <v>43922</v>
      </c>
      <c r="F4593" s="366">
        <v>43922</v>
      </c>
      <c r="G4593" s="365">
        <v>10</v>
      </c>
    </row>
    <row r="4594" spans="1:7" x14ac:dyDescent="0.25">
      <c r="A4594" s="369">
        <v>8263054</v>
      </c>
      <c r="B4594" s="368" t="s">
        <v>1926</v>
      </c>
      <c r="C4594" s="367" t="s">
        <v>1927</v>
      </c>
      <c r="D4594" s="366">
        <v>44256</v>
      </c>
      <c r="E4594" s="366">
        <v>44256</v>
      </c>
      <c r="F4594" s="366">
        <v>44256</v>
      </c>
      <c r="G4594" s="365">
        <v>61</v>
      </c>
    </row>
    <row r="4595" spans="1:7" x14ac:dyDescent="0.25">
      <c r="A4595" s="369">
        <v>8263870</v>
      </c>
      <c r="B4595" s="368" t="s">
        <v>1928</v>
      </c>
      <c r="C4595" s="367" t="s">
        <v>1931</v>
      </c>
      <c r="D4595" s="366">
        <v>43983</v>
      </c>
      <c r="E4595" s="366">
        <v>43983</v>
      </c>
      <c r="F4595" s="366">
        <v>43983</v>
      </c>
      <c r="G4595" s="365">
        <v>78</v>
      </c>
    </row>
    <row r="4596" spans="1:7" x14ac:dyDescent="0.25">
      <c r="A4596" s="369">
        <v>8263897</v>
      </c>
      <c r="B4596" s="368" t="s">
        <v>1920</v>
      </c>
      <c r="C4596" s="367" t="s">
        <v>1927</v>
      </c>
      <c r="D4596" s="366">
        <v>43891</v>
      </c>
      <c r="E4596" s="366">
        <v>43891</v>
      </c>
      <c r="F4596" s="366">
        <v>43922</v>
      </c>
      <c r="G4596" s="365">
        <v>34</v>
      </c>
    </row>
    <row r="4597" spans="1:7" x14ac:dyDescent="0.25">
      <c r="A4597" s="369">
        <v>8266455</v>
      </c>
      <c r="B4597" s="368" t="s">
        <v>1918</v>
      </c>
      <c r="C4597" s="367" t="s">
        <v>1923</v>
      </c>
      <c r="D4597" s="366">
        <v>44531</v>
      </c>
      <c r="E4597" s="366">
        <v>44531</v>
      </c>
      <c r="F4597" s="366">
        <v>44531</v>
      </c>
      <c r="G4597" s="365">
        <v>79</v>
      </c>
    </row>
    <row r="4598" spans="1:7" x14ac:dyDescent="0.25">
      <c r="A4598" s="369">
        <v>8267237</v>
      </c>
      <c r="B4598" s="368" t="s">
        <v>1926</v>
      </c>
      <c r="C4598" s="367" t="s">
        <v>1925</v>
      </c>
      <c r="D4598" s="366">
        <v>43831</v>
      </c>
      <c r="E4598" s="366">
        <v>43831</v>
      </c>
      <c r="F4598" s="366">
        <v>43862</v>
      </c>
      <c r="G4598" s="365">
        <v>83</v>
      </c>
    </row>
    <row r="4599" spans="1:7" x14ac:dyDescent="0.25">
      <c r="A4599" s="369">
        <v>8268425</v>
      </c>
      <c r="B4599" s="368" t="s">
        <v>1928</v>
      </c>
      <c r="C4599" s="367" t="s">
        <v>1925</v>
      </c>
      <c r="D4599" s="366">
        <v>43891</v>
      </c>
      <c r="E4599" s="366">
        <v>43922</v>
      </c>
      <c r="F4599" s="366">
        <v>43922</v>
      </c>
      <c r="G4599" s="365">
        <v>7</v>
      </c>
    </row>
    <row r="4600" spans="1:7" x14ac:dyDescent="0.25">
      <c r="A4600" s="369">
        <v>8271452</v>
      </c>
      <c r="B4600" s="368" t="s">
        <v>1924</v>
      </c>
      <c r="C4600" s="367" t="s">
        <v>1923</v>
      </c>
      <c r="D4600" s="366">
        <v>43922</v>
      </c>
      <c r="E4600" s="366">
        <v>43922</v>
      </c>
      <c r="F4600" s="366">
        <v>43922</v>
      </c>
      <c r="G4600" s="365">
        <v>88</v>
      </c>
    </row>
    <row r="4601" spans="1:7" x14ac:dyDescent="0.25">
      <c r="A4601" s="369">
        <v>8272530</v>
      </c>
      <c r="B4601" s="368" t="s">
        <v>1926</v>
      </c>
      <c r="C4601" s="367" t="s">
        <v>1933</v>
      </c>
      <c r="D4601" s="366">
        <v>44470</v>
      </c>
      <c r="E4601" s="366">
        <v>44470</v>
      </c>
      <c r="F4601" s="366">
        <v>44470</v>
      </c>
      <c r="G4601" s="365">
        <v>42</v>
      </c>
    </row>
    <row r="4602" spans="1:7" x14ac:dyDescent="0.25">
      <c r="A4602" s="369">
        <v>8272871</v>
      </c>
      <c r="B4602" s="368" t="s">
        <v>1920</v>
      </c>
      <c r="C4602" s="367" t="s">
        <v>1930</v>
      </c>
      <c r="D4602" s="366">
        <v>44348</v>
      </c>
      <c r="E4602" s="366">
        <v>44378</v>
      </c>
      <c r="F4602" s="366">
        <v>44378</v>
      </c>
      <c r="G4602" s="365">
        <v>5</v>
      </c>
    </row>
    <row r="4603" spans="1:7" x14ac:dyDescent="0.25">
      <c r="A4603" s="369">
        <v>8276996</v>
      </c>
      <c r="B4603" s="368" t="s">
        <v>1928</v>
      </c>
      <c r="C4603" s="367" t="s">
        <v>1925</v>
      </c>
      <c r="D4603" s="366">
        <v>43983</v>
      </c>
      <c r="E4603" s="366">
        <v>44013</v>
      </c>
      <c r="F4603" s="366">
        <v>44013</v>
      </c>
      <c r="G4603" s="365">
        <v>3</v>
      </c>
    </row>
    <row r="4604" spans="1:7" x14ac:dyDescent="0.25">
      <c r="A4604" s="369">
        <v>8278530</v>
      </c>
      <c r="B4604" s="368" t="s">
        <v>1918</v>
      </c>
      <c r="C4604" s="367" t="s">
        <v>1927</v>
      </c>
      <c r="D4604" s="366">
        <v>43922</v>
      </c>
      <c r="E4604" s="366">
        <v>43952</v>
      </c>
      <c r="F4604" s="366">
        <v>43952</v>
      </c>
      <c r="G4604" s="365">
        <v>5</v>
      </c>
    </row>
    <row r="4605" spans="1:7" x14ac:dyDescent="0.25">
      <c r="A4605" s="369">
        <v>8278619</v>
      </c>
      <c r="B4605" s="368" t="s">
        <v>1926</v>
      </c>
      <c r="C4605" s="367" t="s">
        <v>1934</v>
      </c>
      <c r="D4605" s="366">
        <v>44105</v>
      </c>
      <c r="E4605" s="366">
        <v>44105</v>
      </c>
      <c r="F4605" s="366">
        <v>44105</v>
      </c>
      <c r="G4605" s="365">
        <v>89</v>
      </c>
    </row>
    <row r="4606" spans="1:7" x14ac:dyDescent="0.25">
      <c r="A4606" s="369">
        <v>8278670</v>
      </c>
      <c r="B4606" s="368" t="s">
        <v>1920</v>
      </c>
      <c r="C4606" s="367" t="s">
        <v>1921</v>
      </c>
      <c r="D4606" s="366">
        <v>44287</v>
      </c>
      <c r="E4606" s="366">
        <v>44287</v>
      </c>
      <c r="F4606" s="366">
        <v>44287</v>
      </c>
      <c r="G4606" s="365">
        <v>90</v>
      </c>
    </row>
    <row r="4607" spans="1:7" x14ac:dyDescent="0.25">
      <c r="A4607" s="369">
        <v>8279197</v>
      </c>
      <c r="B4607" s="368" t="s">
        <v>1932</v>
      </c>
      <c r="C4607" s="367" t="s">
        <v>1921</v>
      </c>
      <c r="D4607" s="366">
        <v>43983</v>
      </c>
      <c r="E4607" s="366">
        <v>43983</v>
      </c>
      <c r="F4607" s="366">
        <v>44013</v>
      </c>
      <c r="G4607" s="365">
        <v>12</v>
      </c>
    </row>
    <row r="4608" spans="1:7" x14ac:dyDescent="0.25">
      <c r="A4608" s="369">
        <v>8280348</v>
      </c>
      <c r="B4608" s="368" t="s">
        <v>1928</v>
      </c>
      <c r="C4608" s="367" t="s">
        <v>1921</v>
      </c>
      <c r="D4608" s="366">
        <v>44470</v>
      </c>
      <c r="E4608" s="366">
        <v>44470</v>
      </c>
      <c r="F4608" s="366">
        <v>44470</v>
      </c>
      <c r="G4608" s="365">
        <v>27</v>
      </c>
    </row>
    <row r="4609" spans="1:7" x14ac:dyDescent="0.25">
      <c r="A4609" s="369">
        <v>8282189</v>
      </c>
      <c r="B4609" s="368" t="s">
        <v>1926</v>
      </c>
      <c r="C4609" s="367" t="s">
        <v>1934</v>
      </c>
      <c r="D4609" s="366">
        <v>44075</v>
      </c>
      <c r="E4609" s="366">
        <v>44075</v>
      </c>
      <c r="F4609" s="366">
        <v>44075</v>
      </c>
      <c r="G4609" s="365">
        <v>58</v>
      </c>
    </row>
    <row r="4610" spans="1:7" x14ac:dyDescent="0.25">
      <c r="A4610" s="369">
        <v>8282737</v>
      </c>
      <c r="B4610" s="368" t="s">
        <v>1920</v>
      </c>
      <c r="C4610" s="367" t="s">
        <v>1925</v>
      </c>
      <c r="D4610" s="366">
        <v>44470</v>
      </c>
      <c r="E4610" s="366">
        <v>44501</v>
      </c>
      <c r="F4610" s="366">
        <v>44501</v>
      </c>
      <c r="G4610" s="365">
        <v>6</v>
      </c>
    </row>
    <row r="4611" spans="1:7" x14ac:dyDescent="0.25">
      <c r="A4611" s="369">
        <v>8284111</v>
      </c>
      <c r="B4611" s="368" t="s">
        <v>1922</v>
      </c>
      <c r="C4611" s="367" t="s">
        <v>1931</v>
      </c>
      <c r="D4611" s="366">
        <v>43831</v>
      </c>
      <c r="E4611" s="366">
        <v>43831</v>
      </c>
      <c r="F4611" s="366">
        <v>43831</v>
      </c>
      <c r="G4611" s="365">
        <v>10</v>
      </c>
    </row>
    <row r="4612" spans="1:7" x14ac:dyDescent="0.25">
      <c r="A4612" s="369">
        <v>8284278</v>
      </c>
      <c r="B4612" s="368" t="s">
        <v>1932</v>
      </c>
      <c r="C4612" s="367" t="s">
        <v>1923</v>
      </c>
      <c r="D4612" s="366">
        <v>43891</v>
      </c>
      <c r="E4612" s="366">
        <v>43891</v>
      </c>
      <c r="F4612" s="366">
        <v>43922</v>
      </c>
      <c r="G4612" s="365">
        <v>34</v>
      </c>
    </row>
    <row r="4613" spans="1:7" x14ac:dyDescent="0.25">
      <c r="A4613" s="369">
        <v>8286005</v>
      </c>
      <c r="B4613" s="368" t="s">
        <v>1928</v>
      </c>
      <c r="C4613" s="367" t="s">
        <v>1931</v>
      </c>
      <c r="D4613" s="366">
        <v>44075</v>
      </c>
      <c r="E4613" s="366">
        <v>44075</v>
      </c>
      <c r="F4613" s="366">
        <v>44105</v>
      </c>
      <c r="G4613" s="365">
        <v>30</v>
      </c>
    </row>
    <row r="4614" spans="1:7" x14ac:dyDescent="0.25">
      <c r="A4614" s="369">
        <v>8287920</v>
      </c>
      <c r="B4614" s="368" t="s">
        <v>1929</v>
      </c>
      <c r="C4614" s="367" t="s">
        <v>1923</v>
      </c>
      <c r="D4614" s="366">
        <v>43952</v>
      </c>
      <c r="E4614" s="366">
        <v>43983</v>
      </c>
      <c r="F4614" s="366">
        <v>43983</v>
      </c>
      <c r="G4614" s="365">
        <v>1</v>
      </c>
    </row>
    <row r="4615" spans="1:7" x14ac:dyDescent="0.25">
      <c r="A4615" s="369">
        <v>8290355</v>
      </c>
      <c r="B4615" s="368" t="s">
        <v>1922</v>
      </c>
      <c r="C4615" s="367" t="s">
        <v>1921</v>
      </c>
      <c r="D4615" s="366">
        <v>43983</v>
      </c>
      <c r="E4615" s="366">
        <v>43983</v>
      </c>
      <c r="F4615" s="366">
        <v>43983</v>
      </c>
      <c r="G4615" s="365">
        <v>91</v>
      </c>
    </row>
    <row r="4616" spans="1:7" x14ac:dyDescent="0.25">
      <c r="A4616" s="369">
        <v>8293188</v>
      </c>
      <c r="B4616" s="368" t="s">
        <v>1932</v>
      </c>
      <c r="C4616" s="367" t="s">
        <v>1927</v>
      </c>
      <c r="D4616" s="366">
        <v>44470</v>
      </c>
      <c r="E4616" s="366">
        <v>44470</v>
      </c>
      <c r="F4616" s="366">
        <v>44501</v>
      </c>
      <c r="G4616" s="365">
        <v>31</v>
      </c>
    </row>
    <row r="4617" spans="1:7" x14ac:dyDescent="0.25">
      <c r="A4617" s="369">
        <v>8295724</v>
      </c>
      <c r="B4617" s="368" t="s">
        <v>1924</v>
      </c>
      <c r="C4617" s="367" t="s">
        <v>1923</v>
      </c>
      <c r="D4617" s="366">
        <v>44136</v>
      </c>
      <c r="E4617" s="366">
        <v>44166</v>
      </c>
      <c r="F4617" s="366">
        <v>44166</v>
      </c>
      <c r="G4617" s="365">
        <v>2</v>
      </c>
    </row>
    <row r="4618" spans="1:7" x14ac:dyDescent="0.25">
      <c r="A4618" s="369">
        <v>8295743</v>
      </c>
      <c r="B4618" s="368" t="s">
        <v>1918</v>
      </c>
      <c r="C4618" s="367" t="s">
        <v>1925</v>
      </c>
      <c r="D4618" s="366">
        <v>44470</v>
      </c>
      <c r="E4618" s="366">
        <v>44470</v>
      </c>
      <c r="F4618" s="366">
        <v>44501</v>
      </c>
      <c r="G4618" s="365">
        <v>27</v>
      </c>
    </row>
    <row r="4619" spans="1:7" x14ac:dyDescent="0.25">
      <c r="A4619" s="369">
        <v>8297549</v>
      </c>
      <c r="B4619" s="368" t="s">
        <v>1924</v>
      </c>
      <c r="C4619" s="367" t="s">
        <v>1917</v>
      </c>
      <c r="D4619" s="366">
        <v>44287</v>
      </c>
      <c r="E4619" s="366">
        <v>44287</v>
      </c>
      <c r="F4619" s="366">
        <v>44317</v>
      </c>
      <c r="G4619" s="365">
        <v>35</v>
      </c>
    </row>
    <row r="4620" spans="1:7" x14ac:dyDescent="0.25">
      <c r="A4620" s="369">
        <v>8300589</v>
      </c>
      <c r="B4620" s="368" t="s">
        <v>1929</v>
      </c>
      <c r="C4620" s="367" t="s">
        <v>1930</v>
      </c>
      <c r="D4620" s="366">
        <v>43891</v>
      </c>
      <c r="E4620" s="366">
        <v>43891</v>
      </c>
      <c r="F4620" s="366">
        <v>43922</v>
      </c>
      <c r="G4620" s="365">
        <v>69</v>
      </c>
    </row>
    <row r="4621" spans="1:7" x14ac:dyDescent="0.25">
      <c r="A4621" s="369">
        <v>8301475</v>
      </c>
      <c r="B4621" s="368" t="s">
        <v>1922</v>
      </c>
      <c r="C4621" s="367" t="s">
        <v>1930</v>
      </c>
      <c r="D4621" s="366">
        <v>44501</v>
      </c>
      <c r="E4621" s="366">
        <v>44501</v>
      </c>
      <c r="F4621" s="366">
        <v>44501</v>
      </c>
      <c r="G4621" s="365">
        <v>80</v>
      </c>
    </row>
    <row r="4622" spans="1:7" x14ac:dyDescent="0.25">
      <c r="A4622" s="369">
        <v>8304112</v>
      </c>
      <c r="B4622" s="368" t="s">
        <v>1924</v>
      </c>
      <c r="C4622" s="367" t="s">
        <v>1923</v>
      </c>
      <c r="D4622" s="366">
        <v>44501</v>
      </c>
      <c r="E4622" s="366">
        <v>44501</v>
      </c>
      <c r="F4622" s="366">
        <v>44531</v>
      </c>
      <c r="G4622" s="365">
        <v>81</v>
      </c>
    </row>
    <row r="4623" spans="1:7" x14ac:dyDescent="0.25">
      <c r="A4623" s="369">
        <v>8304864</v>
      </c>
      <c r="B4623" s="368" t="s">
        <v>1924</v>
      </c>
      <c r="C4623" s="367" t="s">
        <v>1919</v>
      </c>
      <c r="D4623" s="366">
        <v>44287</v>
      </c>
      <c r="E4623" s="366">
        <v>44287</v>
      </c>
      <c r="F4623" s="366">
        <v>44317</v>
      </c>
      <c r="G4623" s="365">
        <v>73</v>
      </c>
    </row>
    <row r="4624" spans="1:7" x14ac:dyDescent="0.25">
      <c r="A4624" s="369">
        <v>8310274</v>
      </c>
      <c r="B4624" s="368" t="s">
        <v>1932</v>
      </c>
      <c r="C4624" s="367" t="s">
        <v>1917</v>
      </c>
      <c r="D4624" s="366">
        <v>44501</v>
      </c>
      <c r="E4624" s="366">
        <v>44501</v>
      </c>
      <c r="F4624" s="366">
        <v>44531</v>
      </c>
      <c r="G4624" s="365">
        <v>42</v>
      </c>
    </row>
    <row r="4625" spans="1:7" x14ac:dyDescent="0.25">
      <c r="A4625" s="369">
        <v>8311728</v>
      </c>
      <c r="B4625" s="368" t="s">
        <v>1932</v>
      </c>
      <c r="C4625" s="367" t="s">
        <v>1934</v>
      </c>
      <c r="D4625" s="366">
        <v>44136</v>
      </c>
      <c r="E4625" s="366">
        <v>44136</v>
      </c>
      <c r="F4625" s="366">
        <v>44166</v>
      </c>
      <c r="G4625" s="365">
        <v>62</v>
      </c>
    </row>
    <row r="4626" spans="1:7" x14ac:dyDescent="0.25">
      <c r="A4626" s="369">
        <v>8314132</v>
      </c>
      <c r="B4626" s="368" t="s">
        <v>1920</v>
      </c>
      <c r="C4626" s="367" t="s">
        <v>1934</v>
      </c>
      <c r="D4626" s="366">
        <v>44531</v>
      </c>
      <c r="E4626" s="366">
        <v>44531</v>
      </c>
      <c r="F4626" s="366">
        <v>44562</v>
      </c>
      <c r="G4626" s="365">
        <v>98</v>
      </c>
    </row>
    <row r="4627" spans="1:7" x14ac:dyDescent="0.25">
      <c r="A4627" s="369">
        <v>8317459</v>
      </c>
      <c r="B4627" s="368" t="s">
        <v>1918</v>
      </c>
      <c r="C4627" s="367" t="s">
        <v>1925</v>
      </c>
      <c r="D4627" s="366">
        <v>44409</v>
      </c>
      <c r="E4627" s="366">
        <v>44409</v>
      </c>
      <c r="F4627" s="366">
        <v>44409</v>
      </c>
      <c r="G4627" s="365">
        <v>56</v>
      </c>
    </row>
    <row r="4628" spans="1:7" x14ac:dyDescent="0.25">
      <c r="A4628" s="369">
        <v>8324338</v>
      </c>
      <c r="B4628" s="368" t="s">
        <v>1926</v>
      </c>
      <c r="C4628" s="367" t="s">
        <v>1930</v>
      </c>
      <c r="D4628" s="366">
        <v>43831</v>
      </c>
      <c r="E4628" s="366">
        <v>43831</v>
      </c>
      <c r="F4628" s="366">
        <v>43831</v>
      </c>
      <c r="G4628" s="365">
        <v>77</v>
      </c>
    </row>
    <row r="4629" spans="1:7" x14ac:dyDescent="0.25">
      <c r="A4629" s="369">
        <v>8326026</v>
      </c>
      <c r="B4629" s="368" t="s">
        <v>1920</v>
      </c>
      <c r="C4629" s="367" t="s">
        <v>1925</v>
      </c>
      <c r="D4629" s="366">
        <v>44075</v>
      </c>
      <c r="E4629" s="366">
        <v>44105</v>
      </c>
      <c r="F4629" s="366">
        <v>44105</v>
      </c>
      <c r="G4629" s="365">
        <v>6</v>
      </c>
    </row>
    <row r="4630" spans="1:7" x14ac:dyDescent="0.25">
      <c r="A4630" s="369">
        <v>8326075</v>
      </c>
      <c r="B4630" s="368" t="s">
        <v>1929</v>
      </c>
      <c r="C4630" s="367" t="s">
        <v>1933</v>
      </c>
      <c r="D4630" s="366">
        <v>44440</v>
      </c>
      <c r="E4630" s="366">
        <v>44470</v>
      </c>
      <c r="F4630" s="366">
        <v>44470</v>
      </c>
      <c r="G4630" s="365">
        <v>8</v>
      </c>
    </row>
    <row r="4631" spans="1:7" x14ac:dyDescent="0.25">
      <c r="A4631" s="369">
        <v>8326434</v>
      </c>
      <c r="B4631" s="368" t="s">
        <v>1928</v>
      </c>
      <c r="C4631" s="367" t="s">
        <v>1930</v>
      </c>
      <c r="D4631" s="366">
        <v>43922</v>
      </c>
      <c r="E4631" s="366">
        <v>43952</v>
      </c>
      <c r="F4631" s="366">
        <v>43952</v>
      </c>
      <c r="G4631" s="365">
        <v>7</v>
      </c>
    </row>
    <row r="4632" spans="1:7" x14ac:dyDescent="0.25">
      <c r="A4632" s="369">
        <v>8329590</v>
      </c>
      <c r="B4632" s="368" t="s">
        <v>1926</v>
      </c>
      <c r="C4632" s="367" t="s">
        <v>1933</v>
      </c>
      <c r="D4632" s="366">
        <v>44348</v>
      </c>
      <c r="E4632" s="366">
        <v>44378</v>
      </c>
      <c r="F4632" s="366">
        <v>44378</v>
      </c>
      <c r="G4632" s="365">
        <v>17</v>
      </c>
    </row>
    <row r="4633" spans="1:7" x14ac:dyDescent="0.25">
      <c r="A4633" s="369">
        <v>8329740</v>
      </c>
      <c r="B4633" s="368" t="s">
        <v>1924</v>
      </c>
      <c r="C4633" s="367" t="s">
        <v>1919</v>
      </c>
      <c r="D4633" s="366">
        <v>44440</v>
      </c>
      <c r="E4633" s="366">
        <v>44440</v>
      </c>
      <c r="F4633" s="366">
        <v>44470</v>
      </c>
      <c r="G4633" s="365">
        <v>48</v>
      </c>
    </row>
    <row r="4634" spans="1:7" x14ac:dyDescent="0.25">
      <c r="A4634" s="369">
        <v>8330199</v>
      </c>
      <c r="B4634" s="368" t="s">
        <v>1922</v>
      </c>
      <c r="C4634" s="367" t="s">
        <v>1919</v>
      </c>
      <c r="D4634" s="366">
        <v>44136</v>
      </c>
      <c r="E4634" s="366">
        <v>44136</v>
      </c>
      <c r="F4634" s="366">
        <v>44136</v>
      </c>
      <c r="G4634" s="365">
        <v>13</v>
      </c>
    </row>
    <row r="4635" spans="1:7" x14ac:dyDescent="0.25">
      <c r="A4635" s="369">
        <v>8332128</v>
      </c>
      <c r="B4635" s="368" t="s">
        <v>1924</v>
      </c>
      <c r="C4635" s="367" t="s">
        <v>1925</v>
      </c>
      <c r="D4635" s="366">
        <v>43952</v>
      </c>
      <c r="E4635" s="366">
        <v>43952</v>
      </c>
      <c r="F4635" s="366">
        <v>43983</v>
      </c>
      <c r="G4635" s="365">
        <v>99</v>
      </c>
    </row>
    <row r="4636" spans="1:7" x14ac:dyDescent="0.25">
      <c r="A4636" s="369">
        <v>8332682</v>
      </c>
      <c r="B4636" s="368" t="s">
        <v>1926</v>
      </c>
      <c r="C4636" s="367" t="s">
        <v>1925</v>
      </c>
      <c r="D4636" s="366">
        <v>44166</v>
      </c>
      <c r="E4636" s="366">
        <v>44166</v>
      </c>
      <c r="F4636" s="366">
        <v>44166</v>
      </c>
      <c r="G4636" s="365">
        <v>24</v>
      </c>
    </row>
    <row r="4637" spans="1:7" x14ac:dyDescent="0.25">
      <c r="A4637" s="369">
        <v>8333520</v>
      </c>
      <c r="B4637" s="368" t="s">
        <v>1928</v>
      </c>
      <c r="C4637" s="367" t="s">
        <v>1925</v>
      </c>
      <c r="D4637" s="366">
        <v>44105</v>
      </c>
      <c r="E4637" s="366">
        <v>44136</v>
      </c>
      <c r="F4637" s="366">
        <v>44136</v>
      </c>
      <c r="G4637" s="365">
        <v>8</v>
      </c>
    </row>
    <row r="4638" spans="1:7" x14ac:dyDescent="0.25">
      <c r="A4638" s="369">
        <v>8334592</v>
      </c>
      <c r="B4638" s="368" t="s">
        <v>1924</v>
      </c>
      <c r="C4638" s="367" t="s">
        <v>1919</v>
      </c>
      <c r="D4638" s="366">
        <v>44075</v>
      </c>
      <c r="E4638" s="366">
        <v>44105</v>
      </c>
      <c r="F4638" s="366">
        <v>44105</v>
      </c>
      <c r="G4638" s="365">
        <v>5</v>
      </c>
    </row>
    <row r="4639" spans="1:7" x14ac:dyDescent="0.25">
      <c r="A4639" s="369">
        <v>8336473</v>
      </c>
      <c r="B4639" s="368" t="s">
        <v>1932</v>
      </c>
      <c r="C4639" s="367" t="s">
        <v>1923</v>
      </c>
      <c r="D4639" s="366">
        <v>44013</v>
      </c>
      <c r="E4639" s="366">
        <v>44013</v>
      </c>
      <c r="F4639" s="366">
        <v>44044</v>
      </c>
      <c r="G4639" s="365">
        <v>12</v>
      </c>
    </row>
    <row r="4640" spans="1:7" x14ac:dyDescent="0.25">
      <c r="A4640" s="369">
        <v>8337240</v>
      </c>
      <c r="B4640" s="368" t="s">
        <v>1920</v>
      </c>
      <c r="C4640" s="367" t="s">
        <v>1931</v>
      </c>
      <c r="D4640" s="366">
        <v>43831</v>
      </c>
      <c r="E4640" s="366">
        <v>43862</v>
      </c>
      <c r="F4640" s="366">
        <v>43862</v>
      </c>
      <c r="G4640" s="365">
        <v>7</v>
      </c>
    </row>
    <row r="4641" spans="1:7" x14ac:dyDescent="0.25">
      <c r="A4641" s="369">
        <v>8340246</v>
      </c>
      <c r="B4641" s="368" t="s">
        <v>1928</v>
      </c>
      <c r="C4641" s="367" t="s">
        <v>1923</v>
      </c>
      <c r="D4641" s="366">
        <v>43922</v>
      </c>
      <c r="E4641" s="366">
        <v>43952</v>
      </c>
      <c r="F4641" s="366">
        <v>43952</v>
      </c>
      <c r="G4641" s="365">
        <v>5</v>
      </c>
    </row>
    <row r="4642" spans="1:7" x14ac:dyDescent="0.25">
      <c r="A4642" s="369">
        <v>8344758</v>
      </c>
      <c r="B4642" s="368" t="s">
        <v>1920</v>
      </c>
      <c r="C4642" s="367" t="s">
        <v>1933</v>
      </c>
      <c r="D4642" s="366">
        <v>44228</v>
      </c>
      <c r="E4642" s="366">
        <v>44228</v>
      </c>
      <c r="F4642" s="366">
        <v>44228</v>
      </c>
      <c r="G4642" s="365">
        <v>20</v>
      </c>
    </row>
    <row r="4643" spans="1:7" x14ac:dyDescent="0.25">
      <c r="A4643" s="369">
        <v>8345770</v>
      </c>
      <c r="B4643" s="368" t="s">
        <v>1928</v>
      </c>
      <c r="C4643" s="367" t="s">
        <v>1921</v>
      </c>
      <c r="D4643" s="366">
        <v>44470</v>
      </c>
      <c r="E4643" s="366">
        <v>44470</v>
      </c>
      <c r="F4643" s="366">
        <v>44501</v>
      </c>
      <c r="G4643" s="365">
        <v>35</v>
      </c>
    </row>
    <row r="4644" spans="1:7" x14ac:dyDescent="0.25">
      <c r="A4644" s="369">
        <v>8346390</v>
      </c>
      <c r="B4644" s="368" t="s">
        <v>1922</v>
      </c>
      <c r="C4644" s="367" t="s">
        <v>1930</v>
      </c>
      <c r="D4644" s="366">
        <v>44075</v>
      </c>
      <c r="E4644" s="366">
        <v>44105</v>
      </c>
      <c r="F4644" s="366">
        <v>44105</v>
      </c>
      <c r="G4644" s="365">
        <v>7</v>
      </c>
    </row>
    <row r="4645" spans="1:7" x14ac:dyDescent="0.25">
      <c r="A4645" s="369">
        <v>8346736</v>
      </c>
      <c r="B4645" s="368" t="s">
        <v>1922</v>
      </c>
      <c r="C4645" s="367" t="s">
        <v>1923</v>
      </c>
      <c r="D4645" s="366">
        <v>44317</v>
      </c>
      <c r="E4645" s="366">
        <v>44348</v>
      </c>
      <c r="F4645" s="366">
        <v>44348</v>
      </c>
      <c r="G4645" s="365">
        <v>2</v>
      </c>
    </row>
    <row r="4646" spans="1:7" x14ac:dyDescent="0.25">
      <c r="A4646" s="369">
        <v>8350670</v>
      </c>
      <c r="B4646" s="368" t="s">
        <v>1920</v>
      </c>
      <c r="C4646" s="367" t="s">
        <v>1917</v>
      </c>
      <c r="D4646" s="366">
        <v>43831</v>
      </c>
      <c r="E4646" s="366">
        <v>43831</v>
      </c>
      <c r="F4646" s="366">
        <v>43862</v>
      </c>
      <c r="G4646" s="365">
        <v>18</v>
      </c>
    </row>
    <row r="4647" spans="1:7" x14ac:dyDescent="0.25">
      <c r="A4647" s="369">
        <v>8351090</v>
      </c>
      <c r="B4647" s="368" t="s">
        <v>1932</v>
      </c>
      <c r="C4647" s="367" t="s">
        <v>1927</v>
      </c>
      <c r="D4647" s="366">
        <v>44256</v>
      </c>
      <c r="E4647" s="366">
        <v>44256</v>
      </c>
      <c r="F4647" s="366">
        <v>44256</v>
      </c>
      <c r="G4647" s="365">
        <v>26</v>
      </c>
    </row>
    <row r="4648" spans="1:7" x14ac:dyDescent="0.25">
      <c r="A4648" s="369">
        <v>8354337</v>
      </c>
      <c r="B4648" s="368" t="s">
        <v>1918</v>
      </c>
      <c r="C4648" s="367" t="s">
        <v>1917</v>
      </c>
      <c r="D4648" s="366">
        <v>44531</v>
      </c>
      <c r="E4648" s="366">
        <v>44531</v>
      </c>
      <c r="F4648" s="366">
        <v>44531</v>
      </c>
      <c r="G4648" s="365">
        <v>44</v>
      </c>
    </row>
    <row r="4649" spans="1:7" x14ac:dyDescent="0.25">
      <c r="A4649" s="369">
        <v>8354803</v>
      </c>
      <c r="B4649" s="368" t="s">
        <v>1918</v>
      </c>
      <c r="C4649" s="367" t="s">
        <v>1933</v>
      </c>
      <c r="D4649" s="366">
        <v>44136</v>
      </c>
      <c r="E4649" s="366">
        <v>44136</v>
      </c>
      <c r="F4649" s="366">
        <v>44166</v>
      </c>
      <c r="G4649" s="365">
        <v>63</v>
      </c>
    </row>
    <row r="4650" spans="1:7" x14ac:dyDescent="0.25">
      <c r="A4650" s="369">
        <v>8355382</v>
      </c>
      <c r="B4650" s="368" t="s">
        <v>1928</v>
      </c>
      <c r="C4650" s="367" t="s">
        <v>1927</v>
      </c>
      <c r="D4650" s="366">
        <v>44105</v>
      </c>
      <c r="E4650" s="366">
        <v>44105</v>
      </c>
      <c r="F4650" s="366">
        <v>44136</v>
      </c>
      <c r="G4650" s="365">
        <v>5</v>
      </c>
    </row>
    <row r="4651" spans="1:7" x14ac:dyDescent="0.25">
      <c r="A4651" s="369">
        <v>8356594</v>
      </c>
      <c r="B4651" s="368" t="s">
        <v>1929</v>
      </c>
      <c r="C4651" s="367" t="s">
        <v>1917</v>
      </c>
      <c r="D4651" s="366">
        <v>44075</v>
      </c>
      <c r="E4651" s="366">
        <v>44105</v>
      </c>
      <c r="F4651" s="366">
        <v>44105</v>
      </c>
      <c r="G4651" s="365">
        <v>5</v>
      </c>
    </row>
    <row r="4652" spans="1:7" x14ac:dyDescent="0.25">
      <c r="A4652" s="369">
        <v>8357335</v>
      </c>
      <c r="B4652" s="368" t="s">
        <v>1922</v>
      </c>
      <c r="C4652" s="367" t="s">
        <v>1933</v>
      </c>
      <c r="D4652" s="366">
        <v>43862</v>
      </c>
      <c r="E4652" s="366">
        <v>43862</v>
      </c>
      <c r="F4652" s="366">
        <v>43862</v>
      </c>
      <c r="G4652" s="365">
        <v>92</v>
      </c>
    </row>
    <row r="4653" spans="1:7" x14ac:dyDescent="0.25">
      <c r="A4653" s="369">
        <v>8360626</v>
      </c>
      <c r="B4653" s="368" t="s">
        <v>1920</v>
      </c>
      <c r="C4653" s="367" t="s">
        <v>1930</v>
      </c>
      <c r="D4653" s="366">
        <v>44044</v>
      </c>
      <c r="E4653" s="366">
        <v>44044</v>
      </c>
      <c r="F4653" s="366">
        <v>44044</v>
      </c>
      <c r="G4653" s="365">
        <v>6</v>
      </c>
    </row>
    <row r="4654" spans="1:7" x14ac:dyDescent="0.25">
      <c r="A4654" s="369">
        <v>8361248</v>
      </c>
      <c r="B4654" s="368" t="s">
        <v>1928</v>
      </c>
      <c r="C4654" s="367" t="s">
        <v>1921</v>
      </c>
      <c r="D4654" s="366">
        <v>44440</v>
      </c>
      <c r="E4654" s="366">
        <v>44470</v>
      </c>
      <c r="F4654" s="366">
        <v>44470</v>
      </c>
      <c r="G4654" s="365">
        <v>25</v>
      </c>
    </row>
    <row r="4655" spans="1:7" x14ac:dyDescent="0.25">
      <c r="A4655" s="369">
        <v>8361544</v>
      </c>
      <c r="B4655" s="368" t="s">
        <v>1928</v>
      </c>
      <c r="C4655" s="367" t="s">
        <v>1923</v>
      </c>
      <c r="D4655" s="366">
        <v>44105</v>
      </c>
      <c r="E4655" s="366">
        <v>44105</v>
      </c>
      <c r="F4655" s="366">
        <v>44105</v>
      </c>
      <c r="G4655" s="365">
        <v>96</v>
      </c>
    </row>
    <row r="4656" spans="1:7" x14ac:dyDescent="0.25">
      <c r="A4656" s="369">
        <v>8365894</v>
      </c>
      <c r="B4656" s="368" t="s">
        <v>1922</v>
      </c>
      <c r="C4656" s="367" t="s">
        <v>1917</v>
      </c>
      <c r="D4656" s="366">
        <v>44348</v>
      </c>
      <c r="E4656" s="366">
        <v>44348</v>
      </c>
      <c r="F4656" s="366">
        <v>44378</v>
      </c>
      <c r="G4656" s="365">
        <v>40</v>
      </c>
    </row>
    <row r="4657" spans="1:7" x14ac:dyDescent="0.25">
      <c r="A4657" s="369">
        <v>8366630</v>
      </c>
      <c r="B4657" s="368" t="s">
        <v>1920</v>
      </c>
      <c r="C4657" s="367" t="s">
        <v>1934</v>
      </c>
      <c r="D4657" s="366">
        <v>44470</v>
      </c>
      <c r="E4657" s="366">
        <v>44470</v>
      </c>
      <c r="F4657" s="366">
        <v>44470</v>
      </c>
      <c r="G4657" s="365">
        <v>58</v>
      </c>
    </row>
    <row r="4658" spans="1:7" x14ac:dyDescent="0.25">
      <c r="A4658" s="369">
        <v>8368891</v>
      </c>
      <c r="B4658" s="368" t="s">
        <v>1920</v>
      </c>
      <c r="C4658" s="367" t="s">
        <v>1919</v>
      </c>
      <c r="D4658" s="366">
        <v>44136</v>
      </c>
      <c r="E4658" s="366">
        <v>44136</v>
      </c>
      <c r="F4658" s="366">
        <v>44136</v>
      </c>
      <c r="G4658" s="365">
        <v>50</v>
      </c>
    </row>
    <row r="4659" spans="1:7" x14ac:dyDescent="0.25">
      <c r="A4659" s="369">
        <v>8370008</v>
      </c>
      <c r="B4659" s="368" t="s">
        <v>1928</v>
      </c>
      <c r="C4659" s="367" t="s">
        <v>1919</v>
      </c>
      <c r="D4659" s="366">
        <v>44228</v>
      </c>
      <c r="E4659" s="366">
        <v>44228</v>
      </c>
      <c r="F4659" s="366">
        <v>44256</v>
      </c>
      <c r="G4659" s="365">
        <v>17</v>
      </c>
    </row>
    <row r="4660" spans="1:7" x14ac:dyDescent="0.25">
      <c r="A4660" s="369">
        <v>8371719</v>
      </c>
      <c r="B4660" s="368" t="s">
        <v>1929</v>
      </c>
      <c r="C4660" s="367" t="s">
        <v>1931</v>
      </c>
      <c r="D4660" s="366">
        <v>43831</v>
      </c>
      <c r="E4660" s="366">
        <v>43831</v>
      </c>
      <c r="F4660" s="366">
        <v>43831</v>
      </c>
      <c r="G4660" s="365">
        <v>28</v>
      </c>
    </row>
    <row r="4661" spans="1:7" x14ac:dyDescent="0.25">
      <c r="A4661" s="369">
        <v>8373383</v>
      </c>
      <c r="B4661" s="368" t="s">
        <v>1924</v>
      </c>
      <c r="C4661" s="367" t="s">
        <v>1930</v>
      </c>
      <c r="D4661" s="366">
        <v>44531</v>
      </c>
      <c r="E4661" s="366">
        <v>44562</v>
      </c>
      <c r="F4661" s="366">
        <v>44562</v>
      </c>
      <c r="G4661" s="365">
        <v>15</v>
      </c>
    </row>
    <row r="4662" spans="1:7" x14ac:dyDescent="0.25">
      <c r="A4662" s="369">
        <v>8373474</v>
      </c>
      <c r="B4662" s="368" t="s">
        <v>1924</v>
      </c>
      <c r="C4662" s="367" t="s">
        <v>1921</v>
      </c>
      <c r="D4662" s="366">
        <v>44013</v>
      </c>
      <c r="E4662" s="366">
        <v>44013</v>
      </c>
      <c r="F4662" s="366">
        <v>44044</v>
      </c>
      <c r="G4662" s="365">
        <v>45</v>
      </c>
    </row>
    <row r="4663" spans="1:7" x14ac:dyDescent="0.25">
      <c r="A4663" s="369">
        <v>8374731</v>
      </c>
      <c r="B4663" s="368" t="s">
        <v>1924</v>
      </c>
      <c r="C4663" s="367" t="s">
        <v>1921</v>
      </c>
      <c r="D4663" s="366">
        <v>44287</v>
      </c>
      <c r="E4663" s="366">
        <v>44317</v>
      </c>
      <c r="F4663" s="366">
        <v>44317</v>
      </c>
      <c r="G4663" s="365">
        <v>5</v>
      </c>
    </row>
    <row r="4664" spans="1:7" x14ac:dyDescent="0.25">
      <c r="A4664" s="369">
        <v>8377114</v>
      </c>
      <c r="B4664" s="368" t="s">
        <v>1929</v>
      </c>
      <c r="C4664" s="367" t="s">
        <v>1927</v>
      </c>
      <c r="D4664" s="366">
        <v>44136</v>
      </c>
      <c r="E4664" s="366">
        <v>44136</v>
      </c>
      <c r="F4664" s="366">
        <v>44166</v>
      </c>
      <c r="G4664" s="365">
        <v>30</v>
      </c>
    </row>
    <row r="4665" spans="1:7" x14ac:dyDescent="0.25">
      <c r="A4665" s="369">
        <v>8377270</v>
      </c>
      <c r="B4665" s="368" t="s">
        <v>1926</v>
      </c>
      <c r="C4665" s="367" t="s">
        <v>1933</v>
      </c>
      <c r="D4665" s="366">
        <v>44136</v>
      </c>
      <c r="E4665" s="366">
        <v>44136</v>
      </c>
      <c r="F4665" s="366">
        <v>44166</v>
      </c>
      <c r="G4665" s="365">
        <v>15</v>
      </c>
    </row>
    <row r="4666" spans="1:7" x14ac:dyDescent="0.25">
      <c r="A4666" s="369">
        <v>8383353</v>
      </c>
      <c r="B4666" s="368" t="s">
        <v>1918</v>
      </c>
      <c r="C4666" s="367" t="s">
        <v>1933</v>
      </c>
      <c r="D4666" s="366">
        <v>44531</v>
      </c>
      <c r="E4666" s="366">
        <v>44531</v>
      </c>
      <c r="F4666" s="366">
        <v>44531</v>
      </c>
      <c r="G4666" s="365">
        <v>48</v>
      </c>
    </row>
    <row r="4667" spans="1:7" x14ac:dyDescent="0.25">
      <c r="A4667" s="369">
        <v>8384447</v>
      </c>
      <c r="B4667" s="368" t="s">
        <v>1918</v>
      </c>
      <c r="C4667" s="367" t="s">
        <v>1927</v>
      </c>
      <c r="D4667" s="366">
        <v>43891</v>
      </c>
      <c r="E4667" s="366">
        <v>43891</v>
      </c>
      <c r="F4667" s="366">
        <v>43922</v>
      </c>
      <c r="G4667" s="365">
        <v>43</v>
      </c>
    </row>
    <row r="4668" spans="1:7" x14ac:dyDescent="0.25">
      <c r="A4668" s="369">
        <v>8393001</v>
      </c>
      <c r="B4668" s="368" t="s">
        <v>1929</v>
      </c>
      <c r="C4668" s="367" t="s">
        <v>1925</v>
      </c>
      <c r="D4668" s="366">
        <v>43831</v>
      </c>
      <c r="E4668" s="366">
        <v>43831</v>
      </c>
      <c r="F4668" s="366">
        <v>43831</v>
      </c>
      <c r="G4668" s="365">
        <v>7</v>
      </c>
    </row>
    <row r="4669" spans="1:7" x14ac:dyDescent="0.25">
      <c r="A4669" s="369">
        <v>8393196</v>
      </c>
      <c r="B4669" s="368" t="s">
        <v>1928</v>
      </c>
      <c r="C4669" s="367" t="s">
        <v>1933</v>
      </c>
      <c r="D4669" s="366">
        <v>44044</v>
      </c>
      <c r="E4669" s="366">
        <v>44044</v>
      </c>
      <c r="F4669" s="366">
        <v>44044</v>
      </c>
      <c r="G4669" s="365">
        <v>50</v>
      </c>
    </row>
    <row r="4670" spans="1:7" x14ac:dyDescent="0.25">
      <c r="A4670" s="369">
        <v>8396721</v>
      </c>
      <c r="B4670" s="368" t="s">
        <v>1922</v>
      </c>
      <c r="C4670" s="367" t="s">
        <v>1927</v>
      </c>
      <c r="D4670" s="366">
        <v>44044</v>
      </c>
      <c r="E4670" s="366">
        <v>44044</v>
      </c>
      <c r="F4670" s="366">
        <v>44075</v>
      </c>
      <c r="G4670" s="365">
        <v>6</v>
      </c>
    </row>
    <row r="4671" spans="1:7" x14ac:dyDescent="0.25">
      <c r="A4671" s="369">
        <v>8396939</v>
      </c>
      <c r="B4671" s="368" t="s">
        <v>1932</v>
      </c>
      <c r="C4671" s="367" t="s">
        <v>1933</v>
      </c>
      <c r="D4671" s="366">
        <v>44531</v>
      </c>
      <c r="E4671" s="366">
        <v>44562</v>
      </c>
      <c r="F4671" s="366">
        <v>44562</v>
      </c>
      <c r="G4671" s="365">
        <v>20</v>
      </c>
    </row>
    <row r="4672" spans="1:7" x14ac:dyDescent="0.25">
      <c r="A4672" s="369">
        <v>8400204</v>
      </c>
      <c r="B4672" s="368" t="s">
        <v>1926</v>
      </c>
      <c r="C4672" s="367" t="s">
        <v>1933</v>
      </c>
      <c r="D4672" s="366">
        <v>43952</v>
      </c>
      <c r="E4672" s="366">
        <v>43983</v>
      </c>
      <c r="F4672" s="366">
        <v>43983</v>
      </c>
      <c r="G4672" s="365">
        <v>2</v>
      </c>
    </row>
    <row r="4673" spans="1:7" x14ac:dyDescent="0.25">
      <c r="A4673" s="369">
        <v>8401112</v>
      </c>
      <c r="B4673" s="368" t="s">
        <v>1920</v>
      </c>
      <c r="C4673" s="367" t="s">
        <v>1917</v>
      </c>
      <c r="D4673" s="366">
        <v>44348</v>
      </c>
      <c r="E4673" s="366">
        <v>44378</v>
      </c>
      <c r="F4673" s="366">
        <v>44378</v>
      </c>
      <c r="G4673" s="365">
        <v>17</v>
      </c>
    </row>
    <row r="4674" spans="1:7" x14ac:dyDescent="0.25">
      <c r="A4674" s="369">
        <v>8401328</v>
      </c>
      <c r="B4674" s="368" t="s">
        <v>1922</v>
      </c>
      <c r="C4674" s="367" t="s">
        <v>1919</v>
      </c>
      <c r="D4674" s="366">
        <v>44287</v>
      </c>
      <c r="E4674" s="366">
        <v>44317</v>
      </c>
      <c r="F4674" s="366">
        <v>44317</v>
      </c>
      <c r="G4674" s="365">
        <v>1</v>
      </c>
    </row>
    <row r="4675" spans="1:7" x14ac:dyDescent="0.25">
      <c r="A4675" s="369">
        <v>8403496</v>
      </c>
      <c r="B4675" s="368" t="s">
        <v>1929</v>
      </c>
      <c r="C4675" s="367" t="s">
        <v>1927</v>
      </c>
      <c r="D4675" s="366">
        <v>44531</v>
      </c>
      <c r="E4675" s="366">
        <v>44531</v>
      </c>
      <c r="F4675" s="366">
        <v>44531</v>
      </c>
      <c r="G4675" s="365">
        <v>61</v>
      </c>
    </row>
    <row r="4676" spans="1:7" x14ac:dyDescent="0.25">
      <c r="A4676" s="369">
        <v>8406563</v>
      </c>
      <c r="B4676" s="368" t="s">
        <v>1928</v>
      </c>
      <c r="C4676" s="367" t="s">
        <v>1923</v>
      </c>
      <c r="D4676" s="366">
        <v>44287</v>
      </c>
      <c r="E4676" s="366">
        <v>44287</v>
      </c>
      <c r="F4676" s="366">
        <v>44287</v>
      </c>
      <c r="G4676" s="365">
        <v>77</v>
      </c>
    </row>
    <row r="4677" spans="1:7" x14ac:dyDescent="0.25">
      <c r="A4677" s="369">
        <v>8406730</v>
      </c>
      <c r="B4677" s="368" t="s">
        <v>1922</v>
      </c>
      <c r="C4677" s="367" t="s">
        <v>1933</v>
      </c>
      <c r="D4677" s="366">
        <v>44409</v>
      </c>
      <c r="E4677" s="366">
        <v>44440</v>
      </c>
      <c r="F4677" s="366">
        <v>44440</v>
      </c>
      <c r="G4677" s="365">
        <v>16</v>
      </c>
    </row>
    <row r="4678" spans="1:7" x14ac:dyDescent="0.25">
      <c r="A4678" s="369">
        <v>8407621</v>
      </c>
      <c r="B4678" s="368" t="s">
        <v>1920</v>
      </c>
      <c r="C4678" s="367" t="s">
        <v>1933</v>
      </c>
      <c r="D4678" s="366">
        <v>44409</v>
      </c>
      <c r="E4678" s="366">
        <v>44409</v>
      </c>
      <c r="F4678" s="366">
        <v>44440</v>
      </c>
      <c r="G4678" s="365">
        <v>19</v>
      </c>
    </row>
    <row r="4679" spans="1:7" x14ac:dyDescent="0.25">
      <c r="A4679" s="369">
        <v>8407796</v>
      </c>
      <c r="B4679" s="368" t="s">
        <v>1929</v>
      </c>
      <c r="C4679" s="367" t="s">
        <v>1925</v>
      </c>
      <c r="D4679" s="366">
        <v>44440</v>
      </c>
      <c r="E4679" s="366">
        <v>44440</v>
      </c>
      <c r="F4679" s="366">
        <v>44440</v>
      </c>
      <c r="G4679" s="365">
        <v>90</v>
      </c>
    </row>
    <row r="4680" spans="1:7" x14ac:dyDescent="0.25">
      <c r="A4680" s="369">
        <v>8408699</v>
      </c>
      <c r="B4680" s="368" t="s">
        <v>1922</v>
      </c>
      <c r="C4680" s="367" t="s">
        <v>1927</v>
      </c>
      <c r="D4680" s="366">
        <v>43831</v>
      </c>
      <c r="E4680" s="366">
        <v>43831</v>
      </c>
      <c r="F4680" s="366">
        <v>43862</v>
      </c>
      <c r="G4680" s="365">
        <v>93</v>
      </c>
    </row>
    <row r="4681" spans="1:7" x14ac:dyDescent="0.25">
      <c r="A4681" s="369">
        <v>8410253</v>
      </c>
      <c r="B4681" s="368" t="s">
        <v>1922</v>
      </c>
      <c r="C4681" s="367" t="s">
        <v>1919</v>
      </c>
      <c r="D4681" s="366">
        <v>44378</v>
      </c>
      <c r="E4681" s="366">
        <v>44378</v>
      </c>
      <c r="F4681" s="366">
        <v>44409</v>
      </c>
      <c r="G4681" s="365">
        <v>48</v>
      </c>
    </row>
    <row r="4682" spans="1:7" x14ac:dyDescent="0.25">
      <c r="A4682" s="369">
        <v>8410563</v>
      </c>
      <c r="B4682" s="368" t="s">
        <v>1926</v>
      </c>
      <c r="C4682" s="367" t="s">
        <v>1925</v>
      </c>
      <c r="D4682" s="366">
        <v>44317</v>
      </c>
      <c r="E4682" s="366">
        <v>44317</v>
      </c>
      <c r="F4682" s="366">
        <v>44348</v>
      </c>
      <c r="G4682" s="365">
        <v>17</v>
      </c>
    </row>
    <row r="4683" spans="1:7" x14ac:dyDescent="0.25">
      <c r="A4683" s="369">
        <v>8410658</v>
      </c>
      <c r="B4683" s="368" t="s">
        <v>1928</v>
      </c>
      <c r="C4683" s="367" t="s">
        <v>1934</v>
      </c>
      <c r="D4683" s="366">
        <v>44378</v>
      </c>
      <c r="E4683" s="366">
        <v>44378</v>
      </c>
      <c r="F4683" s="366">
        <v>44378</v>
      </c>
      <c r="G4683" s="365">
        <v>100</v>
      </c>
    </row>
    <row r="4684" spans="1:7" x14ac:dyDescent="0.25">
      <c r="A4684" s="369">
        <v>8412636</v>
      </c>
      <c r="B4684" s="368" t="s">
        <v>1928</v>
      </c>
      <c r="C4684" s="367" t="s">
        <v>1931</v>
      </c>
      <c r="D4684" s="366">
        <v>44105</v>
      </c>
      <c r="E4684" s="366">
        <v>44105</v>
      </c>
      <c r="F4684" s="366">
        <v>44105</v>
      </c>
      <c r="G4684" s="365">
        <v>41</v>
      </c>
    </row>
    <row r="4685" spans="1:7" x14ac:dyDescent="0.25">
      <c r="A4685" s="369">
        <v>8415661</v>
      </c>
      <c r="B4685" s="368" t="s">
        <v>1918</v>
      </c>
      <c r="C4685" s="367" t="s">
        <v>1917</v>
      </c>
      <c r="D4685" s="366">
        <v>44409</v>
      </c>
      <c r="E4685" s="366">
        <v>44409</v>
      </c>
      <c r="F4685" s="366">
        <v>44440</v>
      </c>
      <c r="G4685" s="365">
        <v>31</v>
      </c>
    </row>
    <row r="4686" spans="1:7" x14ac:dyDescent="0.25">
      <c r="A4686" s="369">
        <v>8417025</v>
      </c>
      <c r="B4686" s="368" t="s">
        <v>1920</v>
      </c>
      <c r="C4686" s="367" t="s">
        <v>1923</v>
      </c>
      <c r="D4686" s="366">
        <v>44256</v>
      </c>
      <c r="E4686" s="366">
        <v>44256</v>
      </c>
      <c r="F4686" s="366">
        <v>44256</v>
      </c>
      <c r="G4686" s="365">
        <v>98</v>
      </c>
    </row>
    <row r="4687" spans="1:7" x14ac:dyDescent="0.25">
      <c r="A4687" s="369">
        <v>8419618</v>
      </c>
      <c r="B4687" s="368" t="s">
        <v>1928</v>
      </c>
      <c r="C4687" s="367" t="s">
        <v>1931</v>
      </c>
      <c r="D4687" s="366">
        <v>44348</v>
      </c>
      <c r="E4687" s="366">
        <v>44378</v>
      </c>
      <c r="F4687" s="366">
        <v>44378</v>
      </c>
      <c r="G4687" s="365">
        <v>25</v>
      </c>
    </row>
    <row r="4688" spans="1:7" x14ac:dyDescent="0.25">
      <c r="A4688" s="369">
        <v>8421117</v>
      </c>
      <c r="B4688" s="368" t="s">
        <v>1929</v>
      </c>
      <c r="C4688" s="367" t="s">
        <v>1927</v>
      </c>
      <c r="D4688" s="366">
        <v>43862</v>
      </c>
      <c r="E4688" s="366">
        <v>43862</v>
      </c>
      <c r="F4688" s="366">
        <v>43891</v>
      </c>
      <c r="G4688" s="365">
        <v>100</v>
      </c>
    </row>
    <row r="4689" spans="1:7" x14ac:dyDescent="0.25">
      <c r="A4689" s="369">
        <v>8421801</v>
      </c>
      <c r="B4689" s="368" t="s">
        <v>1922</v>
      </c>
      <c r="C4689" s="367" t="s">
        <v>1927</v>
      </c>
      <c r="D4689" s="366">
        <v>44256</v>
      </c>
      <c r="E4689" s="366">
        <v>44256</v>
      </c>
      <c r="F4689" s="366">
        <v>44287</v>
      </c>
      <c r="G4689" s="365">
        <v>10</v>
      </c>
    </row>
    <row r="4690" spans="1:7" x14ac:dyDescent="0.25">
      <c r="A4690" s="369">
        <v>8423407</v>
      </c>
      <c r="B4690" s="368" t="s">
        <v>1918</v>
      </c>
      <c r="C4690" s="367" t="s">
        <v>1921</v>
      </c>
      <c r="D4690" s="366">
        <v>44136</v>
      </c>
      <c r="E4690" s="366">
        <v>44136</v>
      </c>
      <c r="F4690" s="366">
        <v>44166</v>
      </c>
      <c r="G4690" s="365">
        <v>51</v>
      </c>
    </row>
    <row r="4691" spans="1:7" x14ac:dyDescent="0.25">
      <c r="A4691" s="369">
        <v>8424091</v>
      </c>
      <c r="B4691" s="368" t="s">
        <v>1920</v>
      </c>
      <c r="C4691" s="367" t="s">
        <v>1931</v>
      </c>
      <c r="D4691" s="366">
        <v>44348</v>
      </c>
      <c r="E4691" s="366">
        <v>44378</v>
      </c>
      <c r="F4691" s="366">
        <v>44378</v>
      </c>
      <c r="G4691" s="365">
        <v>5</v>
      </c>
    </row>
    <row r="4692" spans="1:7" x14ac:dyDescent="0.25">
      <c r="A4692" s="369">
        <v>8425339</v>
      </c>
      <c r="B4692" s="368" t="s">
        <v>1922</v>
      </c>
      <c r="C4692" s="367" t="s">
        <v>1931</v>
      </c>
      <c r="D4692" s="366">
        <v>43983</v>
      </c>
      <c r="E4692" s="366">
        <v>43983</v>
      </c>
      <c r="F4692" s="366">
        <v>44013</v>
      </c>
      <c r="G4692" s="365">
        <v>43</v>
      </c>
    </row>
    <row r="4693" spans="1:7" x14ac:dyDescent="0.25">
      <c r="A4693" s="369">
        <v>8425895</v>
      </c>
      <c r="B4693" s="368" t="s">
        <v>1929</v>
      </c>
      <c r="C4693" s="367" t="s">
        <v>1934</v>
      </c>
      <c r="D4693" s="366">
        <v>44044</v>
      </c>
      <c r="E4693" s="366">
        <v>44075</v>
      </c>
      <c r="F4693" s="366">
        <v>44075</v>
      </c>
      <c r="G4693" s="365">
        <v>10</v>
      </c>
    </row>
    <row r="4694" spans="1:7" x14ac:dyDescent="0.25">
      <c r="A4694" s="369">
        <v>8429629</v>
      </c>
      <c r="B4694" s="368" t="s">
        <v>1918</v>
      </c>
      <c r="C4694" s="367" t="s">
        <v>1925</v>
      </c>
      <c r="D4694" s="366">
        <v>43862</v>
      </c>
      <c r="E4694" s="366">
        <v>43891</v>
      </c>
      <c r="F4694" s="366">
        <v>43891</v>
      </c>
      <c r="G4694" s="365">
        <v>3</v>
      </c>
    </row>
    <row r="4695" spans="1:7" x14ac:dyDescent="0.25">
      <c r="A4695" s="369">
        <v>8431373</v>
      </c>
      <c r="B4695" s="368" t="s">
        <v>1920</v>
      </c>
      <c r="C4695" s="367" t="s">
        <v>1923</v>
      </c>
      <c r="D4695" s="366">
        <v>43862</v>
      </c>
      <c r="E4695" s="366">
        <v>43862</v>
      </c>
      <c r="F4695" s="366">
        <v>43891</v>
      </c>
      <c r="G4695" s="365">
        <v>40</v>
      </c>
    </row>
    <row r="4696" spans="1:7" x14ac:dyDescent="0.25">
      <c r="A4696" s="369">
        <v>8433775</v>
      </c>
      <c r="B4696" s="368" t="s">
        <v>1922</v>
      </c>
      <c r="C4696" s="367" t="s">
        <v>1927</v>
      </c>
      <c r="D4696" s="366">
        <v>44348</v>
      </c>
      <c r="E4696" s="366">
        <v>44348</v>
      </c>
      <c r="F4696" s="366">
        <v>44378</v>
      </c>
      <c r="G4696" s="365">
        <v>75</v>
      </c>
    </row>
    <row r="4697" spans="1:7" x14ac:dyDescent="0.25">
      <c r="A4697" s="369">
        <v>8437144</v>
      </c>
      <c r="B4697" s="368" t="s">
        <v>1928</v>
      </c>
      <c r="C4697" s="367" t="s">
        <v>1930</v>
      </c>
      <c r="D4697" s="366">
        <v>44348</v>
      </c>
      <c r="E4697" s="366">
        <v>44348</v>
      </c>
      <c r="F4697" s="366">
        <v>44348</v>
      </c>
      <c r="G4697" s="365">
        <v>52</v>
      </c>
    </row>
    <row r="4698" spans="1:7" x14ac:dyDescent="0.25">
      <c r="A4698" s="369">
        <v>8438389</v>
      </c>
      <c r="B4698" s="368" t="s">
        <v>1929</v>
      </c>
      <c r="C4698" s="367" t="s">
        <v>1921</v>
      </c>
      <c r="D4698" s="366">
        <v>44166</v>
      </c>
      <c r="E4698" s="366">
        <v>44197</v>
      </c>
      <c r="F4698" s="366">
        <v>44197</v>
      </c>
      <c r="G4698" s="365">
        <v>1</v>
      </c>
    </row>
    <row r="4699" spans="1:7" x14ac:dyDescent="0.25">
      <c r="A4699" s="369">
        <v>8439231</v>
      </c>
      <c r="B4699" s="368" t="s">
        <v>1922</v>
      </c>
      <c r="C4699" s="367" t="s">
        <v>1934</v>
      </c>
      <c r="D4699" s="366">
        <v>44105</v>
      </c>
      <c r="E4699" s="366">
        <v>44105</v>
      </c>
      <c r="F4699" s="366">
        <v>44136</v>
      </c>
      <c r="G4699" s="365">
        <v>57</v>
      </c>
    </row>
    <row r="4700" spans="1:7" x14ac:dyDescent="0.25">
      <c r="A4700" s="369">
        <v>8440581</v>
      </c>
      <c r="B4700" s="368" t="s">
        <v>1920</v>
      </c>
      <c r="C4700" s="367" t="s">
        <v>1925</v>
      </c>
      <c r="D4700" s="366">
        <v>44105</v>
      </c>
      <c r="E4700" s="366">
        <v>44105</v>
      </c>
      <c r="F4700" s="366">
        <v>44136</v>
      </c>
      <c r="G4700" s="365">
        <v>56</v>
      </c>
    </row>
    <row r="4701" spans="1:7" x14ac:dyDescent="0.25">
      <c r="A4701" s="369">
        <v>8441470</v>
      </c>
      <c r="B4701" s="368" t="s">
        <v>1924</v>
      </c>
      <c r="C4701" s="367" t="s">
        <v>1921</v>
      </c>
      <c r="D4701" s="366">
        <v>44378</v>
      </c>
      <c r="E4701" s="366">
        <v>44409</v>
      </c>
      <c r="F4701" s="366">
        <v>44409</v>
      </c>
      <c r="G4701" s="365">
        <v>3</v>
      </c>
    </row>
    <row r="4702" spans="1:7" x14ac:dyDescent="0.25">
      <c r="A4702" s="369">
        <v>8449532</v>
      </c>
      <c r="B4702" s="368" t="s">
        <v>1924</v>
      </c>
      <c r="C4702" s="367" t="s">
        <v>1927</v>
      </c>
      <c r="D4702" s="366">
        <v>44256</v>
      </c>
      <c r="E4702" s="366">
        <v>44256</v>
      </c>
      <c r="F4702" s="366">
        <v>44287</v>
      </c>
      <c r="G4702" s="365">
        <v>44</v>
      </c>
    </row>
    <row r="4703" spans="1:7" x14ac:dyDescent="0.25">
      <c r="A4703" s="369">
        <v>8449701</v>
      </c>
      <c r="B4703" s="368" t="s">
        <v>1922</v>
      </c>
      <c r="C4703" s="367" t="s">
        <v>1919</v>
      </c>
      <c r="D4703" s="366">
        <v>44166</v>
      </c>
      <c r="E4703" s="366">
        <v>44166</v>
      </c>
      <c r="F4703" s="366">
        <v>44197</v>
      </c>
      <c r="G4703" s="365">
        <v>90</v>
      </c>
    </row>
    <row r="4704" spans="1:7" x14ac:dyDescent="0.25">
      <c r="A4704" s="369">
        <v>8454330</v>
      </c>
      <c r="B4704" s="368" t="s">
        <v>1929</v>
      </c>
      <c r="C4704" s="367" t="s">
        <v>1921</v>
      </c>
      <c r="D4704" s="366">
        <v>43831</v>
      </c>
      <c r="E4704" s="366">
        <v>43831</v>
      </c>
      <c r="F4704" s="366">
        <v>43862</v>
      </c>
      <c r="G4704" s="365">
        <v>97</v>
      </c>
    </row>
    <row r="4705" spans="1:7" x14ac:dyDescent="0.25">
      <c r="A4705" s="369">
        <v>8454519</v>
      </c>
      <c r="B4705" s="368" t="s">
        <v>1924</v>
      </c>
      <c r="C4705" s="367" t="s">
        <v>1933</v>
      </c>
      <c r="D4705" s="366">
        <v>43952</v>
      </c>
      <c r="E4705" s="366">
        <v>43952</v>
      </c>
      <c r="F4705" s="366">
        <v>43983</v>
      </c>
      <c r="G4705" s="365">
        <v>100</v>
      </c>
    </row>
    <row r="4706" spans="1:7" x14ac:dyDescent="0.25">
      <c r="A4706" s="369">
        <v>8456945</v>
      </c>
      <c r="B4706" s="368" t="s">
        <v>1926</v>
      </c>
      <c r="C4706" s="367" t="s">
        <v>1931</v>
      </c>
      <c r="D4706" s="366">
        <v>44409</v>
      </c>
      <c r="E4706" s="366">
        <v>44409</v>
      </c>
      <c r="F4706" s="366">
        <v>44409</v>
      </c>
      <c r="G4706" s="365">
        <v>36</v>
      </c>
    </row>
    <row r="4707" spans="1:7" x14ac:dyDescent="0.25">
      <c r="A4707" s="369">
        <v>8458026</v>
      </c>
      <c r="B4707" s="368" t="s">
        <v>1932</v>
      </c>
      <c r="C4707" s="367" t="s">
        <v>1933</v>
      </c>
      <c r="D4707" s="366">
        <v>44105</v>
      </c>
      <c r="E4707" s="366">
        <v>44136</v>
      </c>
      <c r="F4707" s="366">
        <v>44136</v>
      </c>
      <c r="G4707" s="365">
        <v>1</v>
      </c>
    </row>
    <row r="4708" spans="1:7" x14ac:dyDescent="0.25">
      <c r="A4708" s="369">
        <v>8458220</v>
      </c>
      <c r="B4708" s="368" t="s">
        <v>1926</v>
      </c>
      <c r="C4708" s="367" t="s">
        <v>1933</v>
      </c>
      <c r="D4708" s="366">
        <v>44197</v>
      </c>
      <c r="E4708" s="366">
        <v>44197</v>
      </c>
      <c r="F4708" s="366">
        <v>44228</v>
      </c>
      <c r="G4708" s="365">
        <v>68</v>
      </c>
    </row>
    <row r="4709" spans="1:7" x14ac:dyDescent="0.25">
      <c r="A4709" s="369">
        <v>8460710</v>
      </c>
      <c r="B4709" s="368" t="s">
        <v>1922</v>
      </c>
      <c r="C4709" s="367" t="s">
        <v>1925</v>
      </c>
      <c r="D4709" s="366">
        <v>44256</v>
      </c>
      <c r="E4709" s="366">
        <v>44256</v>
      </c>
      <c r="F4709" s="366">
        <v>44287</v>
      </c>
      <c r="G4709" s="365">
        <v>11</v>
      </c>
    </row>
    <row r="4710" spans="1:7" x14ac:dyDescent="0.25">
      <c r="A4710" s="369">
        <v>8461925</v>
      </c>
      <c r="B4710" s="368" t="s">
        <v>1924</v>
      </c>
      <c r="C4710" s="367" t="s">
        <v>1933</v>
      </c>
      <c r="D4710" s="366">
        <v>44075</v>
      </c>
      <c r="E4710" s="366">
        <v>44105</v>
      </c>
      <c r="F4710" s="366">
        <v>44105</v>
      </c>
      <c r="G4710" s="365">
        <v>10</v>
      </c>
    </row>
    <row r="4711" spans="1:7" x14ac:dyDescent="0.25">
      <c r="A4711" s="369">
        <v>8462777</v>
      </c>
      <c r="B4711" s="368" t="s">
        <v>1928</v>
      </c>
      <c r="C4711" s="367" t="s">
        <v>1927</v>
      </c>
      <c r="D4711" s="366">
        <v>44317</v>
      </c>
      <c r="E4711" s="366">
        <v>44317</v>
      </c>
      <c r="F4711" s="366">
        <v>44348</v>
      </c>
      <c r="G4711" s="365">
        <v>14</v>
      </c>
    </row>
    <row r="4712" spans="1:7" x14ac:dyDescent="0.25">
      <c r="A4712" s="369">
        <v>8463653</v>
      </c>
      <c r="B4712" s="368" t="s">
        <v>1924</v>
      </c>
      <c r="C4712" s="367" t="s">
        <v>1931</v>
      </c>
      <c r="D4712" s="366">
        <v>43862</v>
      </c>
      <c r="E4712" s="366">
        <v>43862</v>
      </c>
      <c r="F4712" s="366">
        <v>43891</v>
      </c>
      <c r="G4712" s="365">
        <v>19</v>
      </c>
    </row>
    <row r="4713" spans="1:7" x14ac:dyDescent="0.25">
      <c r="A4713" s="369">
        <v>8465447</v>
      </c>
      <c r="B4713" s="368" t="s">
        <v>1924</v>
      </c>
      <c r="C4713" s="367" t="s">
        <v>1917</v>
      </c>
      <c r="D4713" s="366">
        <v>44228</v>
      </c>
      <c r="E4713" s="366">
        <v>44256</v>
      </c>
      <c r="F4713" s="366">
        <v>44256</v>
      </c>
      <c r="G4713" s="365">
        <v>14</v>
      </c>
    </row>
    <row r="4714" spans="1:7" x14ac:dyDescent="0.25">
      <c r="A4714" s="369">
        <v>8466182</v>
      </c>
      <c r="B4714" s="368" t="s">
        <v>1932</v>
      </c>
      <c r="C4714" s="367" t="s">
        <v>1921</v>
      </c>
      <c r="D4714" s="366">
        <v>44166</v>
      </c>
      <c r="E4714" s="366">
        <v>44197</v>
      </c>
      <c r="F4714" s="366">
        <v>44197</v>
      </c>
      <c r="G4714" s="365">
        <v>8</v>
      </c>
    </row>
    <row r="4715" spans="1:7" x14ac:dyDescent="0.25">
      <c r="A4715" s="369">
        <v>8467702</v>
      </c>
      <c r="B4715" s="368" t="s">
        <v>1926</v>
      </c>
      <c r="C4715" s="367" t="s">
        <v>1930</v>
      </c>
      <c r="D4715" s="366">
        <v>44075</v>
      </c>
      <c r="E4715" s="366">
        <v>44075</v>
      </c>
      <c r="F4715" s="366">
        <v>44075</v>
      </c>
      <c r="G4715" s="365">
        <v>96</v>
      </c>
    </row>
    <row r="4716" spans="1:7" x14ac:dyDescent="0.25">
      <c r="A4716" s="369">
        <v>8470410</v>
      </c>
      <c r="B4716" s="368" t="s">
        <v>1928</v>
      </c>
      <c r="C4716" s="367" t="s">
        <v>1919</v>
      </c>
      <c r="D4716" s="366">
        <v>43952</v>
      </c>
      <c r="E4716" s="366">
        <v>43983</v>
      </c>
      <c r="F4716" s="366">
        <v>43983</v>
      </c>
      <c r="G4716" s="365">
        <v>3</v>
      </c>
    </row>
    <row r="4717" spans="1:7" x14ac:dyDescent="0.25">
      <c r="A4717" s="369">
        <v>8472343</v>
      </c>
      <c r="B4717" s="368" t="s">
        <v>1928</v>
      </c>
      <c r="C4717" s="367" t="s">
        <v>1919</v>
      </c>
      <c r="D4717" s="366">
        <v>43983</v>
      </c>
      <c r="E4717" s="366">
        <v>43983</v>
      </c>
      <c r="F4717" s="366">
        <v>43983</v>
      </c>
      <c r="G4717" s="365">
        <v>50</v>
      </c>
    </row>
    <row r="4718" spans="1:7" x14ac:dyDescent="0.25">
      <c r="A4718" s="369">
        <v>8472511</v>
      </c>
      <c r="B4718" s="368" t="s">
        <v>1922</v>
      </c>
      <c r="C4718" s="367" t="s">
        <v>1934</v>
      </c>
      <c r="D4718" s="366">
        <v>44166</v>
      </c>
      <c r="E4718" s="366">
        <v>44166</v>
      </c>
      <c r="F4718" s="366">
        <v>44166</v>
      </c>
      <c r="G4718" s="365">
        <v>5</v>
      </c>
    </row>
    <row r="4719" spans="1:7" x14ac:dyDescent="0.25">
      <c r="A4719" s="369">
        <v>8472728</v>
      </c>
      <c r="B4719" s="368" t="s">
        <v>1932</v>
      </c>
      <c r="C4719" s="367" t="s">
        <v>1930</v>
      </c>
      <c r="D4719" s="366">
        <v>44348</v>
      </c>
      <c r="E4719" s="366">
        <v>44348</v>
      </c>
      <c r="F4719" s="366">
        <v>44348</v>
      </c>
      <c r="G4719" s="365">
        <v>21</v>
      </c>
    </row>
    <row r="4720" spans="1:7" x14ac:dyDescent="0.25">
      <c r="A4720" s="369">
        <v>8476137</v>
      </c>
      <c r="B4720" s="368" t="s">
        <v>1929</v>
      </c>
      <c r="C4720" s="367" t="s">
        <v>1934</v>
      </c>
      <c r="D4720" s="366">
        <v>43952</v>
      </c>
      <c r="E4720" s="366">
        <v>43983</v>
      </c>
      <c r="F4720" s="366">
        <v>43983</v>
      </c>
      <c r="G4720" s="365">
        <v>4</v>
      </c>
    </row>
    <row r="4721" spans="1:7" x14ac:dyDescent="0.25">
      <c r="A4721" s="369">
        <v>8476793</v>
      </c>
      <c r="B4721" s="368" t="s">
        <v>1920</v>
      </c>
      <c r="C4721" s="367" t="s">
        <v>1917</v>
      </c>
      <c r="D4721" s="366">
        <v>44256</v>
      </c>
      <c r="E4721" s="366">
        <v>44287</v>
      </c>
      <c r="F4721" s="366">
        <v>44287</v>
      </c>
      <c r="G4721" s="365">
        <v>11</v>
      </c>
    </row>
    <row r="4722" spans="1:7" x14ac:dyDescent="0.25">
      <c r="A4722" s="369">
        <v>8482442</v>
      </c>
      <c r="B4722" s="368" t="s">
        <v>1918</v>
      </c>
      <c r="C4722" s="367" t="s">
        <v>1917</v>
      </c>
      <c r="D4722" s="366">
        <v>44348</v>
      </c>
      <c r="E4722" s="366">
        <v>44378</v>
      </c>
      <c r="F4722" s="366">
        <v>44378</v>
      </c>
      <c r="G4722" s="365">
        <v>10</v>
      </c>
    </row>
    <row r="4723" spans="1:7" x14ac:dyDescent="0.25">
      <c r="A4723" s="369">
        <v>8484464</v>
      </c>
      <c r="B4723" s="368" t="s">
        <v>1918</v>
      </c>
      <c r="C4723" s="367" t="s">
        <v>1919</v>
      </c>
      <c r="D4723" s="366">
        <v>44409</v>
      </c>
      <c r="E4723" s="366">
        <v>44440</v>
      </c>
      <c r="F4723" s="366">
        <v>44440</v>
      </c>
      <c r="G4723" s="365">
        <v>24</v>
      </c>
    </row>
    <row r="4724" spans="1:7" x14ac:dyDescent="0.25">
      <c r="A4724" s="369">
        <v>8485841</v>
      </c>
      <c r="B4724" s="368" t="s">
        <v>1928</v>
      </c>
      <c r="C4724" s="367" t="s">
        <v>1933</v>
      </c>
      <c r="D4724" s="366">
        <v>43891</v>
      </c>
      <c r="E4724" s="366">
        <v>43891</v>
      </c>
      <c r="F4724" s="366">
        <v>43922</v>
      </c>
      <c r="G4724" s="365">
        <v>62</v>
      </c>
    </row>
    <row r="4725" spans="1:7" x14ac:dyDescent="0.25">
      <c r="A4725" s="369">
        <v>8486542</v>
      </c>
      <c r="B4725" s="368" t="s">
        <v>1928</v>
      </c>
      <c r="C4725" s="367" t="s">
        <v>1931</v>
      </c>
      <c r="D4725" s="366">
        <v>43862</v>
      </c>
      <c r="E4725" s="366">
        <v>43862</v>
      </c>
      <c r="F4725" s="366">
        <v>43862</v>
      </c>
      <c r="G4725" s="365">
        <v>74</v>
      </c>
    </row>
    <row r="4726" spans="1:7" x14ac:dyDescent="0.25">
      <c r="A4726" s="369">
        <v>8489309</v>
      </c>
      <c r="B4726" s="368" t="s">
        <v>1922</v>
      </c>
      <c r="C4726" s="367" t="s">
        <v>1934</v>
      </c>
      <c r="D4726" s="366">
        <v>44228</v>
      </c>
      <c r="E4726" s="366">
        <v>44228</v>
      </c>
      <c r="F4726" s="366">
        <v>44256</v>
      </c>
      <c r="G4726" s="365">
        <v>77</v>
      </c>
    </row>
    <row r="4727" spans="1:7" x14ac:dyDescent="0.25">
      <c r="A4727" s="369">
        <v>8492142</v>
      </c>
      <c r="B4727" s="368" t="s">
        <v>1924</v>
      </c>
      <c r="C4727" s="367" t="s">
        <v>1927</v>
      </c>
      <c r="D4727" s="366">
        <v>44013</v>
      </c>
      <c r="E4727" s="366">
        <v>44013</v>
      </c>
      <c r="F4727" s="366">
        <v>44013</v>
      </c>
      <c r="G4727" s="365">
        <v>89</v>
      </c>
    </row>
    <row r="4728" spans="1:7" x14ac:dyDescent="0.25">
      <c r="A4728" s="369">
        <v>8492868</v>
      </c>
      <c r="B4728" s="368" t="s">
        <v>1932</v>
      </c>
      <c r="C4728" s="367" t="s">
        <v>1921</v>
      </c>
      <c r="D4728" s="366">
        <v>44105</v>
      </c>
      <c r="E4728" s="366">
        <v>44105</v>
      </c>
      <c r="F4728" s="366">
        <v>44105</v>
      </c>
      <c r="G4728" s="365">
        <v>86</v>
      </c>
    </row>
    <row r="4729" spans="1:7" x14ac:dyDescent="0.25">
      <c r="A4729" s="369">
        <v>8498697</v>
      </c>
      <c r="B4729" s="368" t="s">
        <v>1924</v>
      </c>
      <c r="C4729" s="367" t="s">
        <v>1925</v>
      </c>
      <c r="D4729" s="366">
        <v>44409</v>
      </c>
      <c r="E4729" s="366">
        <v>44440</v>
      </c>
      <c r="F4729" s="366">
        <v>44440</v>
      </c>
      <c r="G4729" s="365">
        <v>8</v>
      </c>
    </row>
    <row r="4730" spans="1:7" x14ac:dyDescent="0.25">
      <c r="A4730" s="369">
        <v>8508295</v>
      </c>
      <c r="B4730" s="368" t="s">
        <v>1918</v>
      </c>
      <c r="C4730" s="367" t="s">
        <v>1919</v>
      </c>
      <c r="D4730" s="366">
        <v>44013</v>
      </c>
      <c r="E4730" s="366">
        <v>44044</v>
      </c>
      <c r="F4730" s="366">
        <v>44044</v>
      </c>
      <c r="G4730" s="365">
        <v>5</v>
      </c>
    </row>
    <row r="4731" spans="1:7" x14ac:dyDescent="0.25">
      <c r="A4731" s="369">
        <v>8509664</v>
      </c>
      <c r="B4731" s="368" t="s">
        <v>1920</v>
      </c>
      <c r="C4731" s="367" t="s">
        <v>1931</v>
      </c>
      <c r="D4731" s="366">
        <v>44317</v>
      </c>
      <c r="E4731" s="366">
        <v>44317</v>
      </c>
      <c r="F4731" s="366">
        <v>44348</v>
      </c>
      <c r="G4731" s="365">
        <v>29</v>
      </c>
    </row>
    <row r="4732" spans="1:7" x14ac:dyDescent="0.25">
      <c r="A4732" s="369">
        <v>8510609</v>
      </c>
      <c r="B4732" s="368" t="s">
        <v>1929</v>
      </c>
      <c r="C4732" s="367" t="s">
        <v>1933</v>
      </c>
      <c r="D4732" s="366">
        <v>44409</v>
      </c>
      <c r="E4732" s="366">
        <v>44409</v>
      </c>
      <c r="F4732" s="366">
        <v>44409</v>
      </c>
      <c r="G4732" s="365">
        <v>51</v>
      </c>
    </row>
    <row r="4733" spans="1:7" x14ac:dyDescent="0.25">
      <c r="A4733" s="369">
        <v>8512273</v>
      </c>
      <c r="B4733" s="368" t="s">
        <v>1924</v>
      </c>
      <c r="C4733" s="367" t="s">
        <v>1917</v>
      </c>
      <c r="D4733" s="366">
        <v>43952</v>
      </c>
      <c r="E4733" s="366">
        <v>43952</v>
      </c>
      <c r="F4733" s="366">
        <v>43983</v>
      </c>
      <c r="G4733" s="365">
        <v>34</v>
      </c>
    </row>
    <row r="4734" spans="1:7" x14ac:dyDescent="0.25">
      <c r="A4734" s="369">
        <v>8512661</v>
      </c>
      <c r="B4734" s="368" t="s">
        <v>1929</v>
      </c>
      <c r="C4734" s="367" t="s">
        <v>1931</v>
      </c>
      <c r="D4734" s="366">
        <v>43983</v>
      </c>
      <c r="E4734" s="366">
        <v>43983</v>
      </c>
      <c r="F4734" s="366">
        <v>43983</v>
      </c>
      <c r="G4734" s="365">
        <v>82</v>
      </c>
    </row>
    <row r="4735" spans="1:7" x14ac:dyDescent="0.25">
      <c r="A4735" s="369">
        <v>8513220</v>
      </c>
      <c r="B4735" s="368" t="s">
        <v>1932</v>
      </c>
      <c r="C4735" s="367" t="s">
        <v>1931</v>
      </c>
      <c r="D4735" s="366">
        <v>44136</v>
      </c>
      <c r="E4735" s="366">
        <v>44136</v>
      </c>
      <c r="F4735" s="366">
        <v>44166</v>
      </c>
      <c r="G4735" s="365">
        <v>49</v>
      </c>
    </row>
    <row r="4736" spans="1:7" x14ac:dyDescent="0.25">
      <c r="A4736" s="369">
        <v>8514160</v>
      </c>
      <c r="B4736" s="368" t="s">
        <v>1924</v>
      </c>
      <c r="C4736" s="367" t="s">
        <v>1930</v>
      </c>
      <c r="D4736" s="366">
        <v>44256</v>
      </c>
      <c r="E4736" s="366">
        <v>44256</v>
      </c>
      <c r="F4736" s="366">
        <v>44256</v>
      </c>
      <c r="G4736" s="365">
        <v>18</v>
      </c>
    </row>
    <row r="4737" spans="1:7" x14ac:dyDescent="0.25">
      <c r="A4737" s="369">
        <v>8516266</v>
      </c>
      <c r="B4737" s="368" t="s">
        <v>1926</v>
      </c>
      <c r="C4737" s="367" t="s">
        <v>1933</v>
      </c>
      <c r="D4737" s="366">
        <v>44256</v>
      </c>
      <c r="E4737" s="366">
        <v>44287</v>
      </c>
      <c r="F4737" s="366">
        <v>44287</v>
      </c>
      <c r="G4737" s="365">
        <v>4</v>
      </c>
    </row>
    <row r="4738" spans="1:7" x14ac:dyDescent="0.25">
      <c r="A4738" s="369">
        <v>8516710</v>
      </c>
      <c r="B4738" s="368" t="s">
        <v>1932</v>
      </c>
      <c r="C4738" s="367" t="s">
        <v>1919</v>
      </c>
      <c r="D4738" s="366">
        <v>44013</v>
      </c>
      <c r="E4738" s="366">
        <v>44044</v>
      </c>
      <c r="F4738" s="366">
        <v>44044</v>
      </c>
      <c r="G4738" s="365">
        <v>4</v>
      </c>
    </row>
    <row r="4739" spans="1:7" x14ac:dyDescent="0.25">
      <c r="A4739" s="369">
        <v>8517703</v>
      </c>
      <c r="B4739" s="368" t="s">
        <v>1920</v>
      </c>
      <c r="C4739" s="367" t="s">
        <v>1931</v>
      </c>
      <c r="D4739" s="366">
        <v>44470</v>
      </c>
      <c r="E4739" s="366">
        <v>44501</v>
      </c>
      <c r="F4739" s="366">
        <v>44501</v>
      </c>
      <c r="G4739" s="365">
        <v>13</v>
      </c>
    </row>
    <row r="4740" spans="1:7" x14ac:dyDescent="0.25">
      <c r="A4740" s="369">
        <v>8521390</v>
      </c>
      <c r="B4740" s="368" t="s">
        <v>1932</v>
      </c>
      <c r="C4740" s="367" t="s">
        <v>1919</v>
      </c>
      <c r="D4740" s="366">
        <v>43922</v>
      </c>
      <c r="E4740" s="366">
        <v>43952</v>
      </c>
      <c r="F4740" s="366">
        <v>43952</v>
      </c>
      <c r="G4740" s="365">
        <v>9</v>
      </c>
    </row>
    <row r="4741" spans="1:7" x14ac:dyDescent="0.25">
      <c r="A4741" s="369">
        <v>8522285</v>
      </c>
      <c r="B4741" s="368" t="s">
        <v>1932</v>
      </c>
      <c r="C4741" s="367" t="s">
        <v>1927</v>
      </c>
      <c r="D4741" s="366">
        <v>44501</v>
      </c>
      <c r="E4741" s="366">
        <v>44501</v>
      </c>
      <c r="F4741" s="366">
        <v>44501</v>
      </c>
      <c r="G4741" s="365">
        <v>15</v>
      </c>
    </row>
    <row r="4742" spans="1:7" x14ac:dyDescent="0.25">
      <c r="A4742" s="369">
        <v>8522902</v>
      </c>
      <c r="B4742" s="368" t="s">
        <v>1924</v>
      </c>
      <c r="C4742" s="367" t="s">
        <v>1919</v>
      </c>
      <c r="D4742" s="366">
        <v>44348</v>
      </c>
      <c r="E4742" s="366">
        <v>44378</v>
      </c>
      <c r="F4742" s="366">
        <v>44378</v>
      </c>
      <c r="G4742" s="365">
        <v>23</v>
      </c>
    </row>
    <row r="4743" spans="1:7" x14ac:dyDescent="0.25">
      <c r="A4743" s="369">
        <v>8523664</v>
      </c>
      <c r="B4743" s="368" t="s">
        <v>1920</v>
      </c>
      <c r="C4743" s="367" t="s">
        <v>1921</v>
      </c>
      <c r="D4743" s="366">
        <v>44531</v>
      </c>
      <c r="E4743" s="366">
        <v>44531</v>
      </c>
      <c r="F4743" s="366">
        <v>44531</v>
      </c>
      <c r="G4743" s="365">
        <v>74</v>
      </c>
    </row>
    <row r="4744" spans="1:7" x14ac:dyDescent="0.25">
      <c r="A4744" s="369">
        <v>8523869</v>
      </c>
      <c r="B4744" s="368" t="s">
        <v>1918</v>
      </c>
      <c r="C4744" s="367" t="s">
        <v>1930</v>
      </c>
      <c r="D4744" s="366">
        <v>43952</v>
      </c>
      <c r="E4744" s="366">
        <v>43952</v>
      </c>
      <c r="F4744" s="366">
        <v>43952</v>
      </c>
      <c r="G4744" s="365">
        <v>98</v>
      </c>
    </row>
    <row r="4745" spans="1:7" x14ac:dyDescent="0.25">
      <c r="A4745" s="369">
        <v>8525192</v>
      </c>
      <c r="B4745" s="368" t="s">
        <v>1932</v>
      </c>
      <c r="C4745" s="367" t="s">
        <v>1930</v>
      </c>
      <c r="D4745" s="366">
        <v>44044</v>
      </c>
      <c r="E4745" s="366">
        <v>44044</v>
      </c>
      <c r="F4745" s="366">
        <v>44044</v>
      </c>
      <c r="G4745" s="365">
        <v>71</v>
      </c>
    </row>
    <row r="4746" spans="1:7" x14ac:dyDescent="0.25">
      <c r="A4746" s="369">
        <v>8527414</v>
      </c>
      <c r="B4746" s="368" t="s">
        <v>1918</v>
      </c>
      <c r="C4746" s="367" t="s">
        <v>1931</v>
      </c>
      <c r="D4746" s="366">
        <v>43831</v>
      </c>
      <c r="E4746" s="366">
        <v>43862</v>
      </c>
      <c r="F4746" s="366">
        <v>43862</v>
      </c>
      <c r="G4746" s="365">
        <v>7</v>
      </c>
    </row>
    <row r="4747" spans="1:7" x14ac:dyDescent="0.25">
      <c r="A4747" s="369">
        <v>8530756</v>
      </c>
      <c r="B4747" s="368" t="s">
        <v>1926</v>
      </c>
      <c r="C4747" s="367" t="s">
        <v>1917</v>
      </c>
      <c r="D4747" s="366">
        <v>44136</v>
      </c>
      <c r="E4747" s="366">
        <v>44166</v>
      </c>
      <c r="F4747" s="366">
        <v>44166</v>
      </c>
      <c r="G4747" s="365">
        <v>8</v>
      </c>
    </row>
    <row r="4748" spans="1:7" x14ac:dyDescent="0.25">
      <c r="A4748" s="369">
        <v>8531962</v>
      </c>
      <c r="B4748" s="368" t="s">
        <v>1922</v>
      </c>
      <c r="C4748" s="367" t="s">
        <v>1934</v>
      </c>
      <c r="D4748" s="366">
        <v>44531</v>
      </c>
      <c r="E4748" s="366">
        <v>44562</v>
      </c>
      <c r="F4748" s="366">
        <v>44562</v>
      </c>
      <c r="G4748" s="365">
        <v>8</v>
      </c>
    </row>
    <row r="4749" spans="1:7" x14ac:dyDescent="0.25">
      <c r="A4749" s="369">
        <v>8535362</v>
      </c>
      <c r="B4749" s="368" t="s">
        <v>1926</v>
      </c>
      <c r="C4749" s="367" t="s">
        <v>1917</v>
      </c>
      <c r="D4749" s="366">
        <v>43831</v>
      </c>
      <c r="E4749" s="366">
        <v>43831</v>
      </c>
      <c r="F4749" s="366">
        <v>43831</v>
      </c>
      <c r="G4749" s="365">
        <v>5</v>
      </c>
    </row>
    <row r="4750" spans="1:7" x14ac:dyDescent="0.25">
      <c r="A4750" s="369">
        <v>8538613</v>
      </c>
      <c r="B4750" s="368" t="s">
        <v>1932</v>
      </c>
      <c r="C4750" s="367" t="s">
        <v>1927</v>
      </c>
      <c r="D4750" s="366">
        <v>44348</v>
      </c>
      <c r="E4750" s="366">
        <v>44348</v>
      </c>
      <c r="F4750" s="366">
        <v>44378</v>
      </c>
      <c r="G4750" s="365">
        <v>33</v>
      </c>
    </row>
    <row r="4751" spans="1:7" x14ac:dyDescent="0.25">
      <c r="A4751" s="369">
        <v>8538717</v>
      </c>
      <c r="B4751" s="368" t="s">
        <v>1929</v>
      </c>
      <c r="C4751" s="367" t="s">
        <v>1927</v>
      </c>
      <c r="D4751" s="366">
        <v>43922</v>
      </c>
      <c r="E4751" s="366">
        <v>43922</v>
      </c>
      <c r="F4751" s="366">
        <v>43952</v>
      </c>
      <c r="G4751" s="365">
        <v>97</v>
      </c>
    </row>
    <row r="4752" spans="1:7" x14ac:dyDescent="0.25">
      <c r="A4752" s="369">
        <v>8543782</v>
      </c>
      <c r="B4752" s="368" t="s">
        <v>1922</v>
      </c>
      <c r="C4752" s="367" t="s">
        <v>1925</v>
      </c>
      <c r="D4752" s="366">
        <v>43952</v>
      </c>
      <c r="E4752" s="366">
        <v>43952</v>
      </c>
      <c r="F4752" s="366">
        <v>43952</v>
      </c>
      <c r="G4752" s="365">
        <v>21</v>
      </c>
    </row>
    <row r="4753" spans="1:7" x14ac:dyDescent="0.25">
      <c r="A4753" s="369">
        <v>8543964</v>
      </c>
      <c r="B4753" s="368" t="s">
        <v>1924</v>
      </c>
      <c r="C4753" s="367" t="s">
        <v>1927</v>
      </c>
      <c r="D4753" s="366">
        <v>44470</v>
      </c>
      <c r="E4753" s="366">
        <v>44470</v>
      </c>
      <c r="F4753" s="366">
        <v>44470</v>
      </c>
      <c r="G4753" s="365">
        <v>59</v>
      </c>
    </row>
    <row r="4754" spans="1:7" x14ac:dyDescent="0.25">
      <c r="A4754" s="369">
        <v>8544936</v>
      </c>
      <c r="B4754" s="368" t="s">
        <v>1922</v>
      </c>
      <c r="C4754" s="367" t="s">
        <v>1925</v>
      </c>
      <c r="D4754" s="366">
        <v>44044</v>
      </c>
      <c r="E4754" s="366">
        <v>44044</v>
      </c>
      <c r="F4754" s="366">
        <v>44075</v>
      </c>
      <c r="G4754" s="365">
        <v>63</v>
      </c>
    </row>
    <row r="4755" spans="1:7" x14ac:dyDescent="0.25">
      <c r="A4755" s="369">
        <v>8549752</v>
      </c>
      <c r="B4755" s="368" t="s">
        <v>1926</v>
      </c>
      <c r="C4755" s="367" t="s">
        <v>1917</v>
      </c>
      <c r="D4755" s="366">
        <v>43862</v>
      </c>
      <c r="E4755" s="366">
        <v>43862</v>
      </c>
      <c r="F4755" s="366">
        <v>43862</v>
      </c>
      <c r="G4755" s="365">
        <v>46</v>
      </c>
    </row>
    <row r="4756" spans="1:7" x14ac:dyDescent="0.25">
      <c r="A4756" s="369">
        <v>8551322</v>
      </c>
      <c r="B4756" s="368" t="s">
        <v>1920</v>
      </c>
      <c r="C4756" s="367" t="s">
        <v>1931</v>
      </c>
      <c r="D4756" s="366">
        <v>44013</v>
      </c>
      <c r="E4756" s="366">
        <v>44013</v>
      </c>
      <c r="F4756" s="366">
        <v>44013</v>
      </c>
      <c r="G4756" s="365">
        <v>31</v>
      </c>
    </row>
    <row r="4757" spans="1:7" x14ac:dyDescent="0.25">
      <c r="A4757" s="369">
        <v>8552016</v>
      </c>
      <c r="B4757" s="368" t="s">
        <v>1932</v>
      </c>
      <c r="C4757" s="367" t="s">
        <v>1923</v>
      </c>
      <c r="D4757" s="366">
        <v>43983</v>
      </c>
      <c r="E4757" s="366">
        <v>44013</v>
      </c>
      <c r="F4757" s="366">
        <v>44013</v>
      </c>
      <c r="G4757" s="365">
        <v>10</v>
      </c>
    </row>
    <row r="4758" spans="1:7" x14ac:dyDescent="0.25">
      <c r="A4758" s="369">
        <v>8554608</v>
      </c>
      <c r="B4758" s="368" t="s">
        <v>1922</v>
      </c>
      <c r="C4758" s="367" t="s">
        <v>1931</v>
      </c>
      <c r="D4758" s="366">
        <v>44531</v>
      </c>
      <c r="E4758" s="366">
        <v>44531</v>
      </c>
      <c r="F4758" s="366">
        <v>44562</v>
      </c>
      <c r="G4758" s="365">
        <v>10</v>
      </c>
    </row>
    <row r="4759" spans="1:7" x14ac:dyDescent="0.25">
      <c r="A4759" s="369">
        <v>8555651</v>
      </c>
      <c r="B4759" s="368" t="s">
        <v>1924</v>
      </c>
      <c r="C4759" s="367" t="s">
        <v>1933</v>
      </c>
      <c r="D4759" s="366">
        <v>44470</v>
      </c>
      <c r="E4759" s="366">
        <v>44501</v>
      </c>
      <c r="F4759" s="366">
        <v>44501</v>
      </c>
      <c r="G4759" s="365">
        <v>18</v>
      </c>
    </row>
    <row r="4760" spans="1:7" x14ac:dyDescent="0.25">
      <c r="A4760" s="369">
        <v>8557035</v>
      </c>
      <c r="B4760" s="368" t="s">
        <v>1922</v>
      </c>
      <c r="C4760" s="367" t="s">
        <v>1921</v>
      </c>
      <c r="D4760" s="366">
        <v>44531</v>
      </c>
      <c r="E4760" s="366">
        <v>44531</v>
      </c>
      <c r="F4760" s="366">
        <v>44562</v>
      </c>
      <c r="G4760" s="365">
        <v>66</v>
      </c>
    </row>
    <row r="4761" spans="1:7" x14ac:dyDescent="0.25">
      <c r="A4761" s="369">
        <v>8557363</v>
      </c>
      <c r="B4761" s="368" t="s">
        <v>1926</v>
      </c>
      <c r="C4761" s="367" t="s">
        <v>1917</v>
      </c>
      <c r="D4761" s="366">
        <v>44531</v>
      </c>
      <c r="E4761" s="366">
        <v>44531</v>
      </c>
      <c r="F4761" s="366">
        <v>44562</v>
      </c>
      <c r="G4761" s="365">
        <v>40</v>
      </c>
    </row>
    <row r="4762" spans="1:7" x14ac:dyDescent="0.25">
      <c r="A4762" s="369">
        <v>8559847</v>
      </c>
      <c r="B4762" s="368" t="s">
        <v>1918</v>
      </c>
      <c r="C4762" s="367" t="s">
        <v>1917</v>
      </c>
      <c r="D4762" s="366">
        <v>44501</v>
      </c>
      <c r="E4762" s="366">
        <v>44501</v>
      </c>
      <c r="F4762" s="366">
        <v>44531</v>
      </c>
      <c r="G4762" s="365">
        <v>29</v>
      </c>
    </row>
    <row r="4763" spans="1:7" x14ac:dyDescent="0.25">
      <c r="A4763" s="369">
        <v>8560940</v>
      </c>
      <c r="B4763" s="368" t="s">
        <v>1926</v>
      </c>
      <c r="C4763" s="367" t="s">
        <v>1927</v>
      </c>
      <c r="D4763" s="366">
        <v>44166</v>
      </c>
      <c r="E4763" s="366">
        <v>44166</v>
      </c>
      <c r="F4763" s="366">
        <v>44197</v>
      </c>
      <c r="G4763" s="365">
        <v>1</v>
      </c>
    </row>
    <row r="4764" spans="1:7" x14ac:dyDescent="0.25">
      <c r="A4764" s="369">
        <v>8562085</v>
      </c>
      <c r="B4764" s="368" t="s">
        <v>1924</v>
      </c>
      <c r="C4764" s="367" t="s">
        <v>1933</v>
      </c>
      <c r="D4764" s="366">
        <v>44348</v>
      </c>
      <c r="E4764" s="366">
        <v>44348</v>
      </c>
      <c r="F4764" s="366">
        <v>44378</v>
      </c>
      <c r="G4764" s="365">
        <v>50</v>
      </c>
    </row>
    <row r="4765" spans="1:7" x14ac:dyDescent="0.25">
      <c r="A4765" s="369">
        <v>8567547</v>
      </c>
      <c r="B4765" s="368" t="s">
        <v>1929</v>
      </c>
      <c r="C4765" s="367" t="s">
        <v>1919</v>
      </c>
      <c r="D4765" s="366">
        <v>44348</v>
      </c>
      <c r="E4765" s="366">
        <v>44348</v>
      </c>
      <c r="F4765" s="366">
        <v>44348</v>
      </c>
      <c r="G4765" s="365">
        <v>43</v>
      </c>
    </row>
    <row r="4766" spans="1:7" x14ac:dyDescent="0.25">
      <c r="A4766" s="369">
        <v>8569897</v>
      </c>
      <c r="B4766" s="368" t="s">
        <v>1920</v>
      </c>
      <c r="C4766" s="367" t="s">
        <v>1919</v>
      </c>
      <c r="D4766" s="366">
        <v>44228</v>
      </c>
      <c r="E4766" s="366">
        <v>44228</v>
      </c>
      <c r="F4766" s="366">
        <v>44256</v>
      </c>
      <c r="G4766" s="365">
        <v>40</v>
      </c>
    </row>
    <row r="4767" spans="1:7" x14ac:dyDescent="0.25">
      <c r="A4767" s="369">
        <v>8575289</v>
      </c>
      <c r="B4767" s="368" t="s">
        <v>1928</v>
      </c>
      <c r="C4767" s="367" t="s">
        <v>1919</v>
      </c>
      <c r="D4767" s="366">
        <v>44197</v>
      </c>
      <c r="E4767" s="366">
        <v>44197</v>
      </c>
      <c r="F4767" s="366">
        <v>44197</v>
      </c>
      <c r="G4767" s="365">
        <v>16</v>
      </c>
    </row>
    <row r="4768" spans="1:7" x14ac:dyDescent="0.25">
      <c r="A4768" s="369">
        <v>8576178</v>
      </c>
      <c r="B4768" s="368" t="s">
        <v>1929</v>
      </c>
      <c r="C4768" s="367" t="s">
        <v>1925</v>
      </c>
      <c r="D4768" s="366">
        <v>44136</v>
      </c>
      <c r="E4768" s="366">
        <v>44166</v>
      </c>
      <c r="F4768" s="366">
        <v>44166</v>
      </c>
      <c r="G4768" s="365">
        <v>5</v>
      </c>
    </row>
    <row r="4769" spans="1:7" x14ac:dyDescent="0.25">
      <c r="A4769" s="369">
        <v>8576578</v>
      </c>
      <c r="B4769" s="368" t="s">
        <v>1929</v>
      </c>
      <c r="C4769" s="367" t="s">
        <v>1921</v>
      </c>
      <c r="D4769" s="366">
        <v>44044</v>
      </c>
      <c r="E4769" s="366">
        <v>44044</v>
      </c>
      <c r="F4769" s="366">
        <v>44075</v>
      </c>
      <c r="G4769" s="365">
        <v>62</v>
      </c>
    </row>
    <row r="4770" spans="1:7" x14ac:dyDescent="0.25">
      <c r="A4770" s="369">
        <v>8577281</v>
      </c>
      <c r="B4770" s="368" t="s">
        <v>1928</v>
      </c>
      <c r="C4770" s="367" t="s">
        <v>1925</v>
      </c>
      <c r="D4770" s="366">
        <v>44044</v>
      </c>
      <c r="E4770" s="366">
        <v>44044</v>
      </c>
      <c r="F4770" s="366">
        <v>44044</v>
      </c>
      <c r="G4770" s="365">
        <v>18</v>
      </c>
    </row>
    <row r="4771" spans="1:7" x14ac:dyDescent="0.25">
      <c r="A4771" s="369">
        <v>8581963</v>
      </c>
      <c r="B4771" s="368" t="s">
        <v>1929</v>
      </c>
      <c r="C4771" s="367" t="s">
        <v>1921</v>
      </c>
      <c r="D4771" s="366">
        <v>44317</v>
      </c>
      <c r="E4771" s="366">
        <v>44348</v>
      </c>
      <c r="F4771" s="366">
        <v>44348</v>
      </c>
      <c r="G4771" s="365">
        <v>7</v>
      </c>
    </row>
    <row r="4772" spans="1:7" x14ac:dyDescent="0.25">
      <c r="A4772" s="369">
        <v>8583292</v>
      </c>
      <c r="B4772" s="368" t="s">
        <v>1928</v>
      </c>
      <c r="C4772" s="367" t="s">
        <v>1931</v>
      </c>
      <c r="D4772" s="366">
        <v>44287</v>
      </c>
      <c r="E4772" s="366">
        <v>44287</v>
      </c>
      <c r="F4772" s="366">
        <v>44317</v>
      </c>
      <c r="G4772" s="365">
        <v>47</v>
      </c>
    </row>
    <row r="4773" spans="1:7" x14ac:dyDescent="0.25">
      <c r="A4773" s="369">
        <v>8583943</v>
      </c>
      <c r="B4773" s="368" t="s">
        <v>1932</v>
      </c>
      <c r="C4773" s="367" t="s">
        <v>1927</v>
      </c>
      <c r="D4773" s="366">
        <v>44044</v>
      </c>
      <c r="E4773" s="366">
        <v>44044</v>
      </c>
      <c r="F4773" s="366">
        <v>44044</v>
      </c>
      <c r="G4773" s="365">
        <v>82</v>
      </c>
    </row>
    <row r="4774" spans="1:7" x14ac:dyDescent="0.25">
      <c r="A4774" s="369">
        <v>8584491</v>
      </c>
      <c r="B4774" s="368" t="s">
        <v>1924</v>
      </c>
      <c r="C4774" s="367" t="s">
        <v>1934</v>
      </c>
      <c r="D4774" s="366">
        <v>44287</v>
      </c>
      <c r="E4774" s="366">
        <v>44287</v>
      </c>
      <c r="F4774" s="366">
        <v>44287</v>
      </c>
      <c r="G4774" s="365">
        <v>81</v>
      </c>
    </row>
    <row r="4775" spans="1:7" x14ac:dyDescent="0.25">
      <c r="A4775" s="369">
        <v>8592277</v>
      </c>
      <c r="B4775" s="368" t="s">
        <v>1922</v>
      </c>
      <c r="C4775" s="367" t="s">
        <v>1919</v>
      </c>
      <c r="D4775" s="366">
        <v>44044</v>
      </c>
      <c r="E4775" s="366">
        <v>44044</v>
      </c>
      <c r="F4775" s="366">
        <v>44075</v>
      </c>
      <c r="G4775" s="365">
        <v>2</v>
      </c>
    </row>
    <row r="4776" spans="1:7" x14ac:dyDescent="0.25">
      <c r="A4776" s="369">
        <v>8593851</v>
      </c>
      <c r="B4776" s="368" t="s">
        <v>1918</v>
      </c>
      <c r="C4776" s="367" t="s">
        <v>1925</v>
      </c>
      <c r="D4776" s="366">
        <v>44287</v>
      </c>
      <c r="E4776" s="366">
        <v>44317</v>
      </c>
      <c r="F4776" s="366">
        <v>44317</v>
      </c>
      <c r="G4776" s="365">
        <v>11</v>
      </c>
    </row>
    <row r="4777" spans="1:7" x14ac:dyDescent="0.25">
      <c r="A4777" s="369">
        <v>8595403</v>
      </c>
      <c r="B4777" s="368" t="s">
        <v>1920</v>
      </c>
      <c r="C4777" s="367" t="s">
        <v>1930</v>
      </c>
      <c r="D4777" s="366">
        <v>43922</v>
      </c>
      <c r="E4777" s="366">
        <v>43952</v>
      </c>
      <c r="F4777" s="366">
        <v>43952</v>
      </c>
      <c r="G4777" s="365">
        <v>6</v>
      </c>
    </row>
    <row r="4778" spans="1:7" x14ac:dyDescent="0.25">
      <c r="A4778" s="369">
        <v>8596643</v>
      </c>
      <c r="B4778" s="368" t="s">
        <v>1932</v>
      </c>
      <c r="C4778" s="367" t="s">
        <v>1921</v>
      </c>
      <c r="D4778" s="366">
        <v>43922</v>
      </c>
      <c r="E4778" s="366">
        <v>43922</v>
      </c>
      <c r="F4778" s="366">
        <v>43952</v>
      </c>
      <c r="G4778" s="365">
        <v>40</v>
      </c>
    </row>
    <row r="4779" spans="1:7" x14ac:dyDescent="0.25">
      <c r="A4779" s="369">
        <v>8597386</v>
      </c>
      <c r="B4779" s="368" t="s">
        <v>1924</v>
      </c>
      <c r="C4779" s="367" t="s">
        <v>1930</v>
      </c>
      <c r="D4779" s="366">
        <v>44013</v>
      </c>
      <c r="E4779" s="366">
        <v>44013</v>
      </c>
      <c r="F4779" s="366">
        <v>44013</v>
      </c>
      <c r="G4779" s="365">
        <v>11</v>
      </c>
    </row>
    <row r="4780" spans="1:7" x14ac:dyDescent="0.25">
      <c r="A4780" s="369">
        <v>8597621</v>
      </c>
      <c r="B4780" s="368" t="s">
        <v>1920</v>
      </c>
      <c r="C4780" s="367" t="s">
        <v>1933</v>
      </c>
      <c r="D4780" s="366">
        <v>43831</v>
      </c>
      <c r="E4780" s="366">
        <v>43862</v>
      </c>
      <c r="F4780" s="366">
        <v>43862</v>
      </c>
      <c r="G4780" s="365">
        <v>5</v>
      </c>
    </row>
    <row r="4781" spans="1:7" x14ac:dyDescent="0.25">
      <c r="A4781" s="369">
        <v>8598043</v>
      </c>
      <c r="B4781" s="368" t="s">
        <v>1924</v>
      </c>
      <c r="C4781" s="367" t="s">
        <v>1921</v>
      </c>
      <c r="D4781" s="366">
        <v>44317</v>
      </c>
      <c r="E4781" s="366">
        <v>44317</v>
      </c>
      <c r="F4781" s="366">
        <v>44348</v>
      </c>
      <c r="G4781" s="365">
        <v>34</v>
      </c>
    </row>
    <row r="4782" spans="1:7" x14ac:dyDescent="0.25">
      <c r="A4782" s="369">
        <v>8600443</v>
      </c>
      <c r="B4782" s="368" t="s">
        <v>1929</v>
      </c>
      <c r="C4782" s="367" t="s">
        <v>1934</v>
      </c>
      <c r="D4782" s="366">
        <v>44440</v>
      </c>
      <c r="E4782" s="366">
        <v>44470</v>
      </c>
      <c r="F4782" s="366">
        <v>44470</v>
      </c>
      <c r="G4782" s="365">
        <v>22</v>
      </c>
    </row>
    <row r="4783" spans="1:7" x14ac:dyDescent="0.25">
      <c r="A4783" s="369">
        <v>8603491</v>
      </c>
      <c r="B4783" s="368" t="s">
        <v>1932</v>
      </c>
      <c r="C4783" s="367" t="s">
        <v>1917</v>
      </c>
      <c r="D4783" s="366">
        <v>44197</v>
      </c>
      <c r="E4783" s="366">
        <v>44197</v>
      </c>
      <c r="F4783" s="366">
        <v>44228</v>
      </c>
      <c r="G4783" s="365">
        <v>57</v>
      </c>
    </row>
    <row r="4784" spans="1:7" x14ac:dyDescent="0.25">
      <c r="A4784" s="369">
        <v>8605159</v>
      </c>
      <c r="B4784" s="368" t="s">
        <v>1924</v>
      </c>
      <c r="C4784" s="367" t="s">
        <v>1934</v>
      </c>
      <c r="D4784" s="366">
        <v>43952</v>
      </c>
      <c r="E4784" s="366">
        <v>43952</v>
      </c>
      <c r="F4784" s="366">
        <v>43983</v>
      </c>
      <c r="G4784" s="365">
        <v>24</v>
      </c>
    </row>
    <row r="4785" spans="1:7" x14ac:dyDescent="0.25">
      <c r="A4785" s="369">
        <v>8607153</v>
      </c>
      <c r="B4785" s="368" t="s">
        <v>1920</v>
      </c>
      <c r="C4785" s="367" t="s">
        <v>1919</v>
      </c>
      <c r="D4785" s="366">
        <v>44044</v>
      </c>
      <c r="E4785" s="366">
        <v>44044</v>
      </c>
      <c r="F4785" s="366">
        <v>44075</v>
      </c>
      <c r="G4785" s="365">
        <v>71</v>
      </c>
    </row>
    <row r="4786" spans="1:7" x14ac:dyDescent="0.25">
      <c r="A4786" s="369">
        <v>8607752</v>
      </c>
      <c r="B4786" s="368" t="s">
        <v>1924</v>
      </c>
      <c r="C4786" s="367" t="s">
        <v>1931</v>
      </c>
      <c r="D4786" s="366">
        <v>44378</v>
      </c>
      <c r="E4786" s="366">
        <v>44409</v>
      </c>
      <c r="F4786" s="366">
        <v>44409</v>
      </c>
      <c r="G4786" s="365">
        <v>24</v>
      </c>
    </row>
    <row r="4787" spans="1:7" x14ac:dyDescent="0.25">
      <c r="A4787" s="369">
        <v>8608267</v>
      </c>
      <c r="B4787" s="368" t="s">
        <v>1932</v>
      </c>
      <c r="C4787" s="367" t="s">
        <v>1931</v>
      </c>
      <c r="D4787" s="366">
        <v>43831</v>
      </c>
      <c r="E4787" s="366">
        <v>43862</v>
      </c>
      <c r="F4787" s="366">
        <v>43862</v>
      </c>
      <c r="G4787" s="365">
        <v>9</v>
      </c>
    </row>
    <row r="4788" spans="1:7" x14ac:dyDescent="0.25">
      <c r="A4788" s="369">
        <v>8609120</v>
      </c>
      <c r="B4788" s="368" t="s">
        <v>1918</v>
      </c>
      <c r="C4788" s="367" t="s">
        <v>1923</v>
      </c>
      <c r="D4788" s="366">
        <v>44378</v>
      </c>
      <c r="E4788" s="366">
        <v>44378</v>
      </c>
      <c r="F4788" s="366">
        <v>44378</v>
      </c>
      <c r="G4788" s="365">
        <v>85</v>
      </c>
    </row>
    <row r="4789" spans="1:7" x14ac:dyDescent="0.25">
      <c r="A4789" s="369">
        <v>8609710</v>
      </c>
      <c r="B4789" s="368" t="s">
        <v>1924</v>
      </c>
      <c r="C4789" s="367" t="s">
        <v>1917</v>
      </c>
      <c r="D4789" s="366">
        <v>44409</v>
      </c>
      <c r="E4789" s="366">
        <v>44409</v>
      </c>
      <c r="F4789" s="366">
        <v>44440</v>
      </c>
      <c r="G4789" s="365">
        <v>81</v>
      </c>
    </row>
    <row r="4790" spans="1:7" x14ac:dyDescent="0.25">
      <c r="A4790" s="369">
        <v>8610342</v>
      </c>
      <c r="B4790" s="368" t="s">
        <v>1928</v>
      </c>
      <c r="C4790" s="367" t="s">
        <v>1931</v>
      </c>
      <c r="D4790" s="366">
        <v>44044</v>
      </c>
      <c r="E4790" s="366">
        <v>44075</v>
      </c>
      <c r="F4790" s="366">
        <v>44075</v>
      </c>
      <c r="G4790" s="365">
        <v>5</v>
      </c>
    </row>
    <row r="4791" spans="1:7" x14ac:dyDescent="0.25">
      <c r="A4791" s="369">
        <v>8613367</v>
      </c>
      <c r="B4791" s="368" t="s">
        <v>1918</v>
      </c>
      <c r="C4791" s="367" t="s">
        <v>1930</v>
      </c>
      <c r="D4791" s="366">
        <v>44136</v>
      </c>
      <c r="E4791" s="366">
        <v>44136</v>
      </c>
      <c r="F4791" s="366">
        <v>44136</v>
      </c>
      <c r="G4791" s="365">
        <v>43</v>
      </c>
    </row>
    <row r="4792" spans="1:7" x14ac:dyDescent="0.25">
      <c r="A4792" s="369">
        <v>8613800</v>
      </c>
      <c r="B4792" s="368" t="s">
        <v>1920</v>
      </c>
      <c r="C4792" s="367" t="s">
        <v>1921</v>
      </c>
      <c r="D4792" s="366">
        <v>43831</v>
      </c>
      <c r="E4792" s="366">
        <v>43831</v>
      </c>
      <c r="F4792" s="366">
        <v>43831</v>
      </c>
      <c r="G4792" s="365">
        <v>97</v>
      </c>
    </row>
    <row r="4793" spans="1:7" x14ac:dyDescent="0.25">
      <c r="A4793" s="369">
        <v>8614289</v>
      </c>
      <c r="B4793" s="368" t="s">
        <v>1920</v>
      </c>
      <c r="C4793" s="367" t="s">
        <v>1917</v>
      </c>
      <c r="D4793" s="366">
        <v>43922</v>
      </c>
      <c r="E4793" s="366">
        <v>43922</v>
      </c>
      <c r="F4793" s="366">
        <v>43922</v>
      </c>
      <c r="G4793" s="365">
        <v>95</v>
      </c>
    </row>
    <row r="4794" spans="1:7" x14ac:dyDescent="0.25">
      <c r="A4794" s="369">
        <v>8614833</v>
      </c>
      <c r="B4794" s="368" t="s">
        <v>1932</v>
      </c>
      <c r="C4794" s="367" t="s">
        <v>1921</v>
      </c>
      <c r="D4794" s="366">
        <v>44256</v>
      </c>
      <c r="E4794" s="366">
        <v>44256</v>
      </c>
      <c r="F4794" s="366">
        <v>44256</v>
      </c>
      <c r="G4794" s="365">
        <v>64</v>
      </c>
    </row>
    <row r="4795" spans="1:7" x14ac:dyDescent="0.25">
      <c r="A4795" s="369">
        <v>8615431</v>
      </c>
      <c r="B4795" s="368" t="s">
        <v>1920</v>
      </c>
      <c r="C4795" s="367" t="s">
        <v>1925</v>
      </c>
      <c r="D4795" s="366">
        <v>43983</v>
      </c>
      <c r="E4795" s="366">
        <v>44013</v>
      </c>
      <c r="F4795" s="366">
        <v>44013</v>
      </c>
      <c r="G4795" s="365">
        <v>8</v>
      </c>
    </row>
    <row r="4796" spans="1:7" x14ac:dyDescent="0.25">
      <c r="A4796" s="369">
        <v>8618198</v>
      </c>
      <c r="B4796" s="368" t="s">
        <v>1922</v>
      </c>
      <c r="C4796" s="367" t="s">
        <v>1925</v>
      </c>
      <c r="D4796" s="366">
        <v>44197</v>
      </c>
      <c r="E4796" s="366">
        <v>44228</v>
      </c>
      <c r="F4796" s="366">
        <v>44228</v>
      </c>
      <c r="G4796" s="365">
        <v>24</v>
      </c>
    </row>
    <row r="4797" spans="1:7" x14ac:dyDescent="0.25">
      <c r="A4797" s="369">
        <v>8619822</v>
      </c>
      <c r="B4797" s="368" t="s">
        <v>1928</v>
      </c>
      <c r="C4797" s="367" t="s">
        <v>1919</v>
      </c>
      <c r="D4797" s="366">
        <v>44197</v>
      </c>
      <c r="E4797" s="366">
        <v>44228</v>
      </c>
      <c r="F4797" s="366">
        <v>44228</v>
      </c>
      <c r="G4797" s="365">
        <v>3</v>
      </c>
    </row>
    <row r="4798" spans="1:7" x14ac:dyDescent="0.25">
      <c r="A4798" s="369">
        <v>8620905</v>
      </c>
      <c r="B4798" s="368" t="s">
        <v>1926</v>
      </c>
      <c r="C4798" s="367" t="s">
        <v>1934</v>
      </c>
      <c r="D4798" s="366">
        <v>43831</v>
      </c>
      <c r="E4798" s="366">
        <v>43831</v>
      </c>
      <c r="F4798" s="366">
        <v>43831</v>
      </c>
      <c r="G4798" s="365">
        <v>87</v>
      </c>
    </row>
    <row r="4799" spans="1:7" x14ac:dyDescent="0.25">
      <c r="A4799" s="369">
        <v>8624133</v>
      </c>
      <c r="B4799" s="368" t="s">
        <v>1932</v>
      </c>
      <c r="C4799" s="367" t="s">
        <v>1934</v>
      </c>
      <c r="D4799" s="366">
        <v>43891</v>
      </c>
      <c r="E4799" s="366">
        <v>43922</v>
      </c>
      <c r="F4799" s="366">
        <v>43922</v>
      </c>
      <c r="G4799" s="365">
        <v>2</v>
      </c>
    </row>
    <row r="4800" spans="1:7" x14ac:dyDescent="0.25">
      <c r="A4800" s="369">
        <v>8626152</v>
      </c>
      <c r="B4800" s="368" t="s">
        <v>1920</v>
      </c>
      <c r="C4800" s="367" t="s">
        <v>1923</v>
      </c>
      <c r="D4800" s="366">
        <v>44470</v>
      </c>
      <c r="E4800" s="366">
        <v>44501</v>
      </c>
      <c r="F4800" s="366">
        <v>44501</v>
      </c>
      <c r="G4800" s="365">
        <v>6</v>
      </c>
    </row>
    <row r="4801" spans="1:7" x14ac:dyDescent="0.25">
      <c r="A4801" s="369">
        <v>8626549</v>
      </c>
      <c r="B4801" s="368" t="s">
        <v>1928</v>
      </c>
      <c r="C4801" s="367" t="s">
        <v>1927</v>
      </c>
      <c r="D4801" s="366">
        <v>44105</v>
      </c>
      <c r="E4801" s="366">
        <v>44105</v>
      </c>
      <c r="F4801" s="366">
        <v>44105</v>
      </c>
      <c r="G4801" s="365">
        <v>41</v>
      </c>
    </row>
    <row r="4802" spans="1:7" x14ac:dyDescent="0.25">
      <c r="A4802" s="369">
        <v>8628406</v>
      </c>
      <c r="B4802" s="368" t="s">
        <v>1926</v>
      </c>
      <c r="C4802" s="367" t="s">
        <v>1917</v>
      </c>
      <c r="D4802" s="366">
        <v>44378</v>
      </c>
      <c r="E4802" s="366">
        <v>44409</v>
      </c>
      <c r="F4802" s="366">
        <v>44409</v>
      </c>
      <c r="G4802" s="365">
        <v>14</v>
      </c>
    </row>
    <row r="4803" spans="1:7" x14ac:dyDescent="0.25">
      <c r="A4803" s="369">
        <v>8628873</v>
      </c>
      <c r="B4803" s="368" t="s">
        <v>1922</v>
      </c>
      <c r="C4803" s="367" t="s">
        <v>1917</v>
      </c>
      <c r="D4803" s="366">
        <v>44531</v>
      </c>
      <c r="E4803" s="366">
        <v>44562</v>
      </c>
      <c r="F4803" s="366">
        <v>44562</v>
      </c>
      <c r="G4803" s="365">
        <v>2</v>
      </c>
    </row>
    <row r="4804" spans="1:7" x14ac:dyDescent="0.25">
      <c r="A4804" s="369">
        <v>8631438</v>
      </c>
      <c r="B4804" s="368" t="s">
        <v>1929</v>
      </c>
      <c r="C4804" s="367" t="s">
        <v>1933</v>
      </c>
      <c r="D4804" s="366">
        <v>43891</v>
      </c>
      <c r="E4804" s="366">
        <v>43891</v>
      </c>
      <c r="F4804" s="366">
        <v>43922</v>
      </c>
      <c r="G4804" s="365">
        <v>65</v>
      </c>
    </row>
    <row r="4805" spans="1:7" x14ac:dyDescent="0.25">
      <c r="A4805" s="369">
        <v>8632611</v>
      </c>
      <c r="B4805" s="368" t="s">
        <v>1928</v>
      </c>
      <c r="C4805" s="367" t="s">
        <v>1921</v>
      </c>
      <c r="D4805" s="366">
        <v>44287</v>
      </c>
      <c r="E4805" s="366">
        <v>44287</v>
      </c>
      <c r="F4805" s="366">
        <v>44317</v>
      </c>
      <c r="G4805" s="365">
        <v>39</v>
      </c>
    </row>
    <row r="4806" spans="1:7" x14ac:dyDescent="0.25">
      <c r="A4806" s="369">
        <v>8634769</v>
      </c>
      <c r="B4806" s="368" t="s">
        <v>1920</v>
      </c>
      <c r="C4806" s="367" t="s">
        <v>1919</v>
      </c>
      <c r="D4806" s="366">
        <v>44287</v>
      </c>
      <c r="E4806" s="366">
        <v>44287</v>
      </c>
      <c r="F4806" s="366">
        <v>44287</v>
      </c>
      <c r="G4806" s="365">
        <v>40</v>
      </c>
    </row>
    <row r="4807" spans="1:7" x14ac:dyDescent="0.25">
      <c r="A4807" s="369">
        <v>8635406</v>
      </c>
      <c r="B4807" s="368" t="s">
        <v>1932</v>
      </c>
      <c r="C4807" s="367" t="s">
        <v>1919</v>
      </c>
      <c r="D4807" s="366">
        <v>44409</v>
      </c>
      <c r="E4807" s="366">
        <v>44409</v>
      </c>
      <c r="F4807" s="366">
        <v>44440</v>
      </c>
      <c r="G4807" s="365">
        <v>41</v>
      </c>
    </row>
    <row r="4808" spans="1:7" x14ac:dyDescent="0.25">
      <c r="A4808" s="369">
        <v>8637754</v>
      </c>
      <c r="B4808" s="368" t="s">
        <v>1924</v>
      </c>
      <c r="C4808" s="367" t="s">
        <v>1923</v>
      </c>
      <c r="D4808" s="366">
        <v>44378</v>
      </c>
      <c r="E4808" s="366">
        <v>44378</v>
      </c>
      <c r="F4808" s="366">
        <v>44409</v>
      </c>
      <c r="G4808" s="365">
        <v>66</v>
      </c>
    </row>
    <row r="4809" spans="1:7" x14ac:dyDescent="0.25">
      <c r="A4809" s="369">
        <v>8638955</v>
      </c>
      <c r="B4809" s="368" t="s">
        <v>1928</v>
      </c>
      <c r="C4809" s="367" t="s">
        <v>1933</v>
      </c>
      <c r="D4809" s="366">
        <v>44197</v>
      </c>
      <c r="E4809" s="366">
        <v>44228</v>
      </c>
      <c r="F4809" s="366">
        <v>44228</v>
      </c>
      <c r="G4809" s="365">
        <v>21</v>
      </c>
    </row>
    <row r="4810" spans="1:7" x14ac:dyDescent="0.25">
      <c r="A4810" s="369">
        <v>8639687</v>
      </c>
      <c r="B4810" s="368" t="s">
        <v>1932</v>
      </c>
      <c r="C4810" s="367" t="s">
        <v>1917</v>
      </c>
      <c r="D4810" s="366">
        <v>44348</v>
      </c>
      <c r="E4810" s="366">
        <v>44348</v>
      </c>
      <c r="F4810" s="366">
        <v>44378</v>
      </c>
      <c r="G4810" s="365">
        <v>91</v>
      </c>
    </row>
    <row r="4811" spans="1:7" x14ac:dyDescent="0.25">
      <c r="A4811" s="369">
        <v>8640621</v>
      </c>
      <c r="B4811" s="368" t="s">
        <v>1924</v>
      </c>
      <c r="C4811" s="367" t="s">
        <v>1919</v>
      </c>
      <c r="D4811" s="366">
        <v>44136</v>
      </c>
      <c r="E4811" s="366">
        <v>44136</v>
      </c>
      <c r="F4811" s="366">
        <v>44166</v>
      </c>
      <c r="G4811" s="365">
        <v>22</v>
      </c>
    </row>
    <row r="4812" spans="1:7" x14ac:dyDescent="0.25">
      <c r="A4812" s="369">
        <v>8643754</v>
      </c>
      <c r="B4812" s="368" t="s">
        <v>1929</v>
      </c>
      <c r="C4812" s="367" t="s">
        <v>1921</v>
      </c>
      <c r="D4812" s="366">
        <v>44228</v>
      </c>
      <c r="E4812" s="366">
        <v>44228</v>
      </c>
      <c r="F4812" s="366">
        <v>44228</v>
      </c>
      <c r="G4812" s="365">
        <v>45</v>
      </c>
    </row>
    <row r="4813" spans="1:7" x14ac:dyDescent="0.25">
      <c r="A4813" s="369">
        <v>8645481</v>
      </c>
      <c r="B4813" s="368" t="s">
        <v>1920</v>
      </c>
      <c r="C4813" s="367" t="s">
        <v>1917</v>
      </c>
      <c r="D4813" s="366">
        <v>44378</v>
      </c>
      <c r="E4813" s="366">
        <v>44378</v>
      </c>
      <c r="F4813" s="366">
        <v>44409</v>
      </c>
      <c r="G4813" s="365">
        <v>51</v>
      </c>
    </row>
    <row r="4814" spans="1:7" x14ac:dyDescent="0.25">
      <c r="A4814" s="369">
        <v>8646310</v>
      </c>
      <c r="B4814" s="368" t="s">
        <v>1918</v>
      </c>
      <c r="C4814" s="367" t="s">
        <v>1933</v>
      </c>
      <c r="D4814" s="366">
        <v>43983</v>
      </c>
      <c r="E4814" s="366">
        <v>43983</v>
      </c>
      <c r="F4814" s="366">
        <v>44013</v>
      </c>
      <c r="G4814" s="365">
        <v>65</v>
      </c>
    </row>
    <row r="4815" spans="1:7" x14ac:dyDescent="0.25">
      <c r="A4815" s="369">
        <v>8646390</v>
      </c>
      <c r="B4815" s="368" t="s">
        <v>1924</v>
      </c>
      <c r="C4815" s="367" t="s">
        <v>1933</v>
      </c>
      <c r="D4815" s="366">
        <v>44228</v>
      </c>
      <c r="E4815" s="366">
        <v>44228</v>
      </c>
      <c r="F4815" s="366">
        <v>44256</v>
      </c>
      <c r="G4815" s="365">
        <v>58</v>
      </c>
    </row>
    <row r="4816" spans="1:7" x14ac:dyDescent="0.25">
      <c r="A4816" s="369">
        <v>8647492</v>
      </c>
      <c r="B4816" s="368" t="s">
        <v>1920</v>
      </c>
      <c r="C4816" s="367" t="s">
        <v>1919</v>
      </c>
      <c r="D4816" s="366">
        <v>43983</v>
      </c>
      <c r="E4816" s="366">
        <v>43983</v>
      </c>
      <c r="F4816" s="366">
        <v>43983</v>
      </c>
      <c r="G4816" s="365">
        <v>77</v>
      </c>
    </row>
    <row r="4817" spans="1:7" x14ac:dyDescent="0.25">
      <c r="A4817" s="369">
        <v>8647657</v>
      </c>
      <c r="B4817" s="368" t="s">
        <v>1928</v>
      </c>
      <c r="C4817" s="367" t="s">
        <v>1925</v>
      </c>
      <c r="D4817" s="366">
        <v>44348</v>
      </c>
      <c r="E4817" s="366">
        <v>44348</v>
      </c>
      <c r="F4817" s="366">
        <v>44348</v>
      </c>
      <c r="G4817" s="365">
        <v>35</v>
      </c>
    </row>
    <row r="4818" spans="1:7" x14ac:dyDescent="0.25">
      <c r="A4818" s="369">
        <v>8649744</v>
      </c>
      <c r="B4818" s="368" t="s">
        <v>1922</v>
      </c>
      <c r="C4818" s="367" t="s">
        <v>1934</v>
      </c>
      <c r="D4818" s="366">
        <v>43862</v>
      </c>
      <c r="E4818" s="366">
        <v>43862</v>
      </c>
      <c r="F4818" s="366">
        <v>43862</v>
      </c>
      <c r="G4818" s="365">
        <v>78</v>
      </c>
    </row>
    <row r="4819" spans="1:7" x14ac:dyDescent="0.25">
      <c r="A4819" s="369">
        <v>8651067</v>
      </c>
      <c r="B4819" s="368" t="s">
        <v>1924</v>
      </c>
      <c r="C4819" s="367" t="s">
        <v>1931</v>
      </c>
      <c r="D4819" s="366">
        <v>44044</v>
      </c>
      <c r="E4819" s="366">
        <v>44044</v>
      </c>
      <c r="F4819" s="366">
        <v>44075</v>
      </c>
      <c r="G4819" s="365">
        <v>76</v>
      </c>
    </row>
    <row r="4820" spans="1:7" x14ac:dyDescent="0.25">
      <c r="A4820" s="369">
        <v>8651464</v>
      </c>
      <c r="B4820" s="368" t="s">
        <v>1918</v>
      </c>
      <c r="C4820" s="367" t="s">
        <v>1923</v>
      </c>
      <c r="D4820" s="366">
        <v>43862</v>
      </c>
      <c r="E4820" s="366">
        <v>43891</v>
      </c>
      <c r="F4820" s="366">
        <v>43891</v>
      </c>
      <c r="G4820" s="365">
        <v>6</v>
      </c>
    </row>
    <row r="4821" spans="1:7" x14ac:dyDescent="0.25">
      <c r="A4821" s="369">
        <v>8652164</v>
      </c>
      <c r="B4821" s="368" t="s">
        <v>1920</v>
      </c>
      <c r="C4821" s="367" t="s">
        <v>1919</v>
      </c>
      <c r="D4821" s="366">
        <v>43862</v>
      </c>
      <c r="E4821" s="366">
        <v>43862</v>
      </c>
      <c r="F4821" s="366">
        <v>43891</v>
      </c>
      <c r="G4821" s="365">
        <v>13</v>
      </c>
    </row>
    <row r="4822" spans="1:7" x14ac:dyDescent="0.25">
      <c r="A4822" s="369">
        <v>8652357</v>
      </c>
      <c r="B4822" s="368" t="s">
        <v>1932</v>
      </c>
      <c r="C4822" s="367" t="s">
        <v>1931</v>
      </c>
      <c r="D4822" s="366">
        <v>44197</v>
      </c>
      <c r="E4822" s="366">
        <v>44228</v>
      </c>
      <c r="F4822" s="366">
        <v>44228</v>
      </c>
      <c r="G4822" s="365">
        <v>11</v>
      </c>
    </row>
    <row r="4823" spans="1:7" x14ac:dyDescent="0.25">
      <c r="A4823" s="369">
        <v>8653124</v>
      </c>
      <c r="B4823" s="368" t="s">
        <v>1929</v>
      </c>
      <c r="C4823" s="367" t="s">
        <v>1919</v>
      </c>
      <c r="D4823" s="366">
        <v>43862</v>
      </c>
      <c r="E4823" s="366">
        <v>43862</v>
      </c>
      <c r="F4823" s="366">
        <v>43862</v>
      </c>
      <c r="G4823" s="365">
        <v>78</v>
      </c>
    </row>
    <row r="4824" spans="1:7" x14ac:dyDescent="0.25">
      <c r="A4824" s="369">
        <v>8655062</v>
      </c>
      <c r="B4824" s="368" t="s">
        <v>1920</v>
      </c>
      <c r="C4824" s="367" t="s">
        <v>1925</v>
      </c>
      <c r="D4824" s="366">
        <v>43891</v>
      </c>
      <c r="E4824" s="366">
        <v>43891</v>
      </c>
      <c r="F4824" s="366">
        <v>43891</v>
      </c>
      <c r="G4824" s="365">
        <v>88</v>
      </c>
    </row>
    <row r="4825" spans="1:7" x14ac:dyDescent="0.25">
      <c r="A4825" s="369">
        <v>8655192</v>
      </c>
      <c r="B4825" s="368" t="s">
        <v>1928</v>
      </c>
      <c r="C4825" s="367" t="s">
        <v>1930</v>
      </c>
      <c r="D4825" s="366">
        <v>43952</v>
      </c>
      <c r="E4825" s="366">
        <v>43983</v>
      </c>
      <c r="F4825" s="366">
        <v>43983</v>
      </c>
      <c r="G4825" s="365">
        <v>2</v>
      </c>
    </row>
    <row r="4826" spans="1:7" x14ac:dyDescent="0.25">
      <c r="A4826" s="369">
        <v>8661368</v>
      </c>
      <c r="B4826" s="368" t="s">
        <v>1918</v>
      </c>
      <c r="C4826" s="367" t="s">
        <v>1919</v>
      </c>
      <c r="D4826" s="366">
        <v>44013</v>
      </c>
      <c r="E4826" s="366">
        <v>44013</v>
      </c>
      <c r="F4826" s="366">
        <v>44013</v>
      </c>
      <c r="G4826" s="365">
        <v>52</v>
      </c>
    </row>
    <row r="4827" spans="1:7" x14ac:dyDescent="0.25">
      <c r="A4827" s="369">
        <v>8661676</v>
      </c>
      <c r="B4827" s="368" t="s">
        <v>1918</v>
      </c>
      <c r="C4827" s="367" t="s">
        <v>1934</v>
      </c>
      <c r="D4827" s="366">
        <v>44105</v>
      </c>
      <c r="E4827" s="366">
        <v>44105</v>
      </c>
      <c r="F4827" s="366">
        <v>44136</v>
      </c>
      <c r="G4827" s="365">
        <v>36</v>
      </c>
    </row>
    <row r="4828" spans="1:7" x14ac:dyDescent="0.25">
      <c r="A4828" s="369">
        <v>8662662</v>
      </c>
      <c r="B4828" s="368" t="s">
        <v>1920</v>
      </c>
      <c r="C4828" s="367" t="s">
        <v>1925</v>
      </c>
      <c r="D4828" s="366">
        <v>44317</v>
      </c>
      <c r="E4828" s="366">
        <v>44348</v>
      </c>
      <c r="F4828" s="366">
        <v>44348</v>
      </c>
      <c r="G4828" s="365">
        <v>18</v>
      </c>
    </row>
    <row r="4829" spans="1:7" x14ac:dyDescent="0.25">
      <c r="A4829" s="369">
        <v>8667240</v>
      </c>
      <c r="B4829" s="368" t="s">
        <v>1926</v>
      </c>
      <c r="C4829" s="367" t="s">
        <v>1917</v>
      </c>
      <c r="D4829" s="366">
        <v>44378</v>
      </c>
      <c r="E4829" s="366">
        <v>44378</v>
      </c>
      <c r="F4829" s="366">
        <v>44409</v>
      </c>
      <c r="G4829" s="365">
        <v>94</v>
      </c>
    </row>
    <row r="4830" spans="1:7" x14ac:dyDescent="0.25">
      <c r="A4830" s="369">
        <v>8668772</v>
      </c>
      <c r="B4830" s="368" t="s">
        <v>1929</v>
      </c>
      <c r="C4830" s="367" t="s">
        <v>1919</v>
      </c>
      <c r="D4830" s="366">
        <v>44105</v>
      </c>
      <c r="E4830" s="366">
        <v>44105</v>
      </c>
      <c r="F4830" s="366">
        <v>44136</v>
      </c>
      <c r="G4830" s="365">
        <v>77</v>
      </c>
    </row>
    <row r="4831" spans="1:7" x14ac:dyDescent="0.25">
      <c r="A4831" s="369">
        <v>8669840</v>
      </c>
      <c r="B4831" s="368" t="s">
        <v>1924</v>
      </c>
      <c r="C4831" s="367" t="s">
        <v>1919</v>
      </c>
      <c r="D4831" s="366">
        <v>43891</v>
      </c>
      <c r="E4831" s="366">
        <v>43891</v>
      </c>
      <c r="F4831" s="366">
        <v>43922</v>
      </c>
      <c r="G4831" s="365">
        <v>37</v>
      </c>
    </row>
    <row r="4832" spans="1:7" x14ac:dyDescent="0.25">
      <c r="A4832" s="369">
        <v>8671587</v>
      </c>
      <c r="B4832" s="368" t="s">
        <v>1924</v>
      </c>
      <c r="C4832" s="367" t="s">
        <v>1934</v>
      </c>
      <c r="D4832" s="366">
        <v>44256</v>
      </c>
      <c r="E4832" s="366">
        <v>44287</v>
      </c>
      <c r="F4832" s="366">
        <v>44287</v>
      </c>
      <c r="G4832" s="365">
        <v>5</v>
      </c>
    </row>
    <row r="4833" spans="1:7" x14ac:dyDescent="0.25">
      <c r="A4833" s="369">
        <v>8671719</v>
      </c>
      <c r="B4833" s="368" t="s">
        <v>1932</v>
      </c>
      <c r="C4833" s="367" t="s">
        <v>1934</v>
      </c>
      <c r="D4833" s="366">
        <v>44409</v>
      </c>
      <c r="E4833" s="366">
        <v>44409</v>
      </c>
      <c r="F4833" s="366">
        <v>44409</v>
      </c>
      <c r="G4833" s="365">
        <v>62</v>
      </c>
    </row>
    <row r="4834" spans="1:7" x14ac:dyDescent="0.25">
      <c r="A4834" s="369">
        <v>8672769</v>
      </c>
      <c r="B4834" s="368" t="s">
        <v>1926</v>
      </c>
      <c r="C4834" s="367" t="s">
        <v>1925</v>
      </c>
      <c r="D4834" s="366">
        <v>44256</v>
      </c>
      <c r="E4834" s="366">
        <v>44256</v>
      </c>
      <c r="F4834" s="366">
        <v>44287</v>
      </c>
      <c r="G4834" s="365">
        <v>23</v>
      </c>
    </row>
    <row r="4835" spans="1:7" x14ac:dyDescent="0.25">
      <c r="A4835" s="369">
        <v>8675058</v>
      </c>
      <c r="B4835" s="368" t="s">
        <v>1920</v>
      </c>
      <c r="C4835" s="367" t="s">
        <v>1930</v>
      </c>
      <c r="D4835" s="366">
        <v>44256</v>
      </c>
      <c r="E4835" s="366">
        <v>44287</v>
      </c>
      <c r="F4835" s="366">
        <v>44287</v>
      </c>
      <c r="G4835" s="365">
        <v>3</v>
      </c>
    </row>
    <row r="4836" spans="1:7" x14ac:dyDescent="0.25">
      <c r="A4836" s="369">
        <v>8678202</v>
      </c>
      <c r="B4836" s="368" t="s">
        <v>1928</v>
      </c>
      <c r="C4836" s="367" t="s">
        <v>1931</v>
      </c>
      <c r="D4836" s="366">
        <v>44501</v>
      </c>
      <c r="E4836" s="366">
        <v>44531</v>
      </c>
      <c r="F4836" s="366">
        <v>44531</v>
      </c>
      <c r="G4836" s="365">
        <v>14</v>
      </c>
    </row>
    <row r="4837" spans="1:7" x14ac:dyDescent="0.25">
      <c r="A4837" s="369">
        <v>8682189</v>
      </c>
      <c r="B4837" s="368" t="s">
        <v>1922</v>
      </c>
      <c r="C4837" s="367" t="s">
        <v>1923</v>
      </c>
      <c r="D4837" s="366">
        <v>44287</v>
      </c>
      <c r="E4837" s="366">
        <v>44317</v>
      </c>
      <c r="F4837" s="366">
        <v>44317</v>
      </c>
      <c r="G4837" s="365">
        <v>20</v>
      </c>
    </row>
    <row r="4838" spans="1:7" x14ac:dyDescent="0.25">
      <c r="A4838" s="369">
        <v>8682480</v>
      </c>
      <c r="B4838" s="368" t="s">
        <v>1932</v>
      </c>
      <c r="C4838" s="367" t="s">
        <v>1934</v>
      </c>
      <c r="D4838" s="366">
        <v>44378</v>
      </c>
      <c r="E4838" s="366">
        <v>44409</v>
      </c>
      <c r="F4838" s="366">
        <v>44409</v>
      </c>
      <c r="G4838" s="365">
        <v>5</v>
      </c>
    </row>
    <row r="4839" spans="1:7" x14ac:dyDescent="0.25">
      <c r="A4839" s="369">
        <v>8683442</v>
      </c>
      <c r="B4839" s="368" t="s">
        <v>1928</v>
      </c>
      <c r="C4839" s="367" t="s">
        <v>1934</v>
      </c>
      <c r="D4839" s="366">
        <v>44470</v>
      </c>
      <c r="E4839" s="366">
        <v>44501</v>
      </c>
      <c r="F4839" s="366">
        <v>44501</v>
      </c>
      <c r="G4839" s="365">
        <v>10</v>
      </c>
    </row>
    <row r="4840" spans="1:7" x14ac:dyDescent="0.25">
      <c r="A4840" s="369">
        <v>8687106</v>
      </c>
      <c r="B4840" s="368" t="s">
        <v>1932</v>
      </c>
      <c r="C4840" s="367" t="s">
        <v>1923</v>
      </c>
      <c r="D4840" s="366">
        <v>44440</v>
      </c>
      <c r="E4840" s="366">
        <v>44440</v>
      </c>
      <c r="F4840" s="366">
        <v>44440</v>
      </c>
      <c r="G4840" s="365">
        <v>74</v>
      </c>
    </row>
    <row r="4841" spans="1:7" x14ac:dyDescent="0.25">
      <c r="A4841" s="369">
        <v>8690399</v>
      </c>
      <c r="B4841" s="368" t="s">
        <v>1932</v>
      </c>
      <c r="C4841" s="367" t="s">
        <v>1921</v>
      </c>
      <c r="D4841" s="366">
        <v>43891</v>
      </c>
      <c r="E4841" s="366">
        <v>43922</v>
      </c>
      <c r="F4841" s="366">
        <v>43922</v>
      </c>
      <c r="G4841" s="365">
        <v>4</v>
      </c>
    </row>
    <row r="4842" spans="1:7" x14ac:dyDescent="0.25">
      <c r="A4842" s="369">
        <v>8692221</v>
      </c>
      <c r="B4842" s="368" t="s">
        <v>1932</v>
      </c>
      <c r="C4842" s="367" t="s">
        <v>1930</v>
      </c>
      <c r="D4842" s="366">
        <v>44256</v>
      </c>
      <c r="E4842" s="366">
        <v>44256</v>
      </c>
      <c r="F4842" s="366">
        <v>44256</v>
      </c>
      <c r="G4842" s="365">
        <v>45</v>
      </c>
    </row>
    <row r="4843" spans="1:7" x14ac:dyDescent="0.25">
      <c r="A4843" s="369">
        <v>8693737</v>
      </c>
      <c r="B4843" s="368" t="s">
        <v>1918</v>
      </c>
      <c r="C4843" s="367" t="s">
        <v>1919</v>
      </c>
      <c r="D4843" s="366">
        <v>43952</v>
      </c>
      <c r="E4843" s="366">
        <v>43952</v>
      </c>
      <c r="F4843" s="366">
        <v>43952</v>
      </c>
      <c r="G4843" s="365">
        <v>64</v>
      </c>
    </row>
    <row r="4844" spans="1:7" x14ac:dyDescent="0.25">
      <c r="A4844" s="369">
        <v>8694129</v>
      </c>
      <c r="B4844" s="368" t="s">
        <v>1929</v>
      </c>
      <c r="C4844" s="367" t="s">
        <v>1919</v>
      </c>
      <c r="D4844" s="366">
        <v>43922</v>
      </c>
      <c r="E4844" s="366">
        <v>43922</v>
      </c>
      <c r="F4844" s="366">
        <v>43922</v>
      </c>
      <c r="G4844" s="365">
        <v>84</v>
      </c>
    </row>
    <row r="4845" spans="1:7" x14ac:dyDescent="0.25">
      <c r="A4845" s="369">
        <v>8694384</v>
      </c>
      <c r="B4845" s="368" t="s">
        <v>1924</v>
      </c>
      <c r="C4845" s="367" t="s">
        <v>1923</v>
      </c>
      <c r="D4845" s="366">
        <v>43891</v>
      </c>
      <c r="E4845" s="366">
        <v>43891</v>
      </c>
      <c r="F4845" s="366">
        <v>43891</v>
      </c>
      <c r="G4845" s="365">
        <v>61</v>
      </c>
    </row>
    <row r="4846" spans="1:7" x14ac:dyDescent="0.25">
      <c r="A4846" s="369">
        <v>8695295</v>
      </c>
      <c r="B4846" s="368" t="s">
        <v>1918</v>
      </c>
      <c r="C4846" s="367" t="s">
        <v>1927</v>
      </c>
      <c r="D4846" s="366">
        <v>44105</v>
      </c>
      <c r="E4846" s="366">
        <v>44136</v>
      </c>
      <c r="F4846" s="366">
        <v>44136</v>
      </c>
      <c r="G4846" s="365">
        <v>7</v>
      </c>
    </row>
    <row r="4847" spans="1:7" x14ac:dyDescent="0.25">
      <c r="A4847" s="369">
        <v>8695342</v>
      </c>
      <c r="B4847" s="368" t="s">
        <v>1929</v>
      </c>
      <c r="C4847" s="367" t="s">
        <v>1923</v>
      </c>
      <c r="D4847" s="366">
        <v>44440</v>
      </c>
      <c r="E4847" s="366">
        <v>44470</v>
      </c>
      <c r="F4847" s="366">
        <v>44470</v>
      </c>
      <c r="G4847" s="365">
        <v>25</v>
      </c>
    </row>
    <row r="4848" spans="1:7" x14ac:dyDescent="0.25">
      <c r="A4848" s="369">
        <v>8695601</v>
      </c>
      <c r="B4848" s="368" t="s">
        <v>1924</v>
      </c>
      <c r="C4848" s="367" t="s">
        <v>1923</v>
      </c>
      <c r="D4848" s="366">
        <v>43862</v>
      </c>
      <c r="E4848" s="366">
        <v>43891</v>
      </c>
      <c r="F4848" s="366">
        <v>43891</v>
      </c>
      <c r="G4848" s="365">
        <v>4</v>
      </c>
    </row>
    <row r="4849" spans="1:7" x14ac:dyDescent="0.25">
      <c r="A4849" s="369">
        <v>8699227</v>
      </c>
      <c r="B4849" s="368" t="s">
        <v>1924</v>
      </c>
      <c r="C4849" s="367" t="s">
        <v>1921</v>
      </c>
      <c r="D4849" s="366">
        <v>43831</v>
      </c>
      <c r="E4849" s="366">
        <v>43831</v>
      </c>
      <c r="F4849" s="366">
        <v>43831</v>
      </c>
      <c r="G4849" s="365">
        <v>90</v>
      </c>
    </row>
    <row r="4850" spans="1:7" x14ac:dyDescent="0.25">
      <c r="A4850" s="369">
        <v>8701741</v>
      </c>
      <c r="B4850" s="368" t="s">
        <v>1928</v>
      </c>
      <c r="C4850" s="367" t="s">
        <v>1923</v>
      </c>
      <c r="D4850" s="366">
        <v>44409</v>
      </c>
      <c r="E4850" s="366">
        <v>44409</v>
      </c>
      <c r="F4850" s="366">
        <v>44440</v>
      </c>
      <c r="G4850" s="365">
        <v>92</v>
      </c>
    </row>
    <row r="4851" spans="1:7" x14ac:dyDescent="0.25">
      <c r="A4851" s="369">
        <v>8702896</v>
      </c>
      <c r="B4851" s="368" t="s">
        <v>1926</v>
      </c>
      <c r="C4851" s="367" t="s">
        <v>1925</v>
      </c>
      <c r="D4851" s="366">
        <v>44440</v>
      </c>
      <c r="E4851" s="366">
        <v>44440</v>
      </c>
      <c r="F4851" s="366">
        <v>44440</v>
      </c>
      <c r="G4851" s="365">
        <v>73</v>
      </c>
    </row>
    <row r="4852" spans="1:7" x14ac:dyDescent="0.25">
      <c r="A4852" s="369">
        <v>8704090</v>
      </c>
      <c r="B4852" s="368" t="s">
        <v>1924</v>
      </c>
      <c r="C4852" s="367" t="s">
        <v>1933</v>
      </c>
      <c r="D4852" s="366">
        <v>43831</v>
      </c>
      <c r="E4852" s="366">
        <v>43831</v>
      </c>
      <c r="F4852" s="366">
        <v>43831</v>
      </c>
      <c r="G4852" s="365">
        <v>51</v>
      </c>
    </row>
    <row r="4853" spans="1:7" x14ac:dyDescent="0.25">
      <c r="A4853" s="369">
        <v>8707259</v>
      </c>
      <c r="B4853" s="368" t="s">
        <v>1929</v>
      </c>
      <c r="C4853" s="367" t="s">
        <v>1923</v>
      </c>
      <c r="D4853" s="366">
        <v>44228</v>
      </c>
      <c r="E4853" s="366">
        <v>44228</v>
      </c>
      <c r="F4853" s="366">
        <v>44256</v>
      </c>
      <c r="G4853" s="365">
        <v>33</v>
      </c>
    </row>
    <row r="4854" spans="1:7" x14ac:dyDescent="0.25">
      <c r="A4854" s="369">
        <v>8708427</v>
      </c>
      <c r="B4854" s="368" t="s">
        <v>1924</v>
      </c>
      <c r="C4854" s="367" t="s">
        <v>1934</v>
      </c>
      <c r="D4854" s="366">
        <v>44256</v>
      </c>
      <c r="E4854" s="366">
        <v>44256</v>
      </c>
      <c r="F4854" s="366">
        <v>44256</v>
      </c>
      <c r="G4854" s="365">
        <v>75</v>
      </c>
    </row>
    <row r="4855" spans="1:7" x14ac:dyDescent="0.25">
      <c r="A4855" s="369">
        <v>8710547</v>
      </c>
      <c r="B4855" s="368" t="s">
        <v>1932</v>
      </c>
      <c r="C4855" s="367" t="s">
        <v>1930</v>
      </c>
      <c r="D4855" s="366">
        <v>44287</v>
      </c>
      <c r="E4855" s="366">
        <v>44287</v>
      </c>
      <c r="F4855" s="366">
        <v>44287</v>
      </c>
      <c r="G4855" s="365">
        <v>69</v>
      </c>
    </row>
    <row r="4856" spans="1:7" x14ac:dyDescent="0.25">
      <c r="A4856" s="369">
        <v>8720796</v>
      </c>
      <c r="B4856" s="368" t="s">
        <v>1924</v>
      </c>
      <c r="C4856" s="367" t="s">
        <v>1917</v>
      </c>
      <c r="D4856" s="366">
        <v>43891</v>
      </c>
      <c r="E4856" s="366">
        <v>43891</v>
      </c>
      <c r="F4856" s="366">
        <v>43922</v>
      </c>
      <c r="G4856" s="365">
        <v>40</v>
      </c>
    </row>
    <row r="4857" spans="1:7" x14ac:dyDescent="0.25">
      <c r="A4857" s="369">
        <v>8721150</v>
      </c>
      <c r="B4857" s="368" t="s">
        <v>1929</v>
      </c>
      <c r="C4857" s="367" t="s">
        <v>1927</v>
      </c>
      <c r="D4857" s="366">
        <v>44013</v>
      </c>
      <c r="E4857" s="366">
        <v>44013</v>
      </c>
      <c r="F4857" s="366">
        <v>44044</v>
      </c>
      <c r="G4857" s="365">
        <v>96</v>
      </c>
    </row>
    <row r="4858" spans="1:7" x14ac:dyDescent="0.25">
      <c r="A4858" s="369">
        <v>8721777</v>
      </c>
      <c r="B4858" s="368" t="s">
        <v>1929</v>
      </c>
      <c r="C4858" s="367" t="s">
        <v>1934</v>
      </c>
      <c r="D4858" s="366">
        <v>43922</v>
      </c>
      <c r="E4858" s="366">
        <v>43922</v>
      </c>
      <c r="F4858" s="366">
        <v>43922</v>
      </c>
      <c r="G4858" s="365">
        <v>51</v>
      </c>
    </row>
    <row r="4859" spans="1:7" x14ac:dyDescent="0.25">
      <c r="A4859" s="369">
        <v>8722013</v>
      </c>
      <c r="B4859" s="368" t="s">
        <v>1918</v>
      </c>
      <c r="C4859" s="367" t="s">
        <v>1917</v>
      </c>
      <c r="D4859" s="366">
        <v>44013</v>
      </c>
      <c r="E4859" s="366">
        <v>44013</v>
      </c>
      <c r="F4859" s="366">
        <v>44044</v>
      </c>
      <c r="G4859" s="365">
        <v>12</v>
      </c>
    </row>
    <row r="4860" spans="1:7" x14ac:dyDescent="0.25">
      <c r="A4860" s="369">
        <v>8725241</v>
      </c>
      <c r="B4860" s="368" t="s">
        <v>1918</v>
      </c>
      <c r="C4860" s="367" t="s">
        <v>1933</v>
      </c>
      <c r="D4860" s="366">
        <v>43922</v>
      </c>
      <c r="E4860" s="366">
        <v>43922</v>
      </c>
      <c r="F4860" s="366">
        <v>43922</v>
      </c>
      <c r="G4860" s="365">
        <v>21</v>
      </c>
    </row>
    <row r="4861" spans="1:7" x14ac:dyDescent="0.25">
      <c r="A4861" s="369">
        <v>8726645</v>
      </c>
      <c r="B4861" s="368" t="s">
        <v>1928</v>
      </c>
      <c r="C4861" s="367" t="s">
        <v>1933</v>
      </c>
      <c r="D4861" s="366">
        <v>43922</v>
      </c>
      <c r="E4861" s="366">
        <v>43952</v>
      </c>
      <c r="F4861" s="366">
        <v>43952</v>
      </c>
      <c r="G4861" s="365">
        <v>2</v>
      </c>
    </row>
    <row r="4862" spans="1:7" x14ac:dyDescent="0.25">
      <c r="A4862" s="369">
        <v>8726783</v>
      </c>
      <c r="B4862" s="368" t="s">
        <v>1922</v>
      </c>
      <c r="C4862" s="367" t="s">
        <v>1925</v>
      </c>
      <c r="D4862" s="366">
        <v>44531</v>
      </c>
      <c r="E4862" s="366">
        <v>44562</v>
      </c>
      <c r="F4862" s="366">
        <v>44562</v>
      </c>
      <c r="G4862" s="365">
        <v>23</v>
      </c>
    </row>
    <row r="4863" spans="1:7" x14ac:dyDescent="0.25">
      <c r="A4863" s="369">
        <v>8727564</v>
      </c>
      <c r="B4863" s="368" t="s">
        <v>1922</v>
      </c>
      <c r="C4863" s="367" t="s">
        <v>1930</v>
      </c>
      <c r="D4863" s="366">
        <v>44166</v>
      </c>
      <c r="E4863" s="366">
        <v>44166</v>
      </c>
      <c r="F4863" s="366">
        <v>44166</v>
      </c>
      <c r="G4863" s="365">
        <v>37</v>
      </c>
    </row>
    <row r="4864" spans="1:7" x14ac:dyDescent="0.25">
      <c r="A4864" s="369">
        <v>8729008</v>
      </c>
      <c r="B4864" s="368" t="s">
        <v>1928</v>
      </c>
      <c r="C4864" s="367" t="s">
        <v>1925</v>
      </c>
      <c r="D4864" s="366">
        <v>43952</v>
      </c>
      <c r="E4864" s="366">
        <v>43952</v>
      </c>
      <c r="F4864" s="366">
        <v>43983</v>
      </c>
      <c r="G4864" s="365">
        <v>63</v>
      </c>
    </row>
    <row r="4865" spans="1:7" x14ac:dyDescent="0.25">
      <c r="A4865" s="369">
        <v>8729031</v>
      </c>
      <c r="B4865" s="368" t="s">
        <v>1922</v>
      </c>
      <c r="C4865" s="367" t="s">
        <v>1927</v>
      </c>
      <c r="D4865" s="366">
        <v>44317</v>
      </c>
      <c r="E4865" s="366">
        <v>44317</v>
      </c>
      <c r="F4865" s="366">
        <v>44317</v>
      </c>
      <c r="G4865" s="365">
        <v>48</v>
      </c>
    </row>
    <row r="4866" spans="1:7" x14ac:dyDescent="0.25">
      <c r="A4866" s="369">
        <v>8729427</v>
      </c>
      <c r="B4866" s="368" t="s">
        <v>1918</v>
      </c>
      <c r="C4866" s="367" t="s">
        <v>1923</v>
      </c>
      <c r="D4866" s="366">
        <v>44197</v>
      </c>
      <c r="E4866" s="366">
        <v>44197</v>
      </c>
      <c r="F4866" s="366">
        <v>44197</v>
      </c>
      <c r="G4866" s="365">
        <v>22</v>
      </c>
    </row>
    <row r="4867" spans="1:7" x14ac:dyDescent="0.25">
      <c r="A4867" s="369">
        <v>8729657</v>
      </c>
      <c r="B4867" s="368" t="s">
        <v>1929</v>
      </c>
      <c r="C4867" s="367" t="s">
        <v>1927</v>
      </c>
      <c r="D4867" s="366">
        <v>44287</v>
      </c>
      <c r="E4867" s="366">
        <v>44317</v>
      </c>
      <c r="F4867" s="366">
        <v>44317</v>
      </c>
      <c r="G4867" s="365">
        <v>20</v>
      </c>
    </row>
    <row r="4868" spans="1:7" x14ac:dyDescent="0.25">
      <c r="A4868" s="369">
        <v>8730896</v>
      </c>
      <c r="B4868" s="368" t="s">
        <v>1928</v>
      </c>
      <c r="C4868" s="367" t="s">
        <v>1931</v>
      </c>
      <c r="D4868" s="366">
        <v>44470</v>
      </c>
      <c r="E4868" s="366">
        <v>44501</v>
      </c>
      <c r="F4868" s="366">
        <v>44501</v>
      </c>
      <c r="G4868" s="365">
        <v>21</v>
      </c>
    </row>
    <row r="4869" spans="1:7" x14ac:dyDescent="0.25">
      <c r="A4869" s="369">
        <v>8731638</v>
      </c>
      <c r="B4869" s="368" t="s">
        <v>1920</v>
      </c>
      <c r="C4869" s="367" t="s">
        <v>1927</v>
      </c>
      <c r="D4869" s="366">
        <v>44470</v>
      </c>
      <c r="E4869" s="366">
        <v>44470</v>
      </c>
      <c r="F4869" s="366">
        <v>44470</v>
      </c>
      <c r="G4869" s="365">
        <v>46</v>
      </c>
    </row>
    <row r="4870" spans="1:7" x14ac:dyDescent="0.25">
      <c r="A4870" s="369">
        <v>8733324</v>
      </c>
      <c r="B4870" s="368" t="s">
        <v>1932</v>
      </c>
      <c r="C4870" s="367" t="s">
        <v>1921</v>
      </c>
      <c r="D4870" s="366">
        <v>43862</v>
      </c>
      <c r="E4870" s="366">
        <v>43862</v>
      </c>
      <c r="F4870" s="366">
        <v>43862</v>
      </c>
      <c r="G4870" s="365">
        <v>94</v>
      </c>
    </row>
    <row r="4871" spans="1:7" x14ac:dyDescent="0.25">
      <c r="A4871" s="369">
        <v>8734129</v>
      </c>
      <c r="B4871" s="368" t="s">
        <v>1928</v>
      </c>
      <c r="C4871" s="367" t="s">
        <v>1923</v>
      </c>
      <c r="D4871" s="366">
        <v>43952</v>
      </c>
      <c r="E4871" s="366">
        <v>43983</v>
      </c>
      <c r="F4871" s="366">
        <v>43983</v>
      </c>
      <c r="G4871" s="365">
        <v>4</v>
      </c>
    </row>
    <row r="4872" spans="1:7" x14ac:dyDescent="0.25">
      <c r="A4872" s="369">
        <v>8736523</v>
      </c>
      <c r="B4872" s="368" t="s">
        <v>1924</v>
      </c>
      <c r="C4872" s="367" t="s">
        <v>1917</v>
      </c>
      <c r="D4872" s="366">
        <v>44409</v>
      </c>
      <c r="E4872" s="366">
        <v>44440</v>
      </c>
      <c r="F4872" s="366">
        <v>44440</v>
      </c>
      <c r="G4872" s="365">
        <v>14</v>
      </c>
    </row>
    <row r="4873" spans="1:7" x14ac:dyDescent="0.25">
      <c r="A4873" s="369">
        <v>8736525</v>
      </c>
      <c r="B4873" s="368" t="s">
        <v>1922</v>
      </c>
      <c r="C4873" s="367" t="s">
        <v>1930</v>
      </c>
      <c r="D4873" s="366">
        <v>43983</v>
      </c>
      <c r="E4873" s="366">
        <v>43983</v>
      </c>
      <c r="F4873" s="366">
        <v>43983</v>
      </c>
      <c r="G4873" s="365">
        <v>44</v>
      </c>
    </row>
    <row r="4874" spans="1:7" x14ac:dyDescent="0.25">
      <c r="A4874" s="369">
        <v>8740502</v>
      </c>
      <c r="B4874" s="368" t="s">
        <v>1922</v>
      </c>
      <c r="C4874" s="367" t="s">
        <v>1930</v>
      </c>
      <c r="D4874" s="366">
        <v>44044</v>
      </c>
      <c r="E4874" s="366">
        <v>44044</v>
      </c>
      <c r="F4874" s="366">
        <v>44044</v>
      </c>
      <c r="G4874" s="365">
        <v>13</v>
      </c>
    </row>
    <row r="4875" spans="1:7" x14ac:dyDescent="0.25">
      <c r="A4875" s="369">
        <v>8743342</v>
      </c>
      <c r="B4875" s="368" t="s">
        <v>1922</v>
      </c>
      <c r="C4875" s="367" t="s">
        <v>1927</v>
      </c>
      <c r="D4875" s="366">
        <v>44105</v>
      </c>
      <c r="E4875" s="366">
        <v>44105</v>
      </c>
      <c r="F4875" s="366">
        <v>44105</v>
      </c>
      <c r="G4875" s="365">
        <v>52</v>
      </c>
    </row>
    <row r="4876" spans="1:7" x14ac:dyDescent="0.25">
      <c r="A4876" s="369">
        <v>8746030</v>
      </c>
      <c r="B4876" s="368" t="s">
        <v>1928</v>
      </c>
      <c r="C4876" s="367" t="s">
        <v>1925</v>
      </c>
      <c r="D4876" s="366">
        <v>44256</v>
      </c>
      <c r="E4876" s="366">
        <v>44287</v>
      </c>
      <c r="F4876" s="366">
        <v>44287</v>
      </c>
      <c r="G4876" s="365">
        <v>11</v>
      </c>
    </row>
    <row r="4877" spans="1:7" x14ac:dyDescent="0.25">
      <c r="A4877" s="369">
        <v>8746281</v>
      </c>
      <c r="B4877" s="368" t="s">
        <v>1932</v>
      </c>
      <c r="C4877" s="367" t="s">
        <v>1917</v>
      </c>
      <c r="D4877" s="366">
        <v>44136</v>
      </c>
      <c r="E4877" s="366">
        <v>44136</v>
      </c>
      <c r="F4877" s="366">
        <v>44166</v>
      </c>
      <c r="G4877" s="365">
        <v>61</v>
      </c>
    </row>
    <row r="4878" spans="1:7" x14ac:dyDescent="0.25">
      <c r="A4878" s="369">
        <v>8747456</v>
      </c>
      <c r="B4878" s="368" t="s">
        <v>1926</v>
      </c>
      <c r="C4878" s="367" t="s">
        <v>1930</v>
      </c>
      <c r="D4878" s="366">
        <v>44044</v>
      </c>
      <c r="E4878" s="366">
        <v>44044</v>
      </c>
      <c r="F4878" s="366">
        <v>44075</v>
      </c>
      <c r="G4878" s="365">
        <v>65</v>
      </c>
    </row>
    <row r="4879" spans="1:7" x14ac:dyDescent="0.25">
      <c r="A4879" s="369">
        <v>8751031</v>
      </c>
      <c r="B4879" s="368" t="s">
        <v>1928</v>
      </c>
      <c r="C4879" s="367" t="s">
        <v>1934</v>
      </c>
      <c r="D4879" s="366">
        <v>44287</v>
      </c>
      <c r="E4879" s="366">
        <v>44287</v>
      </c>
      <c r="F4879" s="366">
        <v>44287</v>
      </c>
      <c r="G4879" s="365">
        <v>83</v>
      </c>
    </row>
    <row r="4880" spans="1:7" x14ac:dyDescent="0.25">
      <c r="A4880" s="369">
        <v>8758137</v>
      </c>
      <c r="B4880" s="368" t="s">
        <v>1922</v>
      </c>
      <c r="C4880" s="367" t="s">
        <v>1930</v>
      </c>
      <c r="D4880" s="366">
        <v>44013</v>
      </c>
      <c r="E4880" s="366">
        <v>44013</v>
      </c>
      <c r="F4880" s="366">
        <v>44044</v>
      </c>
      <c r="G4880" s="365">
        <v>58</v>
      </c>
    </row>
    <row r="4881" spans="1:7" x14ac:dyDescent="0.25">
      <c r="A4881" s="369">
        <v>8758770</v>
      </c>
      <c r="B4881" s="368" t="s">
        <v>1918</v>
      </c>
      <c r="C4881" s="367" t="s">
        <v>1921</v>
      </c>
      <c r="D4881" s="366">
        <v>43862</v>
      </c>
      <c r="E4881" s="366">
        <v>43862</v>
      </c>
      <c r="F4881" s="366">
        <v>43891</v>
      </c>
      <c r="G4881" s="365">
        <v>89</v>
      </c>
    </row>
    <row r="4882" spans="1:7" x14ac:dyDescent="0.25">
      <c r="A4882" s="369">
        <v>8758887</v>
      </c>
      <c r="B4882" s="368" t="s">
        <v>1920</v>
      </c>
      <c r="C4882" s="367" t="s">
        <v>1933</v>
      </c>
      <c r="D4882" s="366">
        <v>44531</v>
      </c>
      <c r="E4882" s="366">
        <v>44531</v>
      </c>
      <c r="F4882" s="366">
        <v>44562</v>
      </c>
      <c r="G4882" s="365">
        <v>63</v>
      </c>
    </row>
    <row r="4883" spans="1:7" x14ac:dyDescent="0.25">
      <c r="A4883" s="369">
        <v>8759528</v>
      </c>
      <c r="B4883" s="368" t="s">
        <v>1929</v>
      </c>
      <c r="C4883" s="367" t="s">
        <v>1930</v>
      </c>
      <c r="D4883" s="366">
        <v>43922</v>
      </c>
      <c r="E4883" s="366">
        <v>43922</v>
      </c>
      <c r="F4883" s="366">
        <v>43952</v>
      </c>
      <c r="G4883" s="365">
        <v>96</v>
      </c>
    </row>
    <row r="4884" spans="1:7" x14ac:dyDescent="0.25">
      <c r="A4884" s="369">
        <v>8760294</v>
      </c>
      <c r="B4884" s="368" t="s">
        <v>1920</v>
      </c>
      <c r="C4884" s="367" t="s">
        <v>1927</v>
      </c>
      <c r="D4884" s="366">
        <v>43862</v>
      </c>
      <c r="E4884" s="366">
        <v>43862</v>
      </c>
      <c r="F4884" s="366">
        <v>43862</v>
      </c>
      <c r="G4884" s="365">
        <v>60</v>
      </c>
    </row>
    <row r="4885" spans="1:7" x14ac:dyDescent="0.25">
      <c r="A4885" s="369">
        <v>8762726</v>
      </c>
      <c r="B4885" s="368" t="s">
        <v>1918</v>
      </c>
      <c r="C4885" s="367" t="s">
        <v>1931</v>
      </c>
      <c r="D4885" s="366">
        <v>44287</v>
      </c>
      <c r="E4885" s="366">
        <v>44287</v>
      </c>
      <c r="F4885" s="366">
        <v>44287</v>
      </c>
      <c r="G4885" s="365">
        <v>42</v>
      </c>
    </row>
    <row r="4886" spans="1:7" x14ac:dyDescent="0.25">
      <c r="A4886" s="369">
        <v>8765095</v>
      </c>
      <c r="B4886" s="368" t="s">
        <v>1928</v>
      </c>
      <c r="C4886" s="367" t="s">
        <v>1919</v>
      </c>
      <c r="D4886" s="366">
        <v>44105</v>
      </c>
      <c r="E4886" s="366">
        <v>44105</v>
      </c>
      <c r="F4886" s="366">
        <v>44105</v>
      </c>
      <c r="G4886" s="365">
        <v>28</v>
      </c>
    </row>
    <row r="4887" spans="1:7" x14ac:dyDescent="0.25">
      <c r="A4887" s="369">
        <v>8765136</v>
      </c>
      <c r="B4887" s="368" t="s">
        <v>1920</v>
      </c>
      <c r="C4887" s="367" t="s">
        <v>1930</v>
      </c>
      <c r="D4887" s="366">
        <v>43862</v>
      </c>
      <c r="E4887" s="366">
        <v>43862</v>
      </c>
      <c r="F4887" s="366">
        <v>43862</v>
      </c>
      <c r="G4887" s="365">
        <v>52</v>
      </c>
    </row>
    <row r="4888" spans="1:7" x14ac:dyDescent="0.25">
      <c r="A4888" s="369">
        <v>8765193</v>
      </c>
      <c r="B4888" s="368" t="s">
        <v>1920</v>
      </c>
      <c r="C4888" s="367" t="s">
        <v>1921</v>
      </c>
      <c r="D4888" s="366">
        <v>44378</v>
      </c>
      <c r="E4888" s="366">
        <v>44378</v>
      </c>
      <c r="F4888" s="366">
        <v>44378</v>
      </c>
      <c r="G4888" s="365">
        <v>98</v>
      </c>
    </row>
    <row r="4889" spans="1:7" x14ac:dyDescent="0.25">
      <c r="A4889" s="369">
        <v>8766690</v>
      </c>
      <c r="B4889" s="368" t="s">
        <v>1920</v>
      </c>
      <c r="C4889" s="367" t="s">
        <v>1934</v>
      </c>
      <c r="D4889" s="366">
        <v>44470</v>
      </c>
      <c r="E4889" s="366">
        <v>44470</v>
      </c>
      <c r="F4889" s="366">
        <v>44501</v>
      </c>
      <c r="G4889" s="365">
        <v>94</v>
      </c>
    </row>
    <row r="4890" spans="1:7" x14ac:dyDescent="0.25">
      <c r="A4890" s="369">
        <v>8766869</v>
      </c>
      <c r="B4890" s="368" t="s">
        <v>1929</v>
      </c>
      <c r="C4890" s="367" t="s">
        <v>1921</v>
      </c>
      <c r="D4890" s="366">
        <v>43862</v>
      </c>
      <c r="E4890" s="366">
        <v>43862</v>
      </c>
      <c r="F4890" s="366">
        <v>43862</v>
      </c>
      <c r="G4890" s="365">
        <v>26</v>
      </c>
    </row>
    <row r="4891" spans="1:7" x14ac:dyDescent="0.25">
      <c r="A4891" s="369">
        <v>8767565</v>
      </c>
      <c r="B4891" s="368" t="s">
        <v>1924</v>
      </c>
      <c r="C4891" s="367" t="s">
        <v>1925</v>
      </c>
      <c r="D4891" s="366">
        <v>43922</v>
      </c>
      <c r="E4891" s="366">
        <v>43922</v>
      </c>
      <c r="F4891" s="366">
        <v>43922</v>
      </c>
      <c r="G4891" s="365">
        <v>84</v>
      </c>
    </row>
    <row r="4892" spans="1:7" x14ac:dyDescent="0.25">
      <c r="A4892" s="369">
        <v>8771034</v>
      </c>
      <c r="B4892" s="368" t="s">
        <v>1918</v>
      </c>
      <c r="C4892" s="367" t="s">
        <v>1919</v>
      </c>
      <c r="D4892" s="366">
        <v>44317</v>
      </c>
      <c r="E4892" s="366">
        <v>44317</v>
      </c>
      <c r="F4892" s="366">
        <v>44317</v>
      </c>
      <c r="G4892" s="365">
        <v>21</v>
      </c>
    </row>
    <row r="4893" spans="1:7" x14ac:dyDescent="0.25">
      <c r="A4893" s="369">
        <v>8771130</v>
      </c>
      <c r="B4893" s="368" t="s">
        <v>1928</v>
      </c>
      <c r="C4893" s="367" t="s">
        <v>1923</v>
      </c>
      <c r="D4893" s="366">
        <v>44348</v>
      </c>
      <c r="E4893" s="366">
        <v>44348</v>
      </c>
      <c r="F4893" s="366">
        <v>44348</v>
      </c>
      <c r="G4893" s="365">
        <v>24</v>
      </c>
    </row>
    <row r="4894" spans="1:7" x14ac:dyDescent="0.25">
      <c r="A4894" s="369">
        <v>8771531</v>
      </c>
      <c r="B4894" s="368" t="s">
        <v>1922</v>
      </c>
      <c r="C4894" s="367" t="s">
        <v>1923</v>
      </c>
      <c r="D4894" s="366">
        <v>44348</v>
      </c>
      <c r="E4894" s="366">
        <v>44348</v>
      </c>
      <c r="F4894" s="366">
        <v>44348</v>
      </c>
      <c r="G4894" s="365">
        <v>20</v>
      </c>
    </row>
    <row r="4895" spans="1:7" x14ac:dyDescent="0.25">
      <c r="A4895" s="369">
        <v>8771674</v>
      </c>
      <c r="B4895" s="368" t="s">
        <v>1929</v>
      </c>
      <c r="C4895" s="367" t="s">
        <v>1927</v>
      </c>
      <c r="D4895" s="366">
        <v>44409</v>
      </c>
      <c r="E4895" s="366">
        <v>44409</v>
      </c>
      <c r="F4895" s="366">
        <v>44409</v>
      </c>
      <c r="G4895" s="365">
        <v>50</v>
      </c>
    </row>
    <row r="4896" spans="1:7" x14ac:dyDescent="0.25">
      <c r="A4896" s="369">
        <v>8772706</v>
      </c>
      <c r="B4896" s="368" t="s">
        <v>1918</v>
      </c>
      <c r="C4896" s="367" t="s">
        <v>1927</v>
      </c>
      <c r="D4896" s="366">
        <v>43891</v>
      </c>
      <c r="E4896" s="366">
        <v>43922</v>
      </c>
      <c r="F4896" s="366">
        <v>43922</v>
      </c>
      <c r="G4896" s="365">
        <v>4</v>
      </c>
    </row>
    <row r="4897" spans="1:7" x14ac:dyDescent="0.25">
      <c r="A4897" s="369">
        <v>8772848</v>
      </c>
      <c r="B4897" s="368" t="s">
        <v>1929</v>
      </c>
      <c r="C4897" s="367" t="s">
        <v>1931</v>
      </c>
      <c r="D4897" s="366">
        <v>44440</v>
      </c>
      <c r="E4897" s="366">
        <v>44440</v>
      </c>
      <c r="F4897" s="366">
        <v>44440</v>
      </c>
      <c r="G4897" s="365">
        <v>100</v>
      </c>
    </row>
    <row r="4898" spans="1:7" x14ac:dyDescent="0.25">
      <c r="A4898" s="369">
        <v>8775651</v>
      </c>
      <c r="B4898" s="368" t="s">
        <v>1932</v>
      </c>
      <c r="C4898" s="367" t="s">
        <v>1925</v>
      </c>
      <c r="D4898" s="366">
        <v>44105</v>
      </c>
      <c r="E4898" s="366">
        <v>44105</v>
      </c>
      <c r="F4898" s="366">
        <v>44105</v>
      </c>
      <c r="G4898" s="365">
        <v>29</v>
      </c>
    </row>
    <row r="4899" spans="1:7" x14ac:dyDescent="0.25">
      <c r="A4899" s="369">
        <v>8775896</v>
      </c>
      <c r="B4899" s="368" t="s">
        <v>1929</v>
      </c>
      <c r="C4899" s="367" t="s">
        <v>1923</v>
      </c>
      <c r="D4899" s="366">
        <v>44105</v>
      </c>
      <c r="E4899" s="366">
        <v>44136</v>
      </c>
      <c r="F4899" s="366">
        <v>44136</v>
      </c>
      <c r="G4899" s="365">
        <v>8</v>
      </c>
    </row>
    <row r="4900" spans="1:7" x14ac:dyDescent="0.25">
      <c r="A4900" s="369">
        <v>8775995</v>
      </c>
      <c r="B4900" s="368" t="s">
        <v>1932</v>
      </c>
      <c r="C4900" s="367" t="s">
        <v>1917</v>
      </c>
      <c r="D4900" s="366">
        <v>44044</v>
      </c>
      <c r="E4900" s="366">
        <v>44044</v>
      </c>
      <c r="F4900" s="366">
        <v>44044</v>
      </c>
      <c r="G4900" s="365">
        <v>62</v>
      </c>
    </row>
    <row r="4901" spans="1:7" x14ac:dyDescent="0.25">
      <c r="A4901" s="369">
        <v>8777659</v>
      </c>
      <c r="B4901" s="368" t="s">
        <v>1922</v>
      </c>
      <c r="C4901" s="367" t="s">
        <v>1921</v>
      </c>
      <c r="D4901" s="366">
        <v>44501</v>
      </c>
      <c r="E4901" s="366">
        <v>44531</v>
      </c>
      <c r="F4901" s="366">
        <v>44531</v>
      </c>
      <c r="G4901" s="365">
        <v>9</v>
      </c>
    </row>
    <row r="4902" spans="1:7" x14ac:dyDescent="0.25">
      <c r="A4902" s="369">
        <v>8778089</v>
      </c>
      <c r="B4902" s="368" t="s">
        <v>1918</v>
      </c>
      <c r="C4902" s="367" t="s">
        <v>1930</v>
      </c>
      <c r="D4902" s="366">
        <v>44197</v>
      </c>
      <c r="E4902" s="366">
        <v>44228</v>
      </c>
      <c r="F4902" s="366">
        <v>44228</v>
      </c>
      <c r="G4902" s="365">
        <v>17</v>
      </c>
    </row>
    <row r="4903" spans="1:7" x14ac:dyDescent="0.25">
      <c r="A4903" s="369">
        <v>8779069</v>
      </c>
      <c r="B4903" s="368" t="s">
        <v>1922</v>
      </c>
      <c r="C4903" s="367" t="s">
        <v>1934</v>
      </c>
      <c r="D4903" s="366">
        <v>43831</v>
      </c>
      <c r="E4903" s="366">
        <v>43831</v>
      </c>
      <c r="F4903" s="366">
        <v>43831</v>
      </c>
      <c r="G4903" s="365">
        <v>17</v>
      </c>
    </row>
    <row r="4904" spans="1:7" x14ac:dyDescent="0.25">
      <c r="A4904" s="369">
        <v>8779706</v>
      </c>
      <c r="B4904" s="368" t="s">
        <v>1926</v>
      </c>
      <c r="C4904" s="367" t="s">
        <v>1921</v>
      </c>
      <c r="D4904" s="366">
        <v>44105</v>
      </c>
      <c r="E4904" s="366">
        <v>44105</v>
      </c>
      <c r="F4904" s="366">
        <v>44136</v>
      </c>
      <c r="G4904" s="365">
        <v>97</v>
      </c>
    </row>
    <row r="4905" spans="1:7" x14ac:dyDescent="0.25">
      <c r="A4905" s="369">
        <v>8779765</v>
      </c>
      <c r="B4905" s="368" t="s">
        <v>1932</v>
      </c>
      <c r="C4905" s="367" t="s">
        <v>1923</v>
      </c>
      <c r="D4905" s="366">
        <v>44440</v>
      </c>
      <c r="E4905" s="366">
        <v>44440</v>
      </c>
      <c r="F4905" s="366">
        <v>44470</v>
      </c>
      <c r="G4905" s="365">
        <v>66</v>
      </c>
    </row>
    <row r="4906" spans="1:7" x14ac:dyDescent="0.25">
      <c r="A4906" s="369">
        <v>8787693</v>
      </c>
      <c r="B4906" s="368" t="s">
        <v>1932</v>
      </c>
      <c r="C4906" s="367" t="s">
        <v>1927</v>
      </c>
      <c r="D4906" s="366">
        <v>44075</v>
      </c>
      <c r="E4906" s="366">
        <v>44075</v>
      </c>
      <c r="F4906" s="366">
        <v>44105</v>
      </c>
      <c r="G4906" s="365">
        <v>97</v>
      </c>
    </row>
    <row r="4907" spans="1:7" x14ac:dyDescent="0.25">
      <c r="A4907" s="369">
        <v>8788036</v>
      </c>
      <c r="B4907" s="368" t="s">
        <v>1924</v>
      </c>
      <c r="C4907" s="367" t="s">
        <v>1933</v>
      </c>
      <c r="D4907" s="366">
        <v>44440</v>
      </c>
      <c r="E4907" s="366">
        <v>44440</v>
      </c>
      <c r="F4907" s="366">
        <v>44440</v>
      </c>
      <c r="G4907" s="365">
        <v>63</v>
      </c>
    </row>
    <row r="4908" spans="1:7" x14ac:dyDescent="0.25">
      <c r="A4908" s="369">
        <v>8788167</v>
      </c>
      <c r="B4908" s="368" t="s">
        <v>1922</v>
      </c>
      <c r="C4908" s="367" t="s">
        <v>1923</v>
      </c>
      <c r="D4908" s="366">
        <v>43983</v>
      </c>
      <c r="E4908" s="366">
        <v>44013</v>
      </c>
      <c r="F4908" s="366">
        <v>44013</v>
      </c>
      <c r="G4908" s="365">
        <v>9</v>
      </c>
    </row>
    <row r="4909" spans="1:7" x14ac:dyDescent="0.25">
      <c r="A4909" s="369">
        <v>8793070</v>
      </c>
      <c r="B4909" s="368" t="s">
        <v>1922</v>
      </c>
      <c r="C4909" s="367" t="s">
        <v>1931</v>
      </c>
      <c r="D4909" s="366">
        <v>44256</v>
      </c>
      <c r="E4909" s="366">
        <v>44256</v>
      </c>
      <c r="F4909" s="366">
        <v>44287</v>
      </c>
      <c r="G4909" s="365">
        <v>98</v>
      </c>
    </row>
    <row r="4910" spans="1:7" x14ac:dyDescent="0.25">
      <c r="A4910" s="369">
        <v>8795120</v>
      </c>
      <c r="B4910" s="368" t="s">
        <v>1928</v>
      </c>
      <c r="C4910" s="367" t="s">
        <v>1919</v>
      </c>
      <c r="D4910" s="366">
        <v>44228</v>
      </c>
      <c r="E4910" s="366">
        <v>44256</v>
      </c>
      <c r="F4910" s="366">
        <v>44256</v>
      </c>
      <c r="G4910" s="365">
        <v>12</v>
      </c>
    </row>
    <row r="4911" spans="1:7" x14ac:dyDescent="0.25">
      <c r="A4911" s="369">
        <v>8797630</v>
      </c>
      <c r="B4911" s="368" t="s">
        <v>1932</v>
      </c>
      <c r="C4911" s="367" t="s">
        <v>1919</v>
      </c>
      <c r="D4911" s="366">
        <v>44531</v>
      </c>
      <c r="E4911" s="366">
        <v>44531</v>
      </c>
      <c r="F4911" s="366">
        <v>44531</v>
      </c>
      <c r="G4911" s="365">
        <v>11</v>
      </c>
    </row>
    <row r="4912" spans="1:7" x14ac:dyDescent="0.25">
      <c r="A4912" s="369">
        <v>8798263</v>
      </c>
      <c r="B4912" s="368" t="s">
        <v>1926</v>
      </c>
      <c r="C4912" s="367" t="s">
        <v>1917</v>
      </c>
      <c r="D4912" s="366">
        <v>44470</v>
      </c>
      <c r="E4912" s="366">
        <v>44470</v>
      </c>
      <c r="F4912" s="366">
        <v>44501</v>
      </c>
      <c r="G4912" s="365">
        <v>78</v>
      </c>
    </row>
    <row r="4913" spans="1:7" x14ac:dyDescent="0.25">
      <c r="A4913" s="369">
        <v>8798809</v>
      </c>
      <c r="B4913" s="368" t="s">
        <v>1929</v>
      </c>
      <c r="C4913" s="367" t="s">
        <v>1923</v>
      </c>
      <c r="D4913" s="366">
        <v>44348</v>
      </c>
      <c r="E4913" s="366">
        <v>44348</v>
      </c>
      <c r="F4913" s="366">
        <v>44378</v>
      </c>
      <c r="G4913" s="365">
        <v>18</v>
      </c>
    </row>
    <row r="4914" spans="1:7" x14ac:dyDescent="0.25">
      <c r="A4914" s="369">
        <v>8800285</v>
      </c>
      <c r="B4914" s="368" t="s">
        <v>1922</v>
      </c>
      <c r="C4914" s="367" t="s">
        <v>1921</v>
      </c>
      <c r="D4914" s="366">
        <v>44197</v>
      </c>
      <c r="E4914" s="366">
        <v>44197</v>
      </c>
      <c r="F4914" s="366">
        <v>44197</v>
      </c>
      <c r="G4914" s="365">
        <v>19</v>
      </c>
    </row>
    <row r="4915" spans="1:7" x14ac:dyDescent="0.25">
      <c r="A4915" s="369">
        <v>8801008</v>
      </c>
      <c r="B4915" s="368" t="s">
        <v>1924</v>
      </c>
      <c r="C4915" s="367" t="s">
        <v>1925</v>
      </c>
      <c r="D4915" s="366">
        <v>43831</v>
      </c>
      <c r="E4915" s="366">
        <v>43831</v>
      </c>
      <c r="F4915" s="366">
        <v>43862</v>
      </c>
      <c r="G4915" s="365">
        <v>84</v>
      </c>
    </row>
    <row r="4916" spans="1:7" x14ac:dyDescent="0.25">
      <c r="A4916" s="369">
        <v>8805016</v>
      </c>
      <c r="B4916" s="368" t="s">
        <v>1932</v>
      </c>
      <c r="C4916" s="367" t="s">
        <v>1917</v>
      </c>
      <c r="D4916" s="366">
        <v>43831</v>
      </c>
      <c r="E4916" s="366">
        <v>43862</v>
      </c>
      <c r="F4916" s="366">
        <v>43862</v>
      </c>
      <c r="G4916" s="365">
        <v>5</v>
      </c>
    </row>
    <row r="4917" spans="1:7" x14ac:dyDescent="0.25">
      <c r="A4917" s="369">
        <v>8805684</v>
      </c>
      <c r="B4917" s="368" t="s">
        <v>1920</v>
      </c>
      <c r="C4917" s="367" t="s">
        <v>1931</v>
      </c>
      <c r="D4917" s="366">
        <v>44409</v>
      </c>
      <c r="E4917" s="366">
        <v>44409</v>
      </c>
      <c r="F4917" s="366">
        <v>44440</v>
      </c>
      <c r="G4917" s="365">
        <v>96</v>
      </c>
    </row>
    <row r="4918" spans="1:7" x14ac:dyDescent="0.25">
      <c r="A4918" s="369">
        <v>8805973</v>
      </c>
      <c r="B4918" s="368" t="s">
        <v>1924</v>
      </c>
      <c r="C4918" s="367" t="s">
        <v>1934</v>
      </c>
      <c r="D4918" s="366">
        <v>44348</v>
      </c>
      <c r="E4918" s="366">
        <v>44348</v>
      </c>
      <c r="F4918" s="366">
        <v>44378</v>
      </c>
      <c r="G4918" s="365">
        <v>40</v>
      </c>
    </row>
    <row r="4919" spans="1:7" x14ac:dyDescent="0.25">
      <c r="A4919" s="369">
        <v>8808444</v>
      </c>
      <c r="B4919" s="368" t="s">
        <v>1920</v>
      </c>
      <c r="C4919" s="367" t="s">
        <v>1933</v>
      </c>
      <c r="D4919" s="366">
        <v>43862</v>
      </c>
      <c r="E4919" s="366">
        <v>43862</v>
      </c>
      <c r="F4919" s="366">
        <v>43891</v>
      </c>
      <c r="G4919" s="365">
        <v>17</v>
      </c>
    </row>
    <row r="4920" spans="1:7" x14ac:dyDescent="0.25">
      <c r="A4920" s="369">
        <v>8809972</v>
      </c>
      <c r="B4920" s="368" t="s">
        <v>1922</v>
      </c>
      <c r="C4920" s="367" t="s">
        <v>1925</v>
      </c>
      <c r="D4920" s="366">
        <v>44378</v>
      </c>
      <c r="E4920" s="366">
        <v>44409</v>
      </c>
      <c r="F4920" s="366">
        <v>44409</v>
      </c>
      <c r="G4920" s="365">
        <v>15</v>
      </c>
    </row>
    <row r="4921" spans="1:7" x14ac:dyDescent="0.25">
      <c r="A4921" s="369">
        <v>8810262</v>
      </c>
      <c r="B4921" s="368" t="s">
        <v>1924</v>
      </c>
      <c r="C4921" s="367" t="s">
        <v>1917</v>
      </c>
      <c r="D4921" s="366">
        <v>44470</v>
      </c>
      <c r="E4921" s="366">
        <v>44501</v>
      </c>
      <c r="F4921" s="366">
        <v>44501</v>
      </c>
      <c r="G4921" s="365">
        <v>14</v>
      </c>
    </row>
    <row r="4922" spans="1:7" x14ac:dyDescent="0.25">
      <c r="A4922" s="369">
        <v>8814050</v>
      </c>
      <c r="B4922" s="368" t="s">
        <v>1924</v>
      </c>
      <c r="C4922" s="367" t="s">
        <v>1930</v>
      </c>
      <c r="D4922" s="366">
        <v>44256</v>
      </c>
      <c r="E4922" s="366">
        <v>44287</v>
      </c>
      <c r="F4922" s="366">
        <v>44287</v>
      </c>
      <c r="G4922" s="365">
        <v>15</v>
      </c>
    </row>
    <row r="4923" spans="1:7" x14ac:dyDescent="0.25">
      <c r="A4923" s="369">
        <v>8817577</v>
      </c>
      <c r="B4923" s="368" t="s">
        <v>1928</v>
      </c>
      <c r="C4923" s="367" t="s">
        <v>1927</v>
      </c>
      <c r="D4923" s="366">
        <v>44409</v>
      </c>
      <c r="E4923" s="366">
        <v>44409</v>
      </c>
      <c r="F4923" s="366">
        <v>44440</v>
      </c>
      <c r="G4923" s="365">
        <v>43</v>
      </c>
    </row>
    <row r="4924" spans="1:7" x14ac:dyDescent="0.25">
      <c r="A4924" s="369">
        <v>8818195</v>
      </c>
      <c r="B4924" s="368" t="s">
        <v>1932</v>
      </c>
      <c r="C4924" s="367" t="s">
        <v>1927</v>
      </c>
      <c r="D4924" s="366">
        <v>44136</v>
      </c>
      <c r="E4924" s="366">
        <v>44136</v>
      </c>
      <c r="F4924" s="366">
        <v>44136</v>
      </c>
      <c r="G4924" s="365">
        <v>35</v>
      </c>
    </row>
    <row r="4925" spans="1:7" x14ac:dyDescent="0.25">
      <c r="A4925" s="369">
        <v>8818542</v>
      </c>
      <c r="B4925" s="368" t="s">
        <v>1924</v>
      </c>
      <c r="C4925" s="367" t="s">
        <v>1921</v>
      </c>
      <c r="D4925" s="366">
        <v>44197</v>
      </c>
      <c r="E4925" s="366">
        <v>44197</v>
      </c>
      <c r="F4925" s="366">
        <v>44197</v>
      </c>
      <c r="G4925" s="365">
        <v>25</v>
      </c>
    </row>
    <row r="4926" spans="1:7" x14ac:dyDescent="0.25">
      <c r="A4926" s="369">
        <v>8821393</v>
      </c>
      <c r="B4926" s="368" t="s">
        <v>1929</v>
      </c>
      <c r="C4926" s="367" t="s">
        <v>1919</v>
      </c>
      <c r="D4926" s="366">
        <v>44166</v>
      </c>
      <c r="E4926" s="366">
        <v>44166</v>
      </c>
      <c r="F4926" s="366">
        <v>44197</v>
      </c>
      <c r="G4926" s="365">
        <v>51</v>
      </c>
    </row>
    <row r="4927" spans="1:7" x14ac:dyDescent="0.25">
      <c r="A4927" s="369">
        <v>8822102</v>
      </c>
      <c r="B4927" s="368" t="s">
        <v>1926</v>
      </c>
      <c r="C4927" s="367" t="s">
        <v>1933</v>
      </c>
      <c r="D4927" s="366">
        <v>44166</v>
      </c>
      <c r="E4927" s="366">
        <v>44166</v>
      </c>
      <c r="F4927" s="366">
        <v>44197</v>
      </c>
      <c r="G4927" s="365">
        <v>43</v>
      </c>
    </row>
    <row r="4928" spans="1:7" x14ac:dyDescent="0.25">
      <c r="A4928" s="369">
        <v>8829970</v>
      </c>
      <c r="B4928" s="368" t="s">
        <v>1918</v>
      </c>
      <c r="C4928" s="367" t="s">
        <v>1921</v>
      </c>
      <c r="D4928" s="366">
        <v>44348</v>
      </c>
      <c r="E4928" s="366">
        <v>44348</v>
      </c>
      <c r="F4928" s="366">
        <v>44378</v>
      </c>
      <c r="G4928" s="365">
        <v>35</v>
      </c>
    </row>
    <row r="4929" spans="1:7" x14ac:dyDescent="0.25">
      <c r="A4929" s="369">
        <v>8831763</v>
      </c>
      <c r="B4929" s="368" t="s">
        <v>1928</v>
      </c>
      <c r="C4929" s="367" t="s">
        <v>1925</v>
      </c>
      <c r="D4929" s="366">
        <v>44409</v>
      </c>
      <c r="E4929" s="366">
        <v>44440</v>
      </c>
      <c r="F4929" s="366">
        <v>44440</v>
      </c>
      <c r="G4929" s="365">
        <v>12</v>
      </c>
    </row>
    <row r="4930" spans="1:7" x14ac:dyDescent="0.25">
      <c r="A4930" s="369">
        <v>8833126</v>
      </c>
      <c r="B4930" s="368" t="s">
        <v>1920</v>
      </c>
      <c r="C4930" s="367" t="s">
        <v>1931</v>
      </c>
      <c r="D4930" s="366">
        <v>44317</v>
      </c>
      <c r="E4930" s="366">
        <v>44348</v>
      </c>
      <c r="F4930" s="366">
        <v>44348</v>
      </c>
      <c r="G4930" s="365">
        <v>13</v>
      </c>
    </row>
    <row r="4931" spans="1:7" x14ac:dyDescent="0.25">
      <c r="A4931" s="369">
        <v>8836958</v>
      </c>
      <c r="B4931" s="368" t="s">
        <v>1918</v>
      </c>
      <c r="C4931" s="367" t="s">
        <v>1930</v>
      </c>
      <c r="D4931" s="366">
        <v>43983</v>
      </c>
      <c r="E4931" s="366">
        <v>43983</v>
      </c>
      <c r="F4931" s="366">
        <v>43983</v>
      </c>
      <c r="G4931" s="365">
        <v>69</v>
      </c>
    </row>
    <row r="4932" spans="1:7" x14ac:dyDescent="0.25">
      <c r="A4932" s="369">
        <v>8840344</v>
      </c>
      <c r="B4932" s="368" t="s">
        <v>1929</v>
      </c>
      <c r="C4932" s="367" t="s">
        <v>1934</v>
      </c>
      <c r="D4932" s="366">
        <v>44136</v>
      </c>
      <c r="E4932" s="366">
        <v>44136</v>
      </c>
      <c r="F4932" s="366">
        <v>44136</v>
      </c>
      <c r="G4932" s="365">
        <v>74</v>
      </c>
    </row>
    <row r="4933" spans="1:7" x14ac:dyDescent="0.25">
      <c r="A4933" s="369">
        <v>8842199</v>
      </c>
      <c r="B4933" s="368" t="s">
        <v>1924</v>
      </c>
      <c r="C4933" s="367" t="s">
        <v>1921</v>
      </c>
      <c r="D4933" s="366">
        <v>43862</v>
      </c>
      <c r="E4933" s="366">
        <v>43862</v>
      </c>
      <c r="F4933" s="366">
        <v>43862</v>
      </c>
      <c r="G4933" s="365">
        <v>60</v>
      </c>
    </row>
    <row r="4934" spans="1:7" x14ac:dyDescent="0.25">
      <c r="A4934" s="369">
        <v>8844558</v>
      </c>
      <c r="B4934" s="368" t="s">
        <v>1928</v>
      </c>
      <c r="C4934" s="367" t="s">
        <v>1921</v>
      </c>
      <c r="D4934" s="366">
        <v>44531</v>
      </c>
      <c r="E4934" s="366">
        <v>44531</v>
      </c>
      <c r="F4934" s="366">
        <v>44531</v>
      </c>
      <c r="G4934" s="365">
        <v>42</v>
      </c>
    </row>
    <row r="4935" spans="1:7" x14ac:dyDescent="0.25">
      <c r="A4935" s="369">
        <v>8846268</v>
      </c>
      <c r="B4935" s="368" t="s">
        <v>1924</v>
      </c>
      <c r="C4935" s="367" t="s">
        <v>1921</v>
      </c>
      <c r="D4935" s="366">
        <v>44531</v>
      </c>
      <c r="E4935" s="366">
        <v>44531</v>
      </c>
      <c r="F4935" s="366">
        <v>44562</v>
      </c>
      <c r="G4935" s="365">
        <v>22</v>
      </c>
    </row>
    <row r="4936" spans="1:7" x14ac:dyDescent="0.25">
      <c r="A4936" s="369">
        <v>8847396</v>
      </c>
      <c r="B4936" s="368" t="s">
        <v>1918</v>
      </c>
      <c r="C4936" s="367" t="s">
        <v>1925</v>
      </c>
      <c r="D4936" s="366">
        <v>43831</v>
      </c>
      <c r="E4936" s="366">
        <v>43831</v>
      </c>
      <c r="F4936" s="366">
        <v>43831</v>
      </c>
      <c r="G4936" s="365">
        <v>2</v>
      </c>
    </row>
    <row r="4937" spans="1:7" x14ac:dyDescent="0.25">
      <c r="A4937" s="369">
        <v>8849215</v>
      </c>
      <c r="B4937" s="368" t="s">
        <v>1929</v>
      </c>
      <c r="C4937" s="367" t="s">
        <v>1930</v>
      </c>
      <c r="D4937" s="366">
        <v>44136</v>
      </c>
      <c r="E4937" s="366">
        <v>44136</v>
      </c>
      <c r="F4937" s="366">
        <v>44136</v>
      </c>
      <c r="G4937" s="365">
        <v>100</v>
      </c>
    </row>
    <row r="4938" spans="1:7" x14ac:dyDescent="0.25">
      <c r="A4938" s="369">
        <v>8850027</v>
      </c>
      <c r="B4938" s="368" t="s">
        <v>1926</v>
      </c>
      <c r="C4938" s="367" t="s">
        <v>1927</v>
      </c>
      <c r="D4938" s="366">
        <v>43983</v>
      </c>
      <c r="E4938" s="366">
        <v>44013</v>
      </c>
      <c r="F4938" s="366">
        <v>44013</v>
      </c>
      <c r="G4938" s="365">
        <v>2</v>
      </c>
    </row>
    <row r="4939" spans="1:7" x14ac:dyDescent="0.25">
      <c r="A4939" s="369">
        <v>8851690</v>
      </c>
      <c r="B4939" s="368" t="s">
        <v>1922</v>
      </c>
      <c r="C4939" s="367" t="s">
        <v>1919</v>
      </c>
      <c r="D4939" s="366">
        <v>44197</v>
      </c>
      <c r="E4939" s="366">
        <v>44228</v>
      </c>
      <c r="F4939" s="366">
        <v>44228</v>
      </c>
      <c r="G4939" s="365">
        <v>22</v>
      </c>
    </row>
    <row r="4940" spans="1:7" x14ac:dyDescent="0.25">
      <c r="A4940" s="369">
        <v>8853863</v>
      </c>
      <c r="B4940" s="368" t="s">
        <v>1918</v>
      </c>
      <c r="C4940" s="367" t="s">
        <v>1934</v>
      </c>
      <c r="D4940" s="366">
        <v>44470</v>
      </c>
      <c r="E4940" s="366">
        <v>44470</v>
      </c>
      <c r="F4940" s="366">
        <v>44501</v>
      </c>
      <c r="G4940" s="365">
        <v>62</v>
      </c>
    </row>
    <row r="4941" spans="1:7" x14ac:dyDescent="0.25">
      <c r="A4941" s="369">
        <v>8854338</v>
      </c>
      <c r="B4941" s="368" t="s">
        <v>1928</v>
      </c>
      <c r="C4941" s="367" t="s">
        <v>1930</v>
      </c>
      <c r="D4941" s="366">
        <v>43831</v>
      </c>
      <c r="E4941" s="366">
        <v>43831</v>
      </c>
      <c r="F4941" s="366">
        <v>43862</v>
      </c>
      <c r="G4941" s="365">
        <v>42</v>
      </c>
    </row>
    <row r="4942" spans="1:7" x14ac:dyDescent="0.25">
      <c r="A4942" s="369">
        <v>8856520</v>
      </c>
      <c r="B4942" s="368" t="s">
        <v>1932</v>
      </c>
      <c r="C4942" s="367" t="s">
        <v>1931</v>
      </c>
      <c r="D4942" s="366">
        <v>44013</v>
      </c>
      <c r="E4942" s="366">
        <v>44044</v>
      </c>
      <c r="F4942" s="366">
        <v>44044</v>
      </c>
      <c r="G4942" s="365">
        <v>2</v>
      </c>
    </row>
    <row r="4943" spans="1:7" x14ac:dyDescent="0.25">
      <c r="A4943" s="369">
        <v>8859337</v>
      </c>
      <c r="B4943" s="368" t="s">
        <v>1922</v>
      </c>
      <c r="C4943" s="367" t="s">
        <v>1921</v>
      </c>
      <c r="D4943" s="366">
        <v>43891</v>
      </c>
      <c r="E4943" s="366">
        <v>43891</v>
      </c>
      <c r="F4943" s="366">
        <v>43922</v>
      </c>
      <c r="G4943" s="365">
        <v>43</v>
      </c>
    </row>
    <row r="4944" spans="1:7" x14ac:dyDescent="0.25">
      <c r="A4944" s="369">
        <v>8859687</v>
      </c>
      <c r="B4944" s="368" t="s">
        <v>1924</v>
      </c>
      <c r="C4944" s="367" t="s">
        <v>1933</v>
      </c>
      <c r="D4944" s="366">
        <v>44013</v>
      </c>
      <c r="E4944" s="366">
        <v>44044</v>
      </c>
      <c r="F4944" s="366">
        <v>44044</v>
      </c>
      <c r="G4944" s="365">
        <v>10</v>
      </c>
    </row>
    <row r="4945" spans="1:7" x14ac:dyDescent="0.25">
      <c r="A4945" s="369">
        <v>8859939</v>
      </c>
      <c r="B4945" s="368" t="s">
        <v>1929</v>
      </c>
      <c r="C4945" s="367" t="s">
        <v>1923</v>
      </c>
      <c r="D4945" s="366">
        <v>44197</v>
      </c>
      <c r="E4945" s="366">
        <v>44197</v>
      </c>
      <c r="F4945" s="366">
        <v>44197</v>
      </c>
      <c r="G4945" s="365">
        <v>39</v>
      </c>
    </row>
    <row r="4946" spans="1:7" x14ac:dyDescent="0.25">
      <c r="A4946" s="369">
        <v>8860641</v>
      </c>
      <c r="B4946" s="368" t="s">
        <v>1926</v>
      </c>
      <c r="C4946" s="367" t="s">
        <v>1934</v>
      </c>
      <c r="D4946" s="366">
        <v>43862</v>
      </c>
      <c r="E4946" s="366">
        <v>43862</v>
      </c>
      <c r="F4946" s="366">
        <v>43862</v>
      </c>
      <c r="G4946" s="365">
        <v>39</v>
      </c>
    </row>
    <row r="4947" spans="1:7" x14ac:dyDescent="0.25">
      <c r="A4947" s="369">
        <v>8867941</v>
      </c>
      <c r="B4947" s="368" t="s">
        <v>1928</v>
      </c>
      <c r="C4947" s="367" t="s">
        <v>1917</v>
      </c>
      <c r="D4947" s="366">
        <v>44348</v>
      </c>
      <c r="E4947" s="366">
        <v>44348</v>
      </c>
      <c r="F4947" s="366">
        <v>44378</v>
      </c>
      <c r="G4947" s="365">
        <v>79</v>
      </c>
    </row>
    <row r="4948" spans="1:7" x14ac:dyDescent="0.25">
      <c r="A4948" s="369">
        <v>8868386</v>
      </c>
      <c r="B4948" s="368" t="s">
        <v>1920</v>
      </c>
      <c r="C4948" s="367" t="s">
        <v>1934</v>
      </c>
      <c r="D4948" s="366">
        <v>44440</v>
      </c>
      <c r="E4948" s="366">
        <v>44440</v>
      </c>
      <c r="F4948" s="366">
        <v>44440</v>
      </c>
      <c r="G4948" s="365">
        <v>63</v>
      </c>
    </row>
    <row r="4949" spans="1:7" x14ac:dyDescent="0.25">
      <c r="A4949" s="369">
        <v>8868639</v>
      </c>
      <c r="B4949" s="368" t="s">
        <v>1926</v>
      </c>
      <c r="C4949" s="367" t="s">
        <v>1934</v>
      </c>
      <c r="D4949" s="366">
        <v>44409</v>
      </c>
      <c r="E4949" s="366">
        <v>44409</v>
      </c>
      <c r="F4949" s="366">
        <v>44409</v>
      </c>
      <c r="G4949" s="365">
        <v>60</v>
      </c>
    </row>
    <row r="4950" spans="1:7" x14ac:dyDescent="0.25">
      <c r="A4950" s="369">
        <v>8869500</v>
      </c>
      <c r="B4950" s="368" t="s">
        <v>1920</v>
      </c>
      <c r="C4950" s="367" t="s">
        <v>1921</v>
      </c>
      <c r="D4950" s="366">
        <v>44044</v>
      </c>
      <c r="E4950" s="366">
        <v>44044</v>
      </c>
      <c r="F4950" s="366">
        <v>44044</v>
      </c>
      <c r="G4950" s="365">
        <v>23</v>
      </c>
    </row>
    <row r="4951" spans="1:7" x14ac:dyDescent="0.25">
      <c r="A4951" s="369">
        <v>8870312</v>
      </c>
      <c r="B4951" s="368" t="s">
        <v>1929</v>
      </c>
      <c r="C4951" s="367" t="s">
        <v>1921</v>
      </c>
      <c r="D4951" s="366">
        <v>44256</v>
      </c>
      <c r="E4951" s="366">
        <v>44256</v>
      </c>
      <c r="F4951" s="366">
        <v>44287</v>
      </c>
      <c r="G4951" s="365">
        <v>46</v>
      </c>
    </row>
    <row r="4952" spans="1:7" x14ac:dyDescent="0.25">
      <c r="A4952" s="369">
        <v>8871781</v>
      </c>
      <c r="B4952" s="368" t="s">
        <v>1924</v>
      </c>
      <c r="C4952" s="367" t="s">
        <v>1917</v>
      </c>
      <c r="D4952" s="366">
        <v>44166</v>
      </c>
      <c r="E4952" s="366">
        <v>44197</v>
      </c>
      <c r="F4952" s="366">
        <v>44197</v>
      </c>
      <c r="G4952" s="365">
        <v>8</v>
      </c>
    </row>
    <row r="4953" spans="1:7" x14ac:dyDescent="0.25">
      <c r="A4953" s="369">
        <v>8872817</v>
      </c>
      <c r="B4953" s="368" t="s">
        <v>1932</v>
      </c>
      <c r="C4953" s="367" t="s">
        <v>1923</v>
      </c>
      <c r="D4953" s="366">
        <v>44228</v>
      </c>
      <c r="E4953" s="366">
        <v>44228</v>
      </c>
      <c r="F4953" s="366">
        <v>44228</v>
      </c>
      <c r="G4953" s="365">
        <v>18</v>
      </c>
    </row>
    <row r="4954" spans="1:7" x14ac:dyDescent="0.25">
      <c r="A4954" s="369">
        <v>8873357</v>
      </c>
      <c r="B4954" s="368" t="s">
        <v>1928</v>
      </c>
      <c r="C4954" s="367" t="s">
        <v>1917</v>
      </c>
      <c r="D4954" s="366">
        <v>44501</v>
      </c>
      <c r="E4954" s="366">
        <v>44501</v>
      </c>
      <c r="F4954" s="366">
        <v>44501</v>
      </c>
      <c r="G4954" s="365">
        <v>77</v>
      </c>
    </row>
    <row r="4955" spans="1:7" x14ac:dyDescent="0.25">
      <c r="A4955" s="369">
        <v>8876036</v>
      </c>
      <c r="B4955" s="368" t="s">
        <v>1918</v>
      </c>
      <c r="C4955" s="367" t="s">
        <v>1917</v>
      </c>
      <c r="D4955" s="366">
        <v>43831</v>
      </c>
      <c r="E4955" s="366">
        <v>43831</v>
      </c>
      <c r="F4955" s="366">
        <v>43831</v>
      </c>
      <c r="G4955" s="365">
        <v>18</v>
      </c>
    </row>
    <row r="4956" spans="1:7" x14ac:dyDescent="0.25">
      <c r="A4956" s="369">
        <v>8877168</v>
      </c>
      <c r="B4956" s="368" t="s">
        <v>1918</v>
      </c>
      <c r="C4956" s="367" t="s">
        <v>1933</v>
      </c>
      <c r="D4956" s="366">
        <v>44409</v>
      </c>
      <c r="E4956" s="366">
        <v>44440</v>
      </c>
      <c r="F4956" s="366">
        <v>44440</v>
      </c>
      <c r="G4956" s="365">
        <v>13</v>
      </c>
    </row>
    <row r="4957" spans="1:7" x14ac:dyDescent="0.25">
      <c r="A4957" s="369">
        <v>8878078</v>
      </c>
      <c r="B4957" s="368" t="s">
        <v>1922</v>
      </c>
      <c r="C4957" s="367" t="s">
        <v>1925</v>
      </c>
      <c r="D4957" s="366">
        <v>43983</v>
      </c>
      <c r="E4957" s="366">
        <v>43983</v>
      </c>
      <c r="F4957" s="366">
        <v>44013</v>
      </c>
      <c r="G4957" s="365">
        <v>3</v>
      </c>
    </row>
    <row r="4958" spans="1:7" x14ac:dyDescent="0.25">
      <c r="A4958" s="369">
        <v>8878549</v>
      </c>
      <c r="B4958" s="368" t="s">
        <v>1920</v>
      </c>
      <c r="C4958" s="367" t="s">
        <v>1933</v>
      </c>
      <c r="D4958" s="366">
        <v>44166</v>
      </c>
      <c r="E4958" s="366">
        <v>44166</v>
      </c>
      <c r="F4958" s="366">
        <v>44166</v>
      </c>
      <c r="G4958" s="365">
        <v>51</v>
      </c>
    </row>
    <row r="4959" spans="1:7" x14ac:dyDescent="0.25">
      <c r="A4959" s="369">
        <v>8878629</v>
      </c>
      <c r="B4959" s="368" t="s">
        <v>1928</v>
      </c>
      <c r="C4959" s="367" t="s">
        <v>1919</v>
      </c>
      <c r="D4959" s="366">
        <v>44105</v>
      </c>
      <c r="E4959" s="366">
        <v>44105</v>
      </c>
      <c r="F4959" s="366">
        <v>44136</v>
      </c>
      <c r="G4959" s="365">
        <v>15</v>
      </c>
    </row>
    <row r="4960" spans="1:7" x14ac:dyDescent="0.25">
      <c r="A4960" s="369">
        <v>8880074</v>
      </c>
      <c r="B4960" s="368" t="s">
        <v>1929</v>
      </c>
      <c r="C4960" s="367" t="s">
        <v>1923</v>
      </c>
      <c r="D4960" s="366">
        <v>44531</v>
      </c>
      <c r="E4960" s="366">
        <v>44531</v>
      </c>
      <c r="F4960" s="366">
        <v>44562</v>
      </c>
      <c r="G4960" s="365">
        <v>62</v>
      </c>
    </row>
    <row r="4961" spans="1:7" x14ac:dyDescent="0.25">
      <c r="A4961" s="369">
        <v>8880218</v>
      </c>
      <c r="B4961" s="368" t="s">
        <v>1929</v>
      </c>
      <c r="C4961" s="367" t="s">
        <v>1917</v>
      </c>
      <c r="D4961" s="366">
        <v>44166</v>
      </c>
      <c r="E4961" s="366">
        <v>44166</v>
      </c>
      <c r="F4961" s="366">
        <v>44166</v>
      </c>
      <c r="G4961" s="365">
        <v>1</v>
      </c>
    </row>
    <row r="4962" spans="1:7" x14ac:dyDescent="0.25">
      <c r="A4962" s="369">
        <v>8880777</v>
      </c>
      <c r="B4962" s="368" t="s">
        <v>1922</v>
      </c>
      <c r="C4962" s="367" t="s">
        <v>1931</v>
      </c>
      <c r="D4962" s="366">
        <v>44136</v>
      </c>
      <c r="E4962" s="366">
        <v>44136</v>
      </c>
      <c r="F4962" s="366">
        <v>44136</v>
      </c>
      <c r="G4962" s="365">
        <v>8</v>
      </c>
    </row>
    <row r="4963" spans="1:7" x14ac:dyDescent="0.25">
      <c r="A4963" s="369">
        <v>8881095</v>
      </c>
      <c r="B4963" s="368" t="s">
        <v>1928</v>
      </c>
      <c r="C4963" s="367" t="s">
        <v>1921</v>
      </c>
      <c r="D4963" s="366">
        <v>44287</v>
      </c>
      <c r="E4963" s="366">
        <v>44287</v>
      </c>
      <c r="F4963" s="366">
        <v>44287</v>
      </c>
      <c r="G4963" s="365">
        <v>11</v>
      </c>
    </row>
    <row r="4964" spans="1:7" x14ac:dyDescent="0.25">
      <c r="A4964" s="369">
        <v>8883749</v>
      </c>
      <c r="B4964" s="368" t="s">
        <v>1924</v>
      </c>
      <c r="C4964" s="367" t="s">
        <v>1919</v>
      </c>
      <c r="D4964" s="366">
        <v>44287</v>
      </c>
      <c r="E4964" s="366">
        <v>44287</v>
      </c>
      <c r="F4964" s="366">
        <v>44287</v>
      </c>
      <c r="G4964" s="365">
        <v>83</v>
      </c>
    </row>
    <row r="4965" spans="1:7" x14ac:dyDescent="0.25">
      <c r="A4965" s="369">
        <v>8884054</v>
      </c>
      <c r="B4965" s="368" t="s">
        <v>1918</v>
      </c>
      <c r="C4965" s="367" t="s">
        <v>1919</v>
      </c>
      <c r="D4965" s="366">
        <v>44075</v>
      </c>
      <c r="E4965" s="366">
        <v>44075</v>
      </c>
      <c r="F4965" s="366">
        <v>44105</v>
      </c>
      <c r="G4965" s="365">
        <v>39</v>
      </c>
    </row>
    <row r="4966" spans="1:7" x14ac:dyDescent="0.25">
      <c r="A4966" s="369">
        <v>8884749</v>
      </c>
      <c r="B4966" s="368" t="s">
        <v>1920</v>
      </c>
      <c r="C4966" s="367" t="s">
        <v>1925</v>
      </c>
      <c r="D4966" s="366">
        <v>43922</v>
      </c>
      <c r="E4966" s="366">
        <v>43922</v>
      </c>
      <c r="F4966" s="366">
        <v>43922</v>
      </c>
      <c r="G4966" s="365">
        <v>72</v>
      </c>
    </row>
    <row r="4967" spans="1:7" x14ac:dyDescent="0.25">
      <c r="A4967" s="369">
        <v>8885695</v>
      </c>
      <c r="B4967" s="368" t="s">
        <v>1929</v>
      </c>
      <c r="C4967" s="367" t="s">
        <v>1933</v>
      </c>
      <c r="D4967" s="366">
        <v>43891</v>
      </c>
      <c r="E4967" s="366">
        <v>43891</v>
      </c>
      <c r="F4967" s="366">
        <v>43891</v>
      </c>
      <c r="G4967" s="365">
        <v>78</v>
      </c>
    </row>
    <row r="4968" spans="1:7" x14ac:dyDescent="0.25">
      <c r="A4968" s="369">
        <v>8887522</v>
      </c>
      <c r="B4968" s="368" t="s">
        <v>1918</v>
      </c>
      <c r="C4968" s="367" t="s">
        <v>1923</v>
      </c>
      <c r="D4968" s="366">
        <v>44501</v>
      </c>
      <c r="E4968" s="366">
        <v>44531</v>
      </c>
      <c r="F4968" s="366">
        <v>44531</v>
      </c>
      <c r="G4968" s="365">
        <v>4</v>
      </c>
    </row>
    <row r="4969" spans="1:7" x14ac:dyDescent="0.25">
      <c r="A4969" s="369">
        <v>8887805</v>
      </c>
      <c r="B4969" s="368" t="s">
        <v>1924</v>
      </c>
      <c r="C4969" s="367" t="s">
        <v>1934</v>
      </c>
      <c r="D4969" s="366">
        <v>43922</v>
      </c>
      <c r="E4969" s="366">
        <v>43922</v>
      </c>
      <c r="F4969" s="366">
        <v>43952</v>
      </c>
      <c r="G4969" s="365">
        <v>91</v>
      </c>
    </row>
    <row r="4970" spans="1:7" x14ac:dyDescent="0.25">
      <c r="A4970" s="369">
        <v>8888661</v>
      </c>
      <c r="B4970" s="368" t="s">
        <v>1928</v>
      </c>
      <c r="C4970" s="367" t="s">
        <v>1931</v>
      </c>
      <c r="D4970" s="366">
        <v>43952</v>
      </c>
      <c r="E4970" s="366">
        <v>43952</v>
      </c>
      <c r="F4970" s="366">
        <v>43983</v>
      </c>
      <c r="G4970" s="365">
        <v>38</v>
      </c>
    </row>
    <row r="4971" spans="1:7" x14ac:dyDescent="0.25">
      <c r="A4971" s="369">
        <v>8888714</v>
      </c>
      <c r="B4971" s="368" t="s">
        <v>1924</v>
      </c>
      <c r="C4971" s="367" t="s">
        <v>1930</v>
      </c>
      <c r="D4971" s="366">
        <v>44044</v>
      </c>
      <c r="E4971" s="366">
        <v>44075</v>
      </c>
      <c r="F4971" s="366">
        <v>44075</v>
      </c>
      <c r="G4971" s="365">
        <v>6</v>
      </c>
    </row>
    <row r="4972" spans="1:7" x14ac:dyDescent="0.25">
      <c r="A4972" s="369">
        <v>8888726</v>
      </c>
      <c r="B4972" s="368" t="s">
        <v>1920</v>
      </c>
      <c r="C4972" s="367" t="s">
        <v>1930</v>
      </c>
      <c r="D4972" s="366">
        <v>43983</v>
      </c>
      <c r="E4972" s="366">
        <v>43983</v>
      </c>
      <c r="F4972" s="366">
        <v>43983</v>
      </c>
      <c r="G4972" s="365">
        <v>9</v>
      </c>
    </row>
    <row r="4973" spans="1:7" x14ac:dyDescent="0.25">
      <c r="A4973" s="369">
        <v>8890794</v>
      </c>
      <c r="B4973" s="368" t="s">
        <v>1918</v>
      </c>
      <c r="C4973" s="367" t="s">
        <v>1921</v>
      </c>
      <c r="D4973" s="366">
        <v>44440</v>
      </c>
      <c r="E4973" s="366">
        <v>44440</v>
      </c>
      <c r="F4973" s="366">
        <v>44470</v>
      </c>
      <c r="G4973" s="365">
        <v>80</v>
      </c>
    </row>
    <row r="4974" spans="1:7" x14ac:dyDescent="0.25">
      <c r="A4974" s="369">
        <v>8892322</v>
      </c>
      <c r="B4974" s="368" t="s">
        <v>1926</v>
      </c>
      <c r="C4974" s="367" t="s">
        <v>1933</v>
      </c>
      <c r="D4974" s="366">
        <v>44440</v>
      </c>
      <c r="E4974" s="366">
        <v>44470</v>
      </c>
      <c r="F4974" s="366">
        <v>44470</v>
      </c>
      <c r="G4974" s="365">
        <v>17</v>
      </c>
    </row>
    <row r="4975" spans="1:7" x14ac:dyDescent="0.25">
      <c r="A4975" s="369">
        <v>8892422</v>
      </c>
      <c r="B4975" s="368" t="s">
        <v>1918</v>
      </c>
      <c r="C4975" s="367" t="s">
        <v>1925</v>
      </c>
      <c r="D4975" s="366">
        <v>44531</v>
      </c>
      <c r="E4975" s="366">
        <v>44531</v>
      </c>
      <c r="F4975" s="366">
        <v>44531</v>
      </c>
      <c r="G4975" s="365">
        <v>10</v>
      </c>
    </row>
    <row r="4976" spans="1:7" x14ac:dyDescent="0.25">
      <c r="A4976" s="369">
        <v>8893424</v>
      </c>
      <c r="B4976" s="368" t="s">
        <v>1924</v>
      </c>
      <c r="C4976" s="367" t="s">
        <v>1917</v>
      </c>
      <c r="D4976" s="366">
        <v>43862</v>
      </c>
      <c r="E4976" s="366">
        <v>43891</v>
      </c>
      <c r="F4976" s="366">
        <v>43891</v>
      </c>
      <c r="G4976" s="365">
        <v>6</v>
      </c>
    </row>
    <row r="4977" spans="1:7" x14ac:dyDescent="0.25">
      <c r="A4977" s="369">
        <v>8894814</v>
      </c>
      <c r="B4977" s="368" t="s">
        <v>1920</v>
      </c>
      <c r="C4977" s="367" t="s">
        <v>1923</v>
      </c>
      <c r="D4977" s="366">
        <v>43891</v>
      </c>
      <c r="E4977" s="366">
        <v>43922</v>
      </c>
      <c r="F4977" s="366">
        <v>43922</v>
      </c>
      <c r="G4977" s="365">
        <v>8</v>
      </c>
    </row>
    <row r="4978" spans="1:7" x14ac:dyDescent="0.25">
      <c r="A4978" s="369">
        <v>8896128</v>
      </c>
      <c r="B4978" s="368" t="s">
        <v>1920</v>
      </c>
      <c r="C4978" s="367" t="s">
        <v>1921</v>
      </c>
      <c r="D4978" s="366">
        <v>44501</v>
      </c>
      <c r="E4978" s="366">
        <v>44501</v>
      </c>
      <c r="F4978" s="366">
        <v>44501</v>
      </c>
      <c r="G4978" s="365">
        <v>67</v>
      </c>
    </row>
    <row r="4979" spans="1:7" x14ac:dyDescent="0.25">
      <c r="A4979" s="369">
        <v>8897036</v>
      </c>
      <c r="B4979" s="368" t="s">
        <v>1922</v>
      </c>
      <c r="C4979" s="367" t="s">
        <v>1934</v>
      </c>
      <c r="D4979" s="366">
        <v>44348</v>
      </c>
      <c r="E4979" s="366">
        <v>44378</v>
      </c>
      <c r="F4979" s="366">
        <v>44378</v>
      </c>
      <c r="G4979" s="365">
        <v>12</v>
      </c>
    </row>
    <row r="4980" spans="1:7" x14ac:dyDescent="0.25">
      <c r="A4980" s="369">
        <v>8897194</v>
      </c>
      <c r="B4980" s="368" t="s">
        <v>1922</v>
      </c>
      <c r="C4980" s="367" t="s">
        <v>1919</v>
      </c>
      <c r="D4980" s="366">
        <v>44228</v>
      </c>
      <c r="E4980" s="366">
        <v>44228</v>
      </c>
      <c r="F4980" s="366">
        <v>44228</v>
      </c>
      <c r="G4980" s="365">
        <v>98</v>
      </c>
    </row>
    <row r="4981" spans="1:7" x14ac:dyDescent="0.25">
      <c r="A4981" s="369">
        <v>8897413</v>
      </c>
      <c r="B4981" s="368" t="s">
        <v>1926</v>
      </c>
      <c r="C4981" s="367" t="s">
        <v>1925</v>
      </c>
      <c r="D4981" s="366">
        <v>44501</v>
      </c>
      <c r="E4981" s="366">
        <v>44531</v>
      </c>
      <c r="F4981" s="366">
        <v>44531</v>
      </c>
      <c r="G4981" s="365">
        <v>4</v>
      </c>
    </row>
    <row r="4982" spans="1:7" x14ac:dyDescent="0.25">
      <c r="A4982" s="369">
        <v>8897958</v>
      </c>
      <c r="B4982" s="368" t="s">
        <v>1932</v>
      </c>
      <c r="C4982" s="367" t="s">
        <v>1930</v>
      </c>
      <c r="D4982" s="366">
        <v>44075</v>
      </c>
      <c r="E4982" s="366">
        <v>44075</v>
      </c>
      <c r="F4982" s="366">
        <v>44075</v>
      </c>
      <c r="G4982" s="365">
        <v>84</v>
      </c>
    </row>
    <row r="4983" spans="1:7" x14ac:dyDescent="0.25">
      <c r="A4983" s="369">
        <v>8899163</v>
      </c>
      <c r="B4983" s="368" t="s">
        <v>1918</v>
      </c>
      <c r="C4983" s="367" t="s">
        <v>1921</v>
      </c>
      <c r="D4983" s="366">
        <v>44075</v>
      </c>
      <c r="E4983" s="366">
        <v>44075</v>
      </c>
      <c r="F4983" s="366">
        <v>44105</v>
      </c>
      <c r="G4983" s="365">
        <v>40</v>
      </c>
    </row>
    <row r="4984" spans="1:7" x14ac:dyDescent="0.25">
      <c r="A4984" s="369">
        <v>8900588</v>
      </c>
      <c r="B4984" s="368" t="s">
        <v>1918</v>
      </c>
      <c r="C4984" s="367" t="s">
        <v>1934</v>
      </c>
      <c r="D4984" s="366">
        <v>43922</v>
      </c>
      <c r="E4984" s="366">
        <v>43922</v>
      </c>
      <c r="F4984" s="366">
        <v>43922</v>
      </c>
      <c r="G4984" s="365">
        <v>9</v>
      </c>
    </row>
    <row r="4985" spans="1:7" x14ac:dyDescent="0.25">
      <c r="A4985" s="369">
        <v>8900892</v>
      </c>
      <c r="B4985" s="368" t="s">
        <v>1924</v>
      </c>
      <c r="C4985" s="367" t="s">
        <v>1923</v>
      </c>
      <c r="D4985" s="366">
        <v>44136</v>
      </c>
      <c r="E4985" s="366">
        <v>44136</v>
      </c>
      <c r="F4985" s="366">
        <v>44136</v>
      </c>
      <c r="G4985" s="365">
        <v>58</v>
      </c>
    </row>
    <row r="4986" spans="1:7" x14ac:dyDescent="0.25">
      <c r="A4986" s="369">
        <v>8902020</v>
      </c>
      <c r="B4986" s="368" t="s">
        <v>1922</v>
      </c>
      <c r="C4986" s="367" t="s">
        <v>1931</v>
      </c>
      <c r="D4986" s="366">
        <v>44166</v>
      </c>
      <c r="E4986" s="366">
        <v>44166</v>
      </c>
      <c r="F4986" s="366">
        <v>44166</v>
      </c>
      <c r="G4986" s="365">
        <v>30</v>
      </c>
    </row>
    <row r="4987" spans="1:7" x14ac:dyDescent="0.25">
      <c r="A4987" s="369">
        <v>8902950</v>
      </c>
      <c r="B4987" s="368" t="s">
        <v>1918</v>
      </c>
      <c r="C4987" s="367" t="s">
        <v>1917</v>
      </c>
      <c r="D4987" s="366">
        <v>44044</v>
      </c>
      <c r="E4987" s="366">
        <v>44044</v>
      </c>
      <c r="F4987" s="366">
        <v>44044</v>
      </c>
      <c r="G4987" s="365">
        <v>59</v>
      </c>
    </row>
    <row r="4988" spans="1:7" x14ac:dyDescent="0.25">
      <c r="A4988" s="369">
        <v>8903303</v>
      </c>
      <c r="B4988" s="368" t="s">
        <v>1920</v>
      </c>
      <c r="C4988" s="367" t="s">
        <v>1917</v>
      </c>
      <c r="D4988" s="366">
        <v>44440</v>
      </c>
      <c r="E4988" s="366">
        <v>44440</v>
      </c>
      <c r="F4988" s="366">
        <v>44440</v>
      </c>
      <c r="G4988" s="365">
        <v>61</v>
      </c>
    </row>
    <row r="4989" spans="1:7" x14ac:dyDescent="0.25">
      <c r="A4989" s="369">
        <v>8906395</v>
      </c>
      <c r="B4989" s="368" t="s">
        <v>1929</v>
      </c>
      <c r="C4989" s="367" t="s">
        <v>1930</v>
      </c>
      <c r="D4989" s="366">
        <v>44501</v>
      </c>
      <c r="E4989" s="366">
        <v>44501</v>
      </c>
      <c r="F4989" s="366">
        <v>44501</v>
      </c>
      <c r="G4989" s="365">
        <v>45</v>
      </c>
    </row>
    <row r="4990" spans="1:7" x14ac:dyDescent="0.25">
      <c r="A4990" s="369">
        <v>8907748</v>
      </c>
      <c r="B4990" s="368" t="s">
        <v>1924</v>
      </c>
      <c r="C4990" s="367" t="s">
        <v>1927</v>
      </c>
      <c r="D4990" s="366">
        <v>44075</v>
      </c>
      <c r="E4990" s="366">
        <v>44075</v>
      </c>
      <c r="F4990" s="366">
        <v>44105</v>
      </c>
      <c r="G4990" s="365">
        <v>13</v>
      </c>
    </row>
    <row r="4991" spans="1:7" x14ac:dyDescent="0.25">
      <c r="A4991" s="369">
        <v>8908753</v>
      </c>
      <c r="B4991" s="368" t="s">
        <v>1928</v>
      </c>
      <c r="C4991" s="367" t="s">
        <v>1927</v>
      </c>
      <c r="D4991" s="366">
        <v>44256</v>
      </c>
      <c r="E4991" s="366">
        <v>44256</v>
      </c>
      <c r="F4991" s="366">
        <v>44256</v>
      </c>
      <c r="G4991" s="365">
        <v>93</v>
      </c>
    </row>
    <row r="4992" spans="1:7" x14ac:dyDescent="0.25">
      <c r="A4992" s="369">
        <v>8910028</v>
      </c>
      <c r="B4992" s="368" t="s">
        <v>1929</v>
      </c>
      <c r="C4992" s="367" t="s">
        <v>1919</v>
      </c>
      <c r="D4992" s="366">
        <v>43891</v>
      </c>
      <c r="E4992" s="366">
        <v>43891</v>
      </c>
      <c r="F4992" s="366">
        <v>43891</v>
      </c>
      <c r="G4992" s="365">
        <v>2</v>
      </c>
    </row>
    <row r="4993" spans="1:7" x14ac:dyDescent="0.25">
      <c r="A4993" s="369">
        <v>8910704</v>
      </c>
      <c r="B4993" s="368" t="s">
        <v>1922</v>
      </c>
      <c r="C4993" s="367" t="s">
        <v>1930</v>
      </c>
      <c r="D4993" s="366">
        <v>44409</v>
      </c>
      <c r="E4993" s="366">
        <v>44409</v>
      </c>
      <c r="F4993" s="366">
        <v>44409</v>
      </c>
      <c r="G4993" s="365">
        <v>87</v>
      </c>
    </row>
    <row r="4994" spans="1:7" x14ac:dyDescent="0.25">
      <c r="A4994" s="369">
        <v>8911960</v>
      </c>
      <c r="B4994" s="368" t="s">
        <v>1928</v>
      </c>
      <c r="C4994" s="367" t="s">
        <v>1925</v>
      </c>
      <c r="D4994" s="366">
        <v>43952</v>
      </c>
      <c r="E4994" s="366">
        <v>43952</v>
      </c>
      <c r="F4994" s="366">
        <v>43952</v>
      </c>
      <c r="G4994" s="365">
        <v>23</v>
      </c>
    </row>
    <row r="4995" spans="1:7" x14ac:dyDescent="0.25">
      <c r="A4995" s="369">
        <v>8912298</v>
      </c>
      <c r="B4995" s="368" t="s">
        <v>1922</v>
      </c>
      <c r="C4995" s="367" t="s">
        <v>1925</v>
      </c>
      <c r="D4995" s="366">
        <v>43891</v>
      </c>
      <c r="E4995" s="366">
        <v>43922</v>
      </c>
      <c r="F4995" s="366">
        <v>43922</v>
      </c>
      <c r="G4995" s="365">
        <v>2</v>
      </c>
    </row>
    <row r="4996" spans="1:7" x14ac:dyDescent="0.25">
      <c r="A4996" s="369">
        <v>8912610</v>
      </c>
      <c r="B4996" s="368" t="s">
        <v>1922</v>
      </c>
      <c r="C4996" s="367" t="s">
        <v>1917</v>
      </c>
      <c r="D4996" s="366">
        <v>44105</v>
      </c>
      <c r="E4996" s="366">
        <v>44136</v>
      </c>
      <c r="F4996" s="366">
        <v>44136</v>
      </c>
      <c r="G4996" s="365">
        <v>7</v>
      </c>
    </row>
    <row r="4997" spans="1:7" x14ac:dyDescent="0.25">
      <c r="A4997" s="369">
        <v>8916592</v>
      </c>
      <c r="B4997" s="368" t="s">
        <v>1922</v>
      </c>
      <c r="C4997" s="367" t="s">
        <v>1921</v>
      </c>
      <c r="D4997" s="366">
        <v>44256</v>
      </c>
      <c r="E4997" s="366">
        <v>44256</v>
      </c>
      <c r="F4997" s="366">
        <v>44287</v>
      </c>
      <c r="G4997" s="365">
        <v>95</v>
      </c>
    </row>
    <row r="4998" spans="1:7" x14ac:dyDescent="0.25">
      <c r="A4998" s="369">
        <v>8916803</v>
      </c>
      <c r="B4998" s="368" t="s">
        <v>1918</v>
      </c>
      <c r="C4998" s="367" t="s">
        <v>1930</v>
      </c>
      <c r="D4998" s="366">
        <v>44256</v>
      </c>
      <c r="E4998" s="366">
        <v>44256</v>
      </c>
      <c r="F4998" s="366">
        <v>44256</v>
      </c>
      <c r="G4998" s="365">
        <v>64</v>
      </c>
    </row>
    <row r="4999" spans="1:7" x14ac:dyDescent="0.25">
      <c r="A4999" s="369">
        <v>8917409</v>
      </c>
      <c r="B4999" s="368" t="s">
        <v>1932</v>
      </c>
      <c r="C4999" s="367" t="s">
        <v>1921</v>
      </c>
      <c r="D4999" s="366">
        <v>44317</v>
      </c>
      <c r="E4999" s="366">
        <v>44317</v>
      </c>
      <c r="F4999" s="366">
        <v>44348</v>
      </c>
      <c r="G4999" s="365">
        <v>97</v>
      </c>
    </row>
    <row r="5000" spans="1:7" x14ac:dyDescent="0.25">
      <c r="A5000" s="369">
        <v>8919715</v>
      </c>
      <c r="B5000" s="368" t="s">
        <v>1920</v>
      </c>
      <c r="C5000" s="367" t="s">
        <v>1927</v>
      </c>
      <c r="D5000" s="366">
        <v>44166</v>
      </c>
      <c r="E5000" s="366">
        <v>44166</v>
      </c>
      <c r="F5000" s="366">
        <v>44197</v>
      </c>
      <c r="G5000" s="365">
        <v>95</v>
      </c>
    </row>
    <row r="5001" spans="1:7" x14ac:dyDescent="0.25">
      <c r="A5001" s="369">
        <v>8920005</v>
      </c>
      <c r="B5001" s="368" t="s">
        <v>1924</v>
      </c>
      <c r="C5001" s="367" t="s">
        <v>1925</v>
      </c>
      <c r="D5001" s="366">
        <v>44228</v>
      </c>
      <c r="E5001" s="366">
        <v>44228</v>
      </c>
      <c r="F5001" s="366">
        <v>44228</v>
      </c>
      <c r="G5001" s="365">
        <v>99</v>
      </c>
    </row>
    <row r="5002" spans="1:7" x14ac:dyDescent="0.25">
      <c r="A5002" s="369">
        <v>8922120</v>
      </c>
      <c r="B5002" s="368" t="s">
        <v>1924</v>
      </c>
      <c r="C5002" s="367" t="s">
        <v>1921</v>
      </c>
      <c r="D5002" s="366">
        <v>43891</v>
      </c>
      <c r="E5002" s="366">
        <v>43891</v>
      </c>
      <c r="F5002" s="366">
        <v>43922</v>
      </c>
      <c r="G5002" s="365">
        <v>100</v>
      </c>
    </row>
    <row r="5003" spans="1:7" x14ac:dyDescent="0.25">
      <c r="A5003" s="369">
        <v>8922792</v>
      </c>
      <c r="B5003" s="368" t="s">
        <v>1924</v>
      </c>
      <c r="C5003" s="367" t="s">
        <v>1923</v>
      </c>
      <c r="D5003" s="366">
        <v>44440</v>
      </c>
      <c r="E5003" s="366">
        <v>44440</v>
      </c>
      <c r="F5003" s="366">
        <v>44470</v>
      </c>
      <c r="G5003" s="365">
        <v>77</v>
      </c>
    </row>
    <row r="5004" spans="1:7" x14ac:dyDescent="0.25">
      <c r="A5004" s="369">
        <v>8923585</v>
      </c>
      <c r="B5004" s="368" t="s">
        <v>1920</v>
      </c>
      <c r="C5004" s="367" t="s">
        <v>1930</v>
      </c>
      <c r="D5004" s="366">
        <v>44136</v>
      </c>
      <c r="E5004" s="366">
        <v>44136</v>
      </c>
      <c r="F5004" s="366">
        <v>44136</v>
      </c>
      <c r="G5004" s="365">
        <v>30</v>
      </c>
    </row>
    <row r="5005" spans="1:7" x14ac:dyDescent="0.25">
      <c r="A5005" s="369">
        <v>8924744</v>
      </c>
      <c r="B5005" s="368" t="s">
        <v>1924</v>
      </c>
      <c r="C5005" s="367" t="s">
        <v>1923</v>
      </c>
      <c r="D5005" s="366">
        <v>44287</v>
      </c>
      <c r="E5005" s="366">
        <v>44287</v>
      </c>
      <c r="F5005" s="366">
        <v>44317</v>
      </c>
      <c r="G5005" s="365">
        <v>59</v>
      </c>
    </row>
    <row r="5006" spans="1:7" x14ac:dyDescent="0.25">
      <c r="A5006" s="369">
        <v>8925810</v>
      </c>
      <c r="B5006" s="368" t="s">
        <v>1929</v>
      </c>
      <c r="C5006" s="367" t="s">
        <v>1934</v>
      </c>
      <c r="D5006" s="366">
        <v>43831</v>
      </c>
      <c r="E5006" s="366">
        <v>43831</v>
      </c>
      <c r="F5006" s="366">
        <v>43831</v>
      </c>
      <c r="G5006" s="365">
        <v>32</v>
      </c>
    </row>
    <row r="5007" spans="1:7" x14ac:dyDescent="0.25">
      <c r="A5007" s="369">
        <v>8926154</v>
      </c>
      <c r="B5007" s="368" t="s">
        <v>1920</v>
      </c>
      <c r="C5007" s="367" t="s">
        <v>1927</v>
      </c>
      <c r="D5007" s="366">
        <v>43862</v>
      </c>
      <c r="E5007" s="366">
        <v>43862</v>
      </c>
      <c r="F5007" s="366">
        <v>43891</v>
      </c>
      <c r="G5007" s="365">
        <v>67</v>
      </c>
    </row>
    <row r="5008" spans="1:7" x14ac:dyDescent="0.25">
      <c r="A5008" s="369">
        <v>8926600</v>
      </c>
      <c r="B5008" s="368" t="s">
        <v>1920</v>
      </c>
      <c r="C5008" s="367" t="s">
        <v>1931</v>
      </c>
      <c r="D5008" s="366">
        <v>44348</v>
      </c>
      <c r="E5008" s="366">
        <v>44348</v>
      </c>
      <c r="F5008" s="366">
        <v>44348</v>
      </c>
      <c r="G5008" s="365">
        <v>11</v>
      </c>
    </row>
    <row r="5009" spans="1:7" x14ac:dyDescent="0.25">
      <c r="A5009" s="369">
        <v>8926967</v>
      </c>
      <c r="B5009" s="368" t="s">
        <v>1929</v>
      </c>
      <c r="C5009" s="367" t="s">
        <v>1933</v>
      </c>
      <c r="D5009" s="366">
        <v>44531</v>
      </c>
      <c r="E5009" s="366">
        <v>44531</v>
      </c>
      <c r="F5009" s="366">
        <v>44562</v>
      </c>
      <c r="G5009" s="365">
        <v>75</v>
      </c>
    </row>
    <row r="5010" spans="1:7" x14ac:dyDescent="0.25">
      <c r="A5010" s="369">
        <v>8927673</v>
      </c>
      <c r="B5010" s="368" t="s">
        <v>1920</v>
      </c>
      <c r="C5010" s="367" t="s">
        <v>1930</v>
      </c>
      <c r="D5010" s="366">
        <v>44075</v>
      </c>
      <c r="E5010" s="366">
        <v>44075</v>
      </c>
      <c r="F5010" s="366">
        <v>44075</v>
      </c>
      <c r="G5010" s="365">
        <v>37</v>
      </c>
    </row>
    <row r="5011" spans="1:7" x14ac:dyDescent="0.25">
      <c r="A5011" s="369">
        <v>8930149</v>
      </c>
      <c r="B5011" s="368" t="s">
        <v>1922</v>
      </c>
      <c r="C5011" s="367" t="s">
        <v>1921</v>
      </c>
      <c r="D5011" s="366">
        <v>44136</v>
      </c>
      <c r="E5011" s="366">
        <v>44136</v>
      </c>
      <c r="F5011" s="366">
        <v>44136</v>
      </c>
      <c r="G5011" s="365">
        <v>35</v>
      </c>
    </row>
    <row r="5012" spans="1:7" x14ac:dyDescent="0.25">
      <c r="A5012" s="369">
        <v>8934107</v>
      </c>
      <c r="B5012" s="368" t="s">
        <v>1929</v>
      </c>
      <c r="C5012" s="367" t="s">
        <v>1923</v>
      </c>
      <c r="D5012" s="366">
        <v>43922</v>
      </c>
      <c r="E5012" s="366">
        <v>43922</v>
      </c>
      <c r="F5012" s="366">
        <v>43922</v>
      </c>
      <c r="G5012" s="365">
        <v>68</v>
      </c>
    </row>
    <row r="5013" spans="1:7" x14ac:dyDescent="0.25">
      <c r="A5013" s="369">
        <v>8937067</v>
      </c>
      <c r="B5013" s="368" t="s">
        <v>1926</v>
      </c>
      <c r="C5013" s="367" t="s">
        <v>1921</v>
      </c>
      <c r="D5013" s="366">
        <v>44287</v>
      </c>
      <c r="E5013" s="366">
        <v>44317</v>
      </c>
      <c r="F5013" s="366">
        <v>44317</v>
      </c>
      <c r="G5013" s="365">
        <v>14</v>
      </c>
    </row>
    <row r="5014" spans="1:7" x14ac:dyDescent="0.25">
      <c r="A5014" s="369">
        <v>8938083</v>
      </c>
      <c r="B5014" s="368" t="s">
        <v>1932</v>
      </c>
      <c r="C5014" s="367" t="s">
        <v>1931</v>
      </c>
      <c r="D5014" s="366">
        <v>44470</v>
      </c>
      <c r="E5014" s="366">
        <v>44501</v>
      </c>
      <c r="F5014" s="366">
        <v>44501</v>
      </c>
      <c r="G5014" s="365">
        <v>24</v>
      </c>
    </row>
    <row r="5015" spans="1:7" x14ac:dyDescent="0.25">
      <c r="A5015" s="369">
        <v>8938207</v>
      </c>
      <c r="B5015" s="368" t="s">
        <v>1924</v>
      </c>
      <c r="C5015" s="367" t="s">
        <v>1933</v>
      </c>
      <c r="D5015" s="366">
        <v>44197</v>
      </c>
      <c r="E5015" s="366">
        <v>44197</v>
      </c>
      <c r="F5015" s="366">
        <v>44197</v>
      </c>
      <c r="G5015" s="365">
        <v>21</v>
      </c>
    </row>
    <row r="5016" spans="1:7" x14ac:dyDescent="0.25">
      <c r="A5016" s="369">
        <v>8939919</v>
      </c>
      <c r="B5016" s="368" t="s">
        <v>1926</v>
      </c>
      <c r="C5016" s="367" t="s">
        <v>1921</v>
      </c>
      <c r="D5016" s="366">
        <v>44166</v>
      </c>
      <c r="E5016" s="366">
        <v>44166</v>
      </c>
      <c r="F5016" s="366">
        <v>44166</v>
      </c>
      <c r="G5016" s="365">
        <v>62</v>
      </c>
    </row>
    <row r="5017" spans="1:7" x14ac:dyDescent="0.25">
      <c r="A5017" s="369">
        <v>8940339</v>
      </c>
      <c r="B5017" s="368" t="s">
        <v>1928</v>
      </c>
      <c r="C5017" s="367" t="s">
        <v>1933</v>
      </c>
      <c r="D5017" s="366">
        <v>44228</v>
      </c>
      <c r="E5017" s="366">
        <v>44256</v>
      </c>
      <c r="F5017" s="366">
        <v>44256</v>
      </c>
      <c r="G5017" s="365">
        <v>14</v>
      </c>
    </row>
    <row r="5018" spans="1:7" x14ac:dyDescent="0.25">
      <c r="A5018" s="369">
        <v>8941622</v>
      </c>
      <c r="B5018" s="368" t="s">
        <v>1920</v>
      </c>
      <c r="C5018" s="367" t="s">
        <v>1925</v>
      </c>
      <c r="D5018" s="366">
        <v>44409</v>
      </c>
      <c r="E5018" s="366">
        <v>44409</v>
      </c>
      <c r="F5018" s="366">
        <v>44440</v>
      </c>
      <c r="G5018" s="365">
        <v>31</v>
      </c>
    </row>
    <row r="5019" spans="1:7" x14ac:dyDescent="0.25">
      <c r="A5019" s="369">
        <v>8943634</v>
      </c>
      <c r="B5019" s="368" t="s">
        <v>1928</v>
      </c>
      <c r="C5019" s="367" t="s">
        <v>1923</v>
      </c>
      <c r="D5019" s="366">
        <v>44470</v>
      </c>
      <c r="E5019" s="366">
        <v>44470</v>
      </c>
      <c r="F5019" s="366">
        <v>44470</v>
      </c>
      <c r="G5019" s="365">
        <v>36</v>
      </c>
    </row>
    <row r="5020" spans="1:7" x14ac:dyDescent="0.25">
      <c r="A5020" s="369">
        <v>8945625</v>
      </c>
      <c r="B5020" s="368" t="s">
        <v>1922</v>
      </c>
      <c r="C5020" s="367" t="s">
        <v>1921</v>
      </c>
      <c r="D5020" s="366">
        <v>44348</v>
      </c>
      <c r="E5020" s="366">
        <v>44348</v>
      </c>
      <c r="F5020" s="366">
        <v>44378</v>
      </c>
      <c r="G5020" s="365">
        <v>69</v>
      </c>
    </row>
    <row r="5021" spans="1:7" x14ac:dyDescent="0.25">
      <c r="A5021" s="369">
        <v>8945830</v>
      </c>
      <c r="B5021" s="368" t="s">
        <v>1926</v>
      </c>
      <c r="C5021" s="367" t="s">
        <v>1921</v>
      </c>
      <c r="D5021" s="366">
        <v>44409</v>
      </c>
      <c r="E5021" s="366">
        <v>44409</v>
      </c>
      <c r="F5021" s="366">
        <v>44440</v>
      </c>
      <c r="G5021" s="365">
        <v>88</v>
      </c>
    </row>
    <row r="5022" spans="1:7" x14ac:dyDescent="0.25">
      <c r="A5022" s="369">
        <v>8946031</v>
      </c>
      <c r="B5022" s="368" t="s">
        <v>1920</v>
      </c>
      <c r="C5022" s="367" t="s">
        <v>1919</v>
      </c>
      <c r="D5022" s="366">
        <v>44166</v>
      </c>
      <c r="E5022" s="366">
        <v>44197</v>
      </c>
      <c r="F5022" s="366">
        <v>44197</v>
      </c>
      <c r="G5022" s="365">
        <v>10</v>
      </c>
    </row>
    <row r="5023" spans="1:7" x14ac:dyDescent="0.25">
      <c r="A5023" s="369">
        <v>8951442</v>
      </c>
      <c r="B5023" s="368" t="s">
        <v>1918</v>
      </c>
      <c r="C5023" s="367" t="s">
        <v>1923</v>
      </c>
      <c r="D5023" s="366">
        <v>44166</v>
      </c>
      <c r="E5023" s="366">
        <v>44197</v>
      </c>
      <c r="F5023" s="366">
        <v>44197</v>
      </c>
      <c r="G5023" s="365">
        <v>3</v>
      </c>
    </row>
    <row r="5024" spans="1:7" x14ac:dyDescent="0.25">
      <c r="A5024" s="369">
        <v>8953514</v>
      </c>
      <c r="B5024" s="368" t="s">
        <v>1922</v>
      </c>
      <c r="C5024" s="367" t="s">
        <v>1931</v>
      </c>
      <c r="D5024" s="366">
        <v>44409</v>
      </c>
      <c r="E5024" s="366">
        <v>44409</v>
      </c>
      <c r="F5024" s="366">
        <v>44440</v>
      </c>
      <c r="G5024" s="365">
        <v>64</v>
      </c>
    </row>
    <row r="5025" spans="1:7" x14ac:dyDescent="0.25">
      <c r="A5025" s="369">
        <v>8954190</v>
      </c>
      <c r="B5025" s="368" t="s">
        <v>1932</v>
      </c>
      <c r="C5025" s="367" t="s">
        <v>1917</v>
      </c>
      <c r="D5025" s="366">
        <v>44470</v>
      </c>
      <c r="E5025" s="366">
        <v>44501</v>
      </c>
      <c r="F5025" s="366">
        <v>44501</v>
      </c>
      <c r="G5025" s="365">
        <v>9</v>
      </c>
    </row>
    <row r="5026" spans="1:7" x14ac:dyDescent="0.25">
      <c r="A5026" s="369">
        <v>8954381</v>
      </c>
      <c r="B5026" s="368" t="s">
        <v>1928</v>
      </c>
      <c r="C5026" s="367" t="s">
        <v>1925</v>
      </c>
      <c r="D5026" s="366">
        <v>44166</v>
      </c>
      <c r="E5026" s="366">
        <v>44197</v>
      </c>
      <c r="F5026" s="366">
        <v>44197</v>
      </c>
      <c r="G5026" s="365">
        <v>7</v>
      </c>
    </row>
    <row r="5027" spans="1:7" x14ac:dyDescent="0.25">
      <c r="A5027" s="369">
        <v>8954423</v>
      </c>
      <c r="B5027" s="368" t="s">
        <v>1922</v>
      </c>
      <c r="C5027" s="367" t="s">
        <v>1923</v>
      </c>
      <c r="D5027" s="366">
        <v>44075</v>
      </c>
      <c r="E5027" s="366">
        <v>44075</v>
      </c>
      <c r="F5027" s="366">
        <v>44105</v>
      </c>
      <c r="G5027" s="365">
        <v>3</v>
      </c>
    </row>
    <row r="5028" spans="1:7" x14ac:dyDescent="0.25">
      <c r="A5028" s="369">
        <v>8955036</v>
      </c>
      <c r="B5028" s="368" t="s">
        <v>1918</v>
      </c>
      <c r="C5028" s="367" t="s">
        <v>1917</v>
      </c>
      <c r="D5028" s="366">
        <v>44075</v>
      </c>
      <c r="E5028" s="366">
        <v>44105</v>
      </c>
      <c r="F5028" s="366">
        <v>44105</v>
      </c>
      <c r="G5028" s="365">
        <v>6</v>
      </c>
    </row>
    <row r="5029" spans="1:7" x14ac:dyDescent="0.25">
      <c r="A5029" s="369">
        <v>8955505</v>
      </c>
      <c r="B5029" s="368" t="s">
        <v>1924</v>
      </c>
      <c r="C5029" s="367" t="s">
        <v>1934</v>
      </c>
      <c r="D5029" s="366">
        <v>44287</v>
      </c>
      <c r="E5029" s="366">
        <v>44317</v>
      </c>
      <c r="F5029" s="366">
        <v>44317</v>
      </c>
      <c r="G5029" s="365">
        <v>3</v>
      </c>
    </row>
    <row r="5030" spans="1:7" x14ac:dyDescent="0.25">
      <c r="A5030" s="369">
        <v>8956383</v>
      </c>
      <c r="B5030" s="368" t="s">
        <v>1922</v>
      </c>
      <c r="C5030" s="367" t="s">
        <v>1927</v>
      </c>
      <c r="D5030" s="366">
        <v>44256</v>
      </c>
      <c r="E5030" s="366">
        <v>44256</v>
      </c>
      <c r="F5030" s="366">
        <v>44256</v>
      </c>
      <c r="G5030" s="365">
        <v>55</v>
      </c>
    </row>
    <row r="5031" spans="1:7" x14ac:dyDescent="0.25">
      <c r="A5031" s="369">
        <v>8956456</v>
      </c>
      <c r="B5031" s="368" t="s">
        <v>1922</v>
      </c>
      <c r="C5031" s="367" t="s">
        <v>1934</v>
      </c>
      <c r="D5031" s="366">
        <v>44075</v>
      </c>
      <c r="E5031" s="366">
        <v>44075</v>
      </c>
      <c r="F5031" s="366">
        <v>44105</v>
      </c>
      <c r="G5031" s="365">
        <v>88</v>
      </c>
    </row>
    <row r="5032" spans="1:7" x14ac:dyDescent="0.25">
      <c r="A5032" s="369">
        <v>8957011</v>
      </c>
      <c r="B5032" s="368" t="s">
        <v>1918</v>
      </c>
      <c r="C5032" s="367" t="s">
        <v>1921</v>
      </c>
      <c r="D5032" s="366">
        <v>44013</v>
      </c>
      <c r="E5032" s="366">
        <v>44013</v>
      </c>
      <c r="F5032" s="366">
        <v>44044</v>
      </c>
      <c r="G5032" s="365">
        <v>83</v>
      </c>
    </row>
    <row r="5033" spans="1:7" x14ac:dyDescent="0.25">
      <c r="A5033" s="369">
        <v>8964203</v>
      </c>
      <c r="B5033" s="368" t="s">
        <v>1926</v>
      </c>
      <c r="C5033" s="367" t="s">
        <v>1923</v>
      </c>
      <c r="D5033" s="366">
        <v>44013</v>
      </c>
      <c r="E5033" s="366">
        <v>44044</v>
      </c>
      <c r="F5033" s="366">
        <v>44044</v>
      </c>
      <c r="G5033" s="365">
        <v>2</v>
      </c>
    </row>
    <row r="5034" spans="1:7" x14ac:dyDescent="0.25">
      <c r="A5034" s="369">
        <v>8965256</v>
      </c>
      <c r="B5034" s="368" t="s">
        <v>1918</v>
      </c>
      <c r="C5034" s="367" t="s">
        <v>1919</v>
      </c>
      <c r="D5034" s="366">
        <v>44531</v>
      </c>
      <c r="E5034" s="366">
        <v>44531</v>
      </c>
      <c r="F5034" s="366">
        <v>44562</v>
      </c>
      <c r="G5034" s="365">
        <v>11</v>
      </c>
    </row>
    <row r="5035" spans="1:7" x14ac:dyDescent="0.25">
      <c r="A5035" s="369">
        <v>8965486</v>
      </c>
      <c r="B5035" s="368" t="s">
        <v>1924</v>
      </c>
      <c r="C5035" s="367" t="s">
        <v>1927</v>
      </c>
      <c r="D5035" s="366">
        <v>43952</v>
      </c>
      <c r="E5035" s="366">
        <v>43983</v>
      </c>
      <c r="F5035" s="366">
        <v>43983</v>
      </c>
      <c r="G5035" s="365">
        <v>10</v>
      </c>
    </row>
    <row r="5036" spans="1:7" x14ac:dyDescent="0.25">
      <c r="A5036" s="369">
        <v>8968349</v>
      </c>
      <c r="B5036" s="368" t="s">
        <v>1924</v>
      </c>
      <c r="C5036" s="367" t="s">
        <v>1933</v>
      </c>
      <c r="D5036" s="366">
        <v>44256</v>
      </c>
      <c r="E5036" s="366">
        <v>44287</v>
      </c>
      <c r="F5036" s="366">
        <v>44287</v>
      </c>
      <c r="G5036" s="365">
        <v>7</v>
      </c>
    </row>
    <row r="5037" spans="1:7" x14ac:dyDescent="0.25">
      <c r="A5037" s="369">
        <v>8968450</v>
      </c>
      <c r="B5037" s="368" t="s">
        <v>1932</v>
      </c>
      <c r="C5037" s="367" t="s">
        <v>1934</v>
      </c>
      <c r="D5037" s="366">
        <v>44348</v>
      </c>
      <c r="E5037" s="366">
        <v>44378</v>
      </c>
      <c r="F5037" s="366">
        <v>44378</v>
      </c>
      <c r="G5037" s="365">
        <v>23</v>
      </c>
    </row>
    <row r="5038" spans="1:7" x14ac:dyDescent="0.25">
      <c r="A5038" s="369">
        <v>8971847</v>
      </c>
      <c r="B5038" s="368" t="s">
        <v>1928</v>
      </c>
      <c r="C5038" s="367" t="s">
        <v>1921</v>
      </c>
      <c r="D5038" s="366">
        <v>44348</v>
      </c>
      <c r="E5038" s="366">
        <v>44348</v>
      </c>
      <c r="F5038" s="366">
        <v>44348</v>
      </c>
      <c r="G5038" s="365">
        <v>94</v>
      </c>
    </row>
    <row r="5039" spans="1:7" x14ac:dyDescent="0.25">
      <c r="A5039" s="369">
        <v>8972989</v>
      </c>
      <c r="B5039" s="368" t="s">
        <v>1918</v>
      </c>
      <c r="C5039" s="367" t="s">
        <v>1917</v>
      </c>
      <c r="D5039" s="366">
        <v>44470</v>
      </c>
      <c r="E5039" s="366">
        <v>44470</v>
      </c>
      <c r="F5039" s="366">
        <v>44501</v>
      </c>
      <c r="G5039" s="365">
        <v>78</v>
      </c>
    </row>
    <row r="5040" spans="1:7" x14ac:dyDescent="0.25">
      <c r="A5040" s="369">
        <v>8973196</v>
      </c>
      <c r="B5040" s="368" t="s">
        <v>1918</v>
      </c>
      <c r="C5040" s="367" t="s">
        <v>1933</v>
      </c>
      <c r="D5040" s="366">
        <v>44044</v>
      </c>
      <c r="E5040" s="366">
        <v>44075</v>
      </c>
      <c r="F5040" s="366">
        <v>44075</v>
      </c>
      <c r="G5040" s="365">
        <v>10</v>
      </c>
    </row>
    <row r="5041" spans="1:7" x14ac:dyDescent="0.25">
      <c r="A5041" s="369">
        <v>8974249</v>
      </c>
      <c r="B5041" s="368" t="s">
        <v>1926</v>
      </c>
      <c r="C5041" s="367" t="s">
        <v>1930</v>
      </c>
      <c r="D5041" s="366">
        <v>44197</v>
      </c>
      <c r="E5041" s="366">
        <v>44228</v>
      </c>
      <c r="F5041" s="366">
        <v>44228</v>
      </c>
      <c r="G5041" s="365">
        <v>22</v>
      </c>
    </row>
    <row r="5042" spans="1:7" x14ac:dyDescent="0.25">
      <c r="A5042" s="369">
        <v>8974825</v>
      </c>
      <c r="B5042" s="368" t="s">
        <v>1924</v>
      </c>
      <c r="C5042" s="367" t="s">
        <v>1930</v>
      </c>
      <c r="D5042" s="366">
        <v>44501</v>
      </c>
      <c r="E5042" s="366">
        <v>44501</v>
      </c>
      <c r="F5042" s="366">
        <v>44531</v>
      </c>
      <c r="G5042" s="365">
        <v>20</v>
      </c>
    </row>
    <row r="5043" spans="1:7" x14ac:dyDescent="0.25">
      <c r="A5043" s="369">
        <v>8975647</v>
      </c>
      <c r="B5043" s="368" t="s">
        <v>1929</v>
      </c>
      <c r="C5043" s="367" t="s">
        <v>1919</v>
      </c>
      <c r="D5043" s="366">
        <v>44317</v>
      </c>
      <c r="E5043" s="366">
        <v>44348</v>
      </c>
      <c r="F5043" s="366">
        <v>44348</v>
      </c>
      <c r="G5043" s="365">
        <v>11</v>
      </c>
    </row>
    <row r="5044" spans="1:7" x14ac:dyDescent="0.25">
      <c r="A5044" s="369">
        <v>8978021</v>
      </c>
      <c r="B5044" s="368" t="s">
        <v>1924</v>
      </c>
      <c r="C5044" s="367" t="s">
        <v>1927</v>
      </c>
      <c r="D5044" s="366">
        <v>44136</v>
      </c>
      <c r="E5044" s="366">
        <v>44136</v>
      </c>
      <c r="F5044" s="366">
        <v>44136</v>
      </c>
      <c r="G5044" s="365">
        <v>52</v>
      </c>
    </row>
    <row r="5045" spans="1:7" x14ac:dyDescent="0.25">
      <c r="A5045" s="369">
        <v>8980565</v>
      </c>
      <c r="B5045" s="368" t="s">
        <v>1928</v>
      </c>
      <c r="C5045" s="367" t="s">
        <v>1921</v>
      </c>
      <c r="D5045" s="366">
        <v>43952</v>
      </c>
      <c r="E5045" s="366">
        <v>43952</v>
      </c>
      <c r="F5045" s="366">
        <v>43983</v>
      </c>
      <c r="G5045" s="365">
        <v>21</v>
      </c>
    </row>
    <row r="5046" spans="1:7" x14ac:dyDescent="0.25">
      <c r="A5046" s="369">
        <v>8989624</v>
      </c>
      <c r="B5046" s="368" t="s">
        <v>1920</v>
      </c>
      <c r="C5046" s="367" t="s">
        <v>1930</v>
      </c>
      <c r="D5046" s="366">
        <v>44531</v>
      </c>
      <c r="E5046" s="366">
        <v>44562</v>
      </c>
      <c r="F5046" s="366">
        <v>44562</v>
      </c>
      <c r="G5046" s="365">
        <v>5</v>
      </c>
    </row>
    <row r="5047" spans="1:7" x14ac:dyDescent="0.25">
      <c r="A5047" s="369">
        <v>8990651</v>
      </c>
      <c r="B5047" s="368" t="s">
        <v>1929</v>
      </c>
      <c r="C5047" s="367" t="s">
        <v>1927</v>
      </c>
      <c r="D5047" s="366">
        <v>44440</v>
      </c>
      <c r="E5047" s="366">
        <v>44470</v>
      </c>
      <c r="F5047" s="366">
        <v>44470</v>
      </c>
      <c r="G5047" s="365">
        <v>4</v>
      </c>
    </row>
    <row r="5048" spans="1:7" x14ac:dyDescent="0.25">
      <c r="A5048" s="369">
        <v>8991286</v>
      </c>
      <c r="B5048" s="368" t="s">
        <v>1924</v>
      </c>
      <c r="C5048" s="367" t="s">
        <v>1921</v>
      </c>
      <c r="D5048" s="366">
        <v>44105</v>
      </c>
      <c r="E5048" s="366">
        <v>44105</v>
      </c>
      <c r="F5048" s="366">
        <v>44105</v>
      </c>
      <c r="G5048" s="365">
        <v>29</v>
      </c>
    </row>
    <row r="5049" spans="1:7" x14ac:dyDescent="0.25">
      <c r="A5049" s="369">
        <v>8991789</v>
      </c>
      <c r="B5049" s="368" t="s">
        <v>1928</v>
      </c>
      <c r="C5049" s="367" t="s">
        <v>1927</v>
      </c>
      <c r="D5049" s="366">
        <v>44470</v>
      </c>
      <c r="E5049" s="366">
        <v>44470</v>
      </c>
      <c r="F5049" s="366">
        <v>44501</v>
      </c>
      <c r="G5049" s="365">
        <v>76</v>
      </c>
    </row>
    <row r="5050" spans="1:7" x14ac:dyDescent="0.25">
      <c r="A5050" s="369">
        <v>8998437</v>
      </c>
      <c r="B5050" s="368" t="s">
        <v>1922</v>
      </c>
      <c r="C5050" s="367" t="s">
        <v>1933</v>
      </c>
      <c r="D5050" s="366">
        <v>44013</v>
      </c>
      <c r="E5050" s="366">
        <v>44013</v>
      </c>
      <c r="F5050" s="366">
        <v>44044</v>
      </c>
      <c r="G5050" s="365">
        <v>50</v>
      </c>
    </row>
    <row r="5051" spans="1:7" x14ac:dyDescent="0.25">
      <c r="A5051" s="369">
        <v>9001393</v>
      </c>
      <c r="B5051" s="368" t="s">
        <v>1932</v>
      </c>
      <c r="C5051" s="367" t="s">
        <v>1933</v>
      </c>
      <c r="D5051" s="366">
        <v>44531</v>
      </c>
      <c r="E5051" s="366">
        <v>44531</v>
      </c>
      <c r="F5051" s="366">
        <v>44562</v>
      </c>
      <c r="G5051" s="365">
        <v>39</v>
      </c>
    </row>
    <row r="5052" spans="1:7" x14ac:dyDescent="0.25">
      <c r="A5052" s="369">
        <v>9002397</v>
      </c>
      <c r="B5052" s="368" t="s">
        <v>1926</v>
      </c>
      <c r="C5052" s="367" t="s">
        <v>1934</v>
      </c>
      <c r="D5052" s="366">
        <v>44256</v>
      </c>
      <c r="E5052" s="366">
        <v>44256</v>
      </c>
      <c r="F5052" s="366">
        <v>44287</v>
      </c>
      <c r="G5052" s="365">
        <v>12</v>
      </c>
    </row>
    <row r="5053" spans="1:7" x14ac:dyDescent="0.25">
      <c r="A5053" s="369">
        <v>9005122</v>
      </c>
      <c r="B5053" s="368" t="s">
        <v>1920</v>
      </c>
      <c r="C5053" s="367" t="s">
        <v>1923</v>
      </c>
      <c r="D5053" s="366">
        <v>44197</v>
      </c>
      <c r="E5053" s="366">
        <v>44197</v>
      </c>
      <c r="F5053" s="366">
        <v>44197</v>
      </c>
      <c r="G5053" s="365">
        <v>64</v>
      </c>
    </row>
    <row r="5054" spans="1:7" x14ac:dyDescent="0.25">
      <c r="A5054" s="369">
        <v>9005334</v>
      </c>
      <c r="B5054" s="368" t="s">
        <v>1922</v>
      </c>
      <c r="C5054" s="367" t="s">
        <v>1923</v>
      </c>
      <c r="D5054" s="366">
        <v>44378</v>
      </c>
      <c r="E5054" s="366">
        <v>44378</v>
      </c>
      <c r="F5054" s="366">
        <v>44409</v>
      </c>
      <c r="G5054" s="365">
        <v>81</v>
      </c>
    </row>
    <row r="5055" spans="1:7" x14ac:dyDescent="0.25">
      <c r="A5055" s="369">
        <v>9005462</v>
      </c>
      <c r="B5055" s="368" t="s">
        <v>1926</v>
      </c>
      <c r="C5055" s="367" t="s">
        <v>1919</v>
      </c>
      <c r="D5055" s="366">
        <v>44075</v>
      </c>
      <c r="E5055" s="366">
        <v>44075</v>
      </c>
      <c r="F5055" s="366">
        <v>44075</v>
      </c>
      <c r="G5055" s="365">
        <v>44</v>
      </c>
    </row>
    <row r="5056" spans="1:7" x14ac:dyDescent="0.25">
      <c r="A5056" s="369">
        <v>9006354</v>
      </c>
      <c r="B5056" s="368" t="s">
        <v>1932</v>
      </c>
      <c r="C5056" s="367" t="s">
        <v>1934</v>
      </c>
      <c r="D5056" s="366">
        <v>44256</v>
      </c>
      <c r="E5056" s="366">
        <v>44256</v>
      </c>
      <c r="F5056" s="366">
        <v>44287</v>
      </c>
      <c r="G5056" s="365">
        <v>64</v>
      </c>
    </row>
    <row r="5057" spans="1:7" x14ac:dyDescent="0.25">
      <c r="A5057" s="369">
        <v>9006415</v>
      </c>
      <c r="B5057" s="368" t="s">
        <v>1932</v>
      </c>
      <c r="C5057" s="367" t="s">
        <v>1921</v>
      </c>
      <c r="D5057" s="366">
        <v>44348</v>
      </c>
      <c r="E5057" s="366">
        <v>44378</v>
      </c>
      <c r="F5057" s="366">
        <v>44378</v>
      </c>
      <c r="G5057" s="365">
        <v>15</v>
      </c>
    </row>
    <row r="5058" spans="1:7" x14ac:dyDescent="0.25">
      <c r="A5058" s="369">
        <v>9009306</v>
      </c>
      <c r="B5058" s="368" t="s">
        <v>1922</v>
      </c>
      <c r="C5058" s="367" t="s">
        <v>1921</v>
      </c>
      <c r="D5058" s="366">
        <v>44378</v>
      </c>
      <c r="E5058" s="366">
        <v>44378</v>
      </c>
      <c r="F5058" s="366">
        <v>44378</v>
      </c>
      <c r="G5058" s="365">
        <v>10</v>
      </c>
    </row>
    <row r="5059" spans="1:7" x14ac:dyDescent="0.25">
      <c r="A5059" s="369">
        <v>9011991</v>
      </c>
      <c r="B5059" s="368" t="s">
        <v>1918</v>
      </c>
      <c r="C5059" s="367" t="s">
        <v>1923</v>
      </c>
      <c r="D5059" s="366">
        <v>44197</v>
      </c>
      <c r="E5059" s="366">
        <v>44197</v>
      </c>
      <c r="F5059" s="366">
        <v>44228</v>
      </c>
      <c r="G5059" s="365">
        <v>12</v>
      </c>
    </row>
    <row r="5060" spans="1:7" x14ac:dyDescent="0.25">
      <c r="A5060" s="369">
        <v>9014361</v>
      </c>
      <c r="B5060" s="368" t="s">
        <v>1932</v>
      </c>
      <c r="C5060" s="367" t="s">
        <v>1923</v>
      </c>
      <c r="D5060" s="366">
        <v>43862</v>
      </c>
      <c r="E5060" s="366">
        <v>43891</v>
      </c>
      <c r="F5060" s="366">
        <v>43891</v>
      </c>
      <c r="G5060" s="365">
        <v>7</v>
      </c>
    </row>
    <row r="5061" spans="1:7" x14ac:dyDescent="0.25">
      <c r="A5061" s="369">
        <v>9014995</v>
      </c>
      <c r="B5061" s="368" t="s">
        <v>1920</v>
      </c>
      <c r="C5061" s="367" t="s">
        <v>1921</v>
      </c>
      <c r="D5061" s="366">
        <v>44013</v>
      </c>
      <c r="E5061" s="366">
        <v>44013</v>
      </c>
      <c r="F5061" s="366">
        <v>44013</v>
      </c>
      <c r="G5061" s="365">
        <v>51</v>
      </c>
    </row>
    <row r="5062" spans="1:7" x14ac:dyDescent="0.25">
      <c r="A5062" s="369">
        <v>9015260</v>
      </c>
      <c r="B5062" s="368" t="s">
        <v>1929</v>
      </c>
      <c r="C5062" s="367" t="s">
        <v>1923</v>
      </c>
      <c r="D5062" s="366">
        <v>44440</v>
      </c>
      <c r="E5062" s="366">
        <v>44440</v>
      </c>
      <c r="F5062" s="366">
        <v>44440</v>
      </c>
      <c r="G5062" s="365">
        <v>25</v>
      </c>
    </row>
    <row r="5063" spans="1:7" x14ac:dyDescent="0.25">
      <c r="A5063" s="369">
        <v>9016848</v>
      </c>
      <c r="B5063" s="368" t="s">
        <v>1924</v>
      </c>
      <c r="C5063" s="367" t="s">
        <v>1917</v>
      </c>
      <c r="D5063" s="366">
        <v>43831</v>
      </c>
      <c r="E5063" s="366">
        <v>43831</v>
      </c>
      <c r="F5063" s="366">
        <v>43862</v>
      </c>
      <c r="G5063" s="365">
        <v>87</v>
      </c>
    </row>
    <row r="5064" spans="1:7" x14ac:dyDescent="0.25">
      <c r="A5064" s="369">
        <v>9017832</v>
      </c>
      <c r="B5064" s="368" t="s">
        <v>1924</v>
      </c>
      <c r="C5064" s="367" t="s">
        <v>1925</v>
      </c>
      <c r="D5064" s="366">
        <v>44440</v>
      </c>
      <c r="E5064" s="366">
        <v>44440</v>
      </c>
      <c r="F5064" s="366">
        <v>44440</v>
      </c>
      <c r="G5064" s="365">
        <v>60</v>
      </c>
    </row>
    <row r="5065" spans="1:7" x14ac:dyDescent="0.25">
      <c r="A5065" s="369">
        <v>9018117</v>
      </c>
      <c r="B5065" s="368" t="s">
        <v>1924</v>
      </c>
      <c r="C5065" s="367" t="s">
        <v>1930</v>
      </c>
      <c r="D5065" s="366">
        <v>43922</v>
      </c>
      <c r="E5065" s="366">
        <v>43922</v>
      </c>
      <c r="F5065" s="366">
        <v>43952</v>
      </c>
      <c r="G5065" s="365">
        <v>31</v>
      </c>
    </row>
    <row r="5066" spans="1:7" x14ac:dyDescent="0.25">
      <c r="A5066" s="369">
        <v>9018303</v>
      </c>
      <c r="B5066" s="368" t="s">
        <v>1918</v>
      </c>
      <c r="C5066" s="367" t="s">
        <v>1917</v>
      </c>
      <c r="D5066" s="366">
        <v>44531</v>
      </c>
      <c r="E5066" s="366">
        <v>44562</v>
      </c>
      <c r="F5066" s="366">
        <v>44562</v>
      </c>
      <c r="G5066" s="365">
        <v>7</v>
      </c>
    </row>
    <row r="5067" spans="1:7" x14ac:dyDescent="0.25">
      <c r="A5067" s="369">
        <v>9021083</v>
      </c>
      <c r="B5067" s="368" t="s">
        <v>1924</v>
      </c>
      <c r="C5067" s="367" t="s">
        <v>1931</v>
      </c>
      <c r="D5067" s="366">
        <v>43831</v>
      </c>
      <c r="E5067" s="366">
        <v>43862</v>
      </c>
      <c r="F5067" s="366">
        <v>43862</v>
      </c>
      <c r="G5067" s="365">
        <v>3</v>
      </c>
    </row>
    <row r="5068" spans="1:7" x14ac:dyDescent="0.25">
      <c r="A5068" s="369">
        <v>9021162</v>
      </c>
      <c r="B5068" s="368" t="s">
        <v>1926</v>
      </c>
      <c r="C5068" s="367" t="s">
        <v>1917</v>
      </c>
      <c r="D5068" s="366">
        <v>44197</v>
      </c>
      <c r="E5068" s="366">
        <v>44197</v>
      </c>
      <c r="F5068" s="366">
        <v>44228</v>
      </c>
      <c r="G5068" s="365">
        <v>69</v>
      </c>
    </row>
    <row r="5069" spans="1:7" x14ac:dyDescent="0.25">
      <c r="A5069" s="369">
        <v>9021337</v>
      </c>
      <c r="B5069" s="368" t="s">
        <v>1922</v>
      </c>
      <c r="C5069" s="367" t="s">
        <v>1931</v>
      </c>
      <c r="D5069" s="366">
        <v>44044</v>
      </c>
      <c r="E5069" s="366">
        <v>44075</v>
      </c>
      <c r="F5069" s="366">
        <v>44075</v>
      </c>
      <c r="G5069" s="365">
        <v>8</v>
      </c>
    </row>
    <row r="5070" spans="1:7" x14ac:dyDescent="0.25">
      <c r="A5070" s="369">
        <v>9025851</v>
      </c>
      <c r="B5070" s="368" t="s">
        <v>1928</v>
      </c>
      <c r="C5070" s="367" t="s">
        <v>1930</v>
      </c>
      <c r="D5070" s="366">
        <v>44044</v>
      </c>
      <c r="E5070" s="366">
        <v>44044</v>
      </c>
      <c r="F5070" s="366">
        <v>44075</v>
      </c>
      <c r="G5070" s="365">
        <v>60</v>
      </c>
    </row>
    <row r="5071" spans="1:7" x14ac:dyDescent="0.25">
      <c r="A5071" s="369">
        <v>9029799</v>
      </c>
      <c r="B5071" s="368" t="s">
        <v>1924</v>
      </c>
      <c r="C5071" s="367" t="s">
        <v>1923</v>
      </c>
      <c r="D5071" s="366">
        <v>44013</v>
      </c>
      <c r="E5071" s="366">
        <v>44013</v>
      </c>
      <c r="F5071" s="366">
        <v>44044</v>
      </c>
      <c r="G5071" s="365">
        <v>18</v>
      </c>
    </row>
    <row r="5072" spans="1:7" x14ac:dyDescent="0.25">
      <c r="A5072" s="369">
        <v>9034741</v>
      </c>
      <c r="B5072" s="368" t="s">
        <v>1924</v>
      </c>
      <c r="C5072" s="367" t="s">
        <v>1917</v>
      </c>
      <c r="D5072" s="366">
        <v>44501</v>
      </c>
      <c r="E5072" s="366">
        <v>44501</v>
      </c>
      <c r="F5072" s="366">
        <v>44501</v>
      </c>
      <c r="G5072" s="365">
        <v>41</v>
      </c>
    </row>
    <row r="5073" spans="1:7" x14ac:dyDescent="0.25">
      <c r="A5073" s="369">
        <v>9040124</v>
      </c>
      <c r="B5073" s="368" t="s">
        <v>1920</v>
      </c>
      <c r="C5073" s="367" t="s">
        <v>1931</v>
      </c>
      <c r="D5073" s="366">
        <v>44044</v>
      </c>
      <c r="E5073" s="366">
        <v>44044</v>
      </c>
      <c r="F5073" s="366">
        <v>44075</v>
      </c>
      <c r="G5073" s="365">
        <v>51</v>
      </c>
    </row>
    <row r="5074" spans="1:7" x14ac:dyDescent="0.25">
      <c r="A5074" s="369">
        <v>9040278</v>
      </c>
      <c r="B5074" s="368" t="s">
        <v>1928</v>
      </c>
      <c r="C5074" s="367" t="s">
        <v>1934</v>
      </c>
      <c r="D5074" s="366">
        <v>44470</v>
      </c>
      <c r="E5074" s="366">
        <v>44470</v>
      </c>
      <c r="F5074" s="366">
        <v>44470</v>
      </c>
      <c r="G5074" s="365">
        <v>89</v>
      </c>
    </row>
    <row r="5075" spans="1:7" x14ac:dyDescent="0.25">
      <c r="A5075" s="369">
        <v>9042102</v>
      </c>
      <c r="B5075" s="368" t="s">
        <v>1929</v>
      </c>
      <c r="C5075" s="367" t="s">
        <v>1930</v>
      </c>
      <c r="D5075" s="366">
        <v>44440</v>
      </c>
      <c r="E5075" s="366">
        <v>44470</v>
      </c>
      <c r="F5075" s="366">
        <v>44470</v>
      </c>
      <c r="G5075" s="365">
        <v>18</v>
      </c>
    </row>
    <row r="5076" spans="1:7" x14ac:dyDescent="0.25">
      <c r="A5076" s="369">
        <v>9042290</v>
      </c>
      <c r="B5076" s="368" t="s">
        <v>1920</v>
      </c>
      <c r="C5076" s="367" t="s">
        <v>1934</v>
      </c>
      <c r="D5076" s="366">
        <v>43952</v>
      </c>
      <c r="E5076" s="366">
        <v>43952</v>
      </c>
      <c r="F5076" s="366">
        <v>43983</v>
      </c>
      <c r="G5076" s="365">
        <v>38</v>
      </c>
    </row>
    <row r="5077" spans="1:7" x14ac:dyDescent="0.25">
      <c r="A5077" s="369">
        <v>9043120</v>
      </c>
      <c r="B5077" s="368" t="s">
        <v>1928</v>
      </c>
      <c r="C5077" s="367" t="s">
        <v>1933</v>
      </c>
      <c r="D5077" s="366">
        <v>43952</v>
      </c>
      <c r="E5077" s="366">
        <v>43983</v>
      </c>
      <c r="F5077" s="366">
        <v>43983</v>
      </c>
      <c r="G5077" s="365">
        <v>5</v>
      </c>
    </row>
    <row r="5078" spans="1:7" x14ac:dyDescent="0.25">
      <c r="A5078" s="369">
        <v>9043515</v>
      </c>
      <c r="B5078" s="368" t="s">
        <v>1928</v>
      </c>
      <c r="C5078" s="367" t="s">
        <v>1934</v>
      </c>
      <c r="D5078" s="366">
        <v>43952</v>
      </c>
      <c r="E5078" s="366">
        <v>43983</v>
      </c>
      <c r="F5078" s="366">
        <v>43983</v>
      </c>
      <c r="G5078" s="365">
        <v>4</v>
      </c>
    </row>
    <row r="5079" spans="1:7" x14ac:dyDescent="0.25">
      <c r="A5079" s="369">
        <v>9044565</v>
      </c>
      <c r="B5079" s="368" t="s">
        <v>1924</v>
      </c>
      <c r="C5079" s="367" t="s">
        <v>1930</v>
      </c>
      <c r="D5079" s="366">
        <v>43983</v>
      </c>
      <c r="E5079" s="366">
        <v>44013</v>
      </c>
      <c r="F5079" s="366">
        <v>44013</v>
      </c>
      <c r="G5079" s="365">
        <v>7</v>
      </c>
    </row>
    <row r="5080" spans="1:7" x14ac:dyDescent="0.25">
      <c r="A5080" s="369">
        <v>9045215</v>
      </c>
      <c r="B5080" s="368" t="s">
        <v>1928</v>
      </c>
      <c r="C5080" s="367" t="s">
        <v>1919</v>
      </c>
      <c r="D5080" s="366">
        <v>43891</v>
      </c>
      <c r="E5080" s="366">
        <v>43891</v>
      </c>
      <c r="F5080" s="366">
        <v>43891</v>
      </c>
      <c r="G5080" s="365">
        <v>91</v>
      </c>
    </row>
    <row r="5081" spans="1:7" x14ac:dyDescent="0.25">
      <c r="A5081" s="369">
        <v>9045890</v>
      </c>
      <c r="B5081" s="368" t="s">
        <v>1922</v>
      </c>
      <c r="C5081" s="367" t="s">
        <v>1919</v>
      </c>
      <c r="D5081" s="366">
        <v>44501</v>
      </c>
      <c r="E5081" s="366">
        <v>44531</v>
      </c>
      <c r="F5081" s="366">
        <v>44531</v>
      </c>
      <c r="G5081" s="365">
        <v>12</v>
      </c>
    </row>
    <row r="5082" spans="1:7" x14ac:dyDescent="0.25">
      <c r="A5082" s="369">
        <v>9046201</v>
      </c>
      <c r="B5082" s="368" t="s">
        <v>1918</v>
      </c>
      <c r="C5082" s="367" t="s">
        <v>1927</v>
      </c>
      <c r="D5082" s="366">
        <v>43891</v>
      </c>
      <c r="E5082" s="366">
        <v>43891</v>
      </c>
      <c r="F5082" s="366">
        <v>43891</v>
      </c>
      <c r="G5082" s="365">
        <v>2</v>
      </c>
    </row>
    <row r="5083" spans="1:7" x14ac:dyDescent="0.25">
      <c r="A5083" s="369">
        <v>9047857</v>
      </c>
      <c r="B5083" s="368" t="s">
        <v>1924</v>
      </c>
      <c r="C5083" s="367" t="s">
        <v>1925</v>
      </c>
      <c r="D5083" s="366">
        <v>44531</v>
      </c>
      <c r="E5083" s="366">
        <v>44531</v>
      </c>
      <c r="F5083" s="366">
        <v>44562</v>
      </c>
      <c r="G5083" s="365">
        <v>39</v>
      </c>
    </row>
    <row r="5084" spans="1:7" x14ac:dyDescent="0.25">
      <c r="A5084" s="369">
        <v>9047968</v>
      </c>
      <c r="B5084" s="368" t="s">
        <v>1932</v>
      </c>
      <c r="C5084" s="367" t="s">
        <v>1931</v>
      </c>
      <c r="D5084" s="366">
        <v>44228</v>
      </c>
      <c r="E5084" s="366">
        <v>44228</v>
      </c>
      <c r="F5084" s="366">
        <v>44256</v>
      </c>
      <c r="G5084" s="365">
        <v>42</v>
      </c>
    </row>
    <row r="5085" spans="1:7" x14ac:dyDescent="0.25">
      <c r="A5085" s="369">
        <v>9048350</v>
      </c>
      <c r="B5085" s="368" t="s">
        <v>1918</v>
      </c>
      <c r="C5085" s="367" t="s">
        <v>1921</v>
      </c>
      <c r="D5085" s="366">
        <v>43862</v>
      </c>
      <c r="E5085" s="366">
        <v>43862</v>
      </c>
      <c r="F5085" s="366">
        <v>43862</v>
      </c>
      <c r="G5085" s="365">
        <v>6</v>
      </c>
    </row>
    <row r="5086" spans="1:7" x14ac:dyDescent="0.25">
      <c r="A5086" s="369">
        <v>9052971</v>
      </c>
      <c r="B5086" s="368" t="s">
        <v>1918</v>
      </c>
      <c r="C5086" s="367" t="s">
        <v>1933</v>
      </c>
      <c r="D5086" s="366">
        <v>44317</v>
      </c>
      <c r="E5086" s="366">
        <v>44317</v>
      </c>
      <c r="F5086" s="366">
        <v>44317</v>
      </c>
      <c r="G5086" s="365">
        <v>63</v>
      </c>
    </row>
    <row r="5087" spans="1:7" x14ac:dyDescent="0.25">
      <c r="A5087" s="369">
        <v>9054170</v>
      </c>
      <c r="B5087" s="368" t="s">
        <v>1918</v>
      </c>
      <c r="C5087" s="367" t="s">
        <v>1921</v>
      </c>
      <c r="D5087" s="366">
        <v>43952</v>
      </c>
      <c r="E5087" s="366">
        <v>43983</v>
      </c>
      <c r="F5087" s="366">
        <v>43983</v>
      </c>
      <c r="G5087" s="365">
        <v>6</v>
      </c>
    </row>
    <row r="5088" spans="1:7" x14ac:dyDescent="0.25">
      <c r="A5088" s="369">
        <v>9055283</v>
      </c>
      <c r="B5088" s="368" t="s">
        <v>1926</v>
      </c>
      <c r="C5088" s="367" t="s">
        <v>1919</v>
      </c>
      <c r="D5088" s="366">
        <v>44378</v>
      </c>
      <c r="E5088" s="366">
        <v>44409</v>
      </c>
      <c r="F5088" s="366">
        <v>44409</v>
      </c>
      <c r="G5088" s="365">
        <v>25</v>
      </c>
    </row>
    <row r="5089" spans="1:7" x14ac:dyDescent="0.25">
      <c r="A5089" s="369">
        <v>9057236</v>
      </c>
      <c r="B5089" s="368" t="s">
        <v>1926</v>
      </c>
      <c r="C5089" s="367" t="s">
        <v>1921</v>
      </c>
      <c r="D5089" s="366">
        <v>44228</v>
      </c>
      <c r="E5089" s="366">
        <v>44228</v>
      </c>
      <c r="F5089" s="366">
        <v>44256</v>
      </c>
      <c r="G5089" s="365">
        <v>84</v>
      </c>
    </row>
    <row r="5090" spans="1:7" x14ac:dyDescent="0.25">
      <c r="A5090" s="369">
        <v>9059156</v>
      </c>
      <c r="B5090" s="368" t="s">
        <v>1918</v>
      </c>
      <c r="C5090" s="367" t="s">
        <v>1931</v>
      </c>
      <c r="D5090" s="366">
        <v>43922</v>
      </c>
      <c r="E5090" s="366">
        <v>43922</v>
      </c>
      <c r="F5090" s="366">
        <v>43922</v>
      </c>
      <c r="G5090" s="365">
        <v>31</v>
      </c>
    </row>
    <row r="5091" spans="1:7" x14ac:dyDescent="0.25">
      <c r="A5091" s="369">
        <v>9061817</v>
      </c>
      <c r="B5091" s="368" t="s">
        <v>1932</v>
      </c>
      <c r="C5091" s="367" t="s">
        <v>1921</v>
      </c>
      <c r="D5091" s="366">
        <v>44256</v>
      </c>
      <c r="E5091" s="366">
        <v>44256</v>
      </c>
      <c r="F5091" s="366">
        <v>44287</v>
      </c>
      <c r="G5091" s="365">
        <v>63</v>
      </c>
    </row>
    <row r="5092" spans="1:7" x14ac:dyDescent="0.25">
      <c r="A5092" s="369">
        <v>9065212</v>
      </c>
      <c r="B5092" s="368" t="s">
        <v>1924</v>
      </c>
      <c r="C5092" s="367" t="s">
        <v>1925</v>
      </c>
      <c r="D5092" s="366">
        <v>44287</v>
      </c>
      <c r="E5092" s="366">
        <v>44287</v>
      </c>
      <c r="F5092" s="366">
        <v>44317</v>
      </c>
      <c r="G5092" s="365">
        <v>29</v>
      </c>
    </row>
    <row r="5093" spans="1:7" x14ac:dyDescent="0.25">
      <c r="A5093" s="369">
        <v>9066515</v>
      </c>
      <c r="B5093" s="368" t="s">
        <v>1924</v>
      </c>
      <c r="C5093" s="367" t="s">
        <v>1931</v>
      </c>
      <c r="D5093" s="366">
        <v>44075</v>
      </c>
      <c r="E5093" s="366">
        <v>44075</v>
      </c>
      <c r="F5093" s="366">
        <v>44105</v>
      </c>
      <c r="G5093" s="365">
        <v>25</v>
      </c>
    </row>
    <row r="5094" spans="1:7" x14ac:dyDescent="0.25">
      <c r="A5094" s="369">
        <v>9066825</v>
      </c>
      <c r="B5094" s="368" t="s">
        <v>1922</v>
      </c>
      <c r="C5094" s="367" t="s">
        <v>1930</v>
      </c>
      <c r="D5094" s="366">
        <v>43922</v>
      </c>
      <c r="E5094" s="366">
        <v>43922</v>
      </c>
      <c r="F5094" s="366">
        <v>43922</v>
      </c>
      <c r="G5094" s="365">
        <v>58</v>
      </c>
    </row>
    <row r="5095" spans="1:7" x14ac:dyDescent="0.25">
      <c r="A5095" s="369">
        <v>9066836</v>
      </c>
      <c r="B5095" s="368" t="s">
        <v>1932</v>
      </c>
      <c r="C5095" s="367" t="s">
        <v>1923</v>
      </c>
      <c r="D5095" s="366">
        <v>44166</v>
      </c>
      <c r="E5095" s="366">
        <v>44197</v>
      </c>
      <c r="F5095" s="366">
        <v>44197</v>
      </c>
      <c r="G5095" s="365">
        <v>2</v>
      </c>
    </row>
    <row r="5096" spans="1:7" x14ac:dyDescent="0.25">
      <c r="A5096" s="369">
        <v>9067806</v>
      </c>
      <c r="B5096" s="368" t="s">
        <v>1918</v>
      </c>
      <c r="C5096" s="367" t="s">
        <v>1934</v>
      </c>
      <c r="D5096" s="366">
        <v>44197</v>
      </c>
      <c r="E5096" s="366">
        <v>44228</v>
      </c>
      <c r="F5096" s="366">
        <v>44228</v>
      </c>
      <c r="G5096" s="365">
        <v>14</v>
      </c>
    </row>
    <row r="5097" spans="1:7" x14ac:dyDescent="0.25">
      <c r="A5097" s="369">
        <v>9068076</v>
      </c>
      <c r="B5097" s="368" t="s">
        <v>1932</v>
      </c>
      <c r="C5097" s="367" t="s">
        <v>1927</v>
      </c>
      <c r="D5097" s="366">
        <v>43862</v>
      </c>
      <c r="E5097" s="366">
        <v>43891</v>
      </c>
      <c r="F5097" s="366">
        <v>43891</v>
      </c>
      <c r="G5097" s="365">
        <v>1</v>
      </c>
    </row>
    <row r="5098" spans="1:7" x14ac:dyDescent="0.25">
      <c r="A5098" s="369">
        <v>9068725</v>
      </c>
      <c r="B5098" s="368" t="s">
        <v>1928</v>
      </c>
      <c r="C5098" s="367" t="s">
        <v>1934</v>
      </c>
      <c r="D5098" s="366">
        <v>43862</v>
      </c>
      <c r="E5098" s="366">
        <v>43862</v>
      </c>
      <c r="F5098" s="366">
        <v>43862</v>
      </c>
      <c r="G5098" s="365">
        <v>73</v>
      </c>
    </row>
    <row r="5099" spans="1:7" x14ac:dyDescent="0.25">
      <c r="A5099" s="369">
        <v>9071472</v>
      </c>
      <c r="B5099" s="368" t="s">
        <v>1922</v>
      </c>
      <c r="C5099" s="367" t="s">
        <v>1923</v>
      </c>
      <c r="D5099" s="366">
        <v>44256</v>
      </c>
      <c r="E5099" s="366">
        <v>44256</v>
      </c>
      <c r="F5099" s="366">
        <v>44256</v>
      </c>
      <c r="G5099" s="365">
        <v>90</v>
      </c>
    </row>
    <row r="5100" spans="1:7" x14ac:dyDescent="0.25">
      <c r="A5100" s="369">
        <v>9074044</v>
      </c>
      <c r="B5100" s="368" t="s">
        <v>1932</v>
      </c>
      <c r="C5100" s="367" t="s">
        <v>1917</v>
      </c>
      <c r="D5100" s="366">
        <v>44197</v>
      </c>
      <c r="E5100" s="366">
        <v>44197</v>
      </c>
      <c r="F5100" s="366">
        <v>44197</v>
      </c>
      <c r="G5100" s="365">
        <v>59</v>
      </c>
    </row>
    <row r="5101" spans="1:7" x14ac:dyDescent="0.25">
      <c r="A5101" s="369">
        <v>9075591</v>
      </c>
      <c r="B5101" s="368" t="s">
        <v>1918</v>
      </c>
      <c r="C5101" s="367" t="s">
        <v>1923</v>
      </c>
      <c r="D5101" s="366">
        <v>44440</v>
      </c>
      <c r="E5101" s="366">
        <v>44440</v>
      </c>
      <c r="F5101" s="366">
        <v>44470</v>
      </c>
      <c r="G5101" s="365">
        <v>63</v>
      </c>
    </row>
    <row r="5102" spans="1:7" x14ac:dyDescent="0.25">
      <c r="A5102" s="369">
        <v>9076486</v>
      </c>
      <c r="B5102" s="368" t="s">
        <v>1926</v>
      </c>
      <c r="C5102" s="367" t="s">
        <v>1933</v>
      </c>
      <c r="D5102" s="366">
        <v>44378</v>
      </c>
      <c r="E5102" s="366">
        <v>44378</v>
      </c>
      <c r="F5102" s="366">
        <v>44378</v>
      </c>
      <c r="G5102" s="365">
        <v>63</v>
      </c>
    </row>
    <row r="5103" spans="1:7" x14ac:dyDescent="0.25">
      <c r="A5103" s="369">
        <v>9078667</v>
      </c>
      <c r="B5103" s="368" t="s">
        <v>1924</v>
      </c>
      <c r="C5103" s="367" t="s">
        <v>1930</v>
      </c>
      <c r="D5103" s="366">
        <v>44228</v>
      </c>
      <c r="E5103" s="366">
        <v>44228</v>
      </c>
      <c r="F5103" s="366">
        <v>44228</v>
      </c>
      <c r="G5103" s="365">
        <v>38</v>
      </c>
    </row>
    <row r="5104" spans="1:7" x14ac:dyDescent="0.25">
      <c r="A5104" s="369">
        <v>9079078</v>
      </c>
      <c r="B5104" s="368" t="s">
        <v>1932</v>
      </c>
      <c r="C5104" s="367" t="s">
        <v>1931</v>
      </c>
      <c r="D5104" s="366">
        <v>44531</v>
      </c>
      <c r="E5104" s="366">
        <v>44562</v>
      </c>
      <c r="F5104" s="366">
        <v>44562</v>
      </c>
      <c r="G5104" s="365">
        <v>4</v>
      </c>
    </row>
    <row r="5105" spans="1:7" x14ac:dyDescent="0.25">
      <c r="A5105" s="369">
        <v>9080616</v>
      </c>
      <c r="B5105" s="368" t="s">
        <v>1928</v>
      </c>
      <c r="C5105" s="367" t="s">
        <v>1917</v>
      </c>
      <c r="D5105" s="366">
        <v>44317</v>
      </c>
      <c r="E5105" s="366">
        <v>44317</v>
      </c>
      <c r="F5105" s="366">
        <v>44317</v>
      </c>
      <c r="G5105" s="365">
        <v>44</v>
      </c>
    </row>
    <row r="5106" spans="1:7" x14ac:dyDescent="0.25">
      <c r="A5106" s="369">
        <v>9081038</v>
      </c>
      <c r="B5106" s="368" t="s">
        <v>1918</v>
      </c>
      <c r="C5106" s="367" t="s">
        <v>1925</v>
      </c>
      <c r="D5106" s="366">
        <v>44136</v>
      </c>
      <c r="E5106" s="366">
        <v>44166</v>
      </c>
      <c r="F5106" s="366">
        <v>44166</v>
      </c>
      <c r="G5106" s="365">
        <v>7</v>
      </c>
    </row>
    <row r="5107" spans="1:7" x14ac:dyDescent="0.25">
      <c r="A5107" s="369">
        <v>9081323</v>
      </c>
      <c r="B5107" s="368" t="s">
        <v>1928</v>
      </c>
      <c r="C5107" s="367" t="s">
        <v>1927</v>
      </c>
      <c r="D5107" s="366">
        <v>44075</v>
      </c>
      <c r="E5107" s="366">
        <v>44105</v>
      </c>
      <c r="F5107" s="366">
        <v>44105</v>
      </c>
      <c r="G5107" s="365">
        <v>3</v>
      </c>
    </row>
    <row r="5108" spans="1:7" x14ac:dyDescent="0.25">
      <c r="A5108" s="369">
        <v>9081416</v>
      </c>
      <c r="B5108" s="368" t="s">
        <v>1928</v>
      </c>
      <c r="C5108" s="367" t="s">
        <v>1919</v>
      </c>
      <c r="D5108" s="366">
        <v>44470</v>
      </c>
      <c r="E5108" s="366">
        <v>44470</v>
      </c>
      <c r="F5108" s="366">
        <v>44470</v>
      </c>
      <c r="G5108" s="365">
        <v>49</v>
      </c>
    </row>
    <row r="5109" spans="1:7" x14ac:dyDescent="0.25">
      <c r="A5109" s="369">
        <v>9082412</v>
      </c>
      <c r="B5109" s="368" t="s">
        <v>1926</v>
      </c>
      <c r="C5109" s="367" t="s">
        <v>1919</v>
      </c>
      <c r="D5109" s="366">
        <v>44075</v>
      </c>
      <c r="E5109" s="366">
        <v>44075</v>
      </c>
      <c r="F5109" s="366">
        <v>44105</v>
      </c>
      <c r="G5109" s="365">
        <v>89</v>
      </c>
    </row>
    <row r="5110" spans="1:7" x14ac:dyDescent="0.25">
      <c r="A5110" s="369">
        <v>9083320</v>
      </c>
      <c r="B5110" s="368" t="s">
        <v>1922</v>
      </c>
      <c r="C5110" s="367" t="s">
        <v>1917</v>
      </c>
      <c r="D5110" s="366">
        <v>44317</v>
      </c>
      <c r="E5110" s="366">
        <v>44317</v>
      </c>
      <c r="F5110" s="366">
        <v>44348</v>
      </c>
      <c r="G5110" s="365">
        <v>10</v>
      </c>
    </row>
    <row r="5111" spans="1:7" x14ac:dyDescent="0.25">
      <c r="A5111" s="369">
        <v>9085290</v>
      </c>
      <c r="B5111" s="368" t="s">
        <v>1926</v>
      </c>
      <c r="C5111" s="367" t="s">
        <v>1934</v>
      </c>
      <c r="D5111" s="366">
        <v>44166</v>
      </c>
      <c r="E5111" s="366">
        <v>44166</v>
      </c>
      <c r="F5111" s="366">
        <v>44166</v>
      </c>
      <c r="G5111" s="365">
        <v>85</v>
      </c>
    </row>
    <row r="5112" spans="1:7" x14ac:dyDescent="0.25">
      <c r="A5112" s="369">
        <v>9089037</v>
      </c>
      <c r="B5112" s="368" t="s">
        <v>1932</v>
      </c>
      <c r="C5112" s="367" t="s">
        <v>1931</v>
      </c>
      <c r="D5112" s="366">
        <v>44287</v>
      </c>
      <c r="E5112" s="366">
        <v>44287</v>
      </c>
      <c r="F5112" s="366">
        <v>44317</v>
      </c>
      <c r="G5112" s="365">
        <v>75</v>
      </c>
    </row>
    <row r="5113" spans="1:7" x14ac:dyDescent="0.25">
      <c r="A5113" s="369">
        <v>9091148</v>
      </c>
      <c r="B5113" s="368" t="s">
        <v>1926</v>
      </c>
      <c r="C5113" s="367" t="s">
        <v>1927</v>
      </c>
      <c r="D5113" s="366">
        <v>44075</v>
      </c>
      <c r="E5113" s="366">
        <v>44075</v>
      </c>
      <c r="F5113" s="366">
        <v>44105</v>
      </c>
      <c r="G5113" s="365">
        <v>54</v>
      </c>
    </row>
    <row r="5114" spans="1:7" x14ac:dyDescent="0.25">
      <c r="A5114" s="369">
        <v>9093384</v>
      </c>
      <c r="B5114" s="368" t="s">
        <v>1920</v>
      </c>
      <c r="C5114" s="367" t="s">
        <v>1933</v>
      </c>
      <c r="D5114" s="366">
        <v>44136</v>
      </c>
      <c r="E5114" s="366">
        <v>44166</v>
      </c>
      <c r="F5114" s="366">
        <v>44166</v>
      </c>
      <c r="G5114" s="365">
        <v>4</v>
      </c>
    </row>
    <row r="5115" spans="1:7" x14ac:dyDescent="0.25">
      <c r="A5115" s="369">
        <v>9093931</v>
      </c>
      <c r="B5115" s="368" t="s">
        <v>1918</v>
      </c>
      <c r="C5115" s="367" t="s">
        <v>1931</v>
      </c>
      <c r="D5115" s="366">
        <v>44531</v>
      </c>
      <c r="E5115" s="366">
        <v>44562</v>
      </c>
      <c r="F5115" s="366">
        <v>44562</v>
      </c>
      <c r="G5115" s="365">
        <v>22</v>
      </c>
    </row>
    <row r="5116" spans="1:7" x14ac:dyDescent="0.25">
      <c r="A5116" s="369">
        <v>9097616</v>
      </c>
      <c r="B5116" s="368" t="s">
        <v>1922</v>
      </c>
      <c r="C5116" s="367" t="s">
        <v>1925</v>
      </c>
      <c r="D5116" s="366">
        <v>44105</v>
      </c>
      <c r="E5116" s="366">
        <v>44136</v>
      </c>
      <c r="F5116" s="366">
        <v>44136</v>
      </c>
      <c r="G5116" s="365">
        <v>5</v>
      </c>
    </row>
    <row r="5117" spans="1:7" x14ac:dyDescent="0.25">
      <c r="A5117" s="369">
        <v>9097825</v>
      </c>
      <c r="B5117" s="368" t="s">
        <v>1918</v>
      </c>
      <c r="C5117" s="367" t="s">
        <v>1927</v>
      </c>
      <c r="D5117" s="366">
        <v>43952</v>
      </c>
      <c r="E5117" s="366">
        <v>43952</v>
      </c>
      <c r="F5117" s="366">
        <v>43952</v>
      </c>
      <c r="G5117" s="365">
        <v>61</v>
      </c>
    </row>
    <row r="5118" spans="1:7" x14ac:dyDescent="0.25">
      <c r="A5118" s="369">
        <v>9097879</v>
      </c>
      <c r="B5118" s="368" t="s">
        <v>1918</v>
      </c>
      <c r="C5118" s="367" t="s">
        <v>1934</v>
      </c>
      <c r="D5118" s="366">
        <v>43922</v>
      </c>
      <c r="E5118" s="366">
        <v>43952</v>
      </c>
      <c r="F5118" s="366">
        <v>43952</v>
      </c>
      <c r="G5118" s="365">
        <v>5</v>
      </c>
    </row>
    <row r="5119" spans="1:7" x14ac:dyDescent="0.25">
      <c r="A5119" s="369">
        <v>9099583</v>
      </c>
      <c r="B5119" s="368" t="s">
        <v>1922</v>
      </c>
      <c r="C5119" s="367" t="s">
        <v>1925</v>
      </c>
      <c r="D5119" s="366">
        <v>43831</v>
      </c>
      <c r="E5119" s="366">
        <v>43831</v>
      </c>
      <c r="F5119" s="366">
        <v>43862</v>
      </c>
      <c r="G5119" s="365">
        <v>63</v>
      </c>
    </row>
    <row r="5120" spans="1:7" x14ac:dyDescent="0.25">
      <c r="A5120" s="369">
        <v>9100273</v>
      </c>
      <c r="B5120" s="368" t="s">
        <v>1918</v>
      </c>
      <c r="C5120" s="367" t="s">
        <v>1927</v>
      </c>
      <c r="D5120" s="366">
        <v>44166</v>
      </c>
      <c r="E5120" s="366">
        <v>44166</v>
      </c>
      <c r="F5120" s="366">
        <v>44197</v>
      </c>
      <c r="G5120" s="365">
        <v>62</v>
      </c>
    </row>
    <row r="5121" spans="1:7" x14ac:dyDescent="0.25">
      <c r="A5121" s="369">
        <v>9105919</v>
      </c>
      <c r="B5121" s="368" t="s">
        <v>1922</v>
      </c>
      <c r="C5121" s="367" t="s">
        <v>1933</v>
      </c>
      <c r="D5121" s="366">
        <v>43922</v>
      </c>
      <c r="E5121" s="366">
        <v>43952</v>
      </c>
      <c r="F5121" s="366">
        <v>43952</v>
      </c>
      <c r="G5121" s="365">
        <v>9</v>
      </c>
    </row>
    <row r="5122" spans="1:7" x14ac:dyDescent="0.25">
      <c r="A5122" s="369">
        <v>9107476</v>
      </c>
      <c r="B5122" s="368" t="s">
        <v>1924</v>
      </c>
      <c r="C5122" s="367" t="s">
        <v>1934</v>
      </c>
      <c r="D5122" s="366">
        <v>44044</v>
      </c>
      <c r="E5122" s="366">
        <v>44044</v>
      </c>
      <c r="F5122" s="366">
        <v>44075</v>
      </c>
      <c r="G5122" s="365">
        <v>42</v>
      </c>
    </row>
    <row r="5123" spans="1:7" x14ac:dyDescent="0.25">
      <c r="A5123" s="369">
        <v>9114313</v>
      </c>
      <c r="B5123" s="368" t="s">
        <v>1918</v>
      </c>
      <c r="C5123" s="367" t="s">
        <v>1919</v>
      </c>
      <c r="D5123" s="366">
        <v>44044</v>
      </c>
      <c r="E5123" s="366">
        <v>44044</v>
      </c>
      <c r="F5123" s="366">
        <v>44044</v>
      </c>
      <c r="G5123" s="365">
        <v>13</v>
      </c>
    </row>
    <row r="5124" spans="1:7" x14ac:dyDescent="0.25">
      <c r="A5124" s="369">
        <v>9115102</v>
      </c>
      <c r="B5124" s="368" t="s">
        <v>1932</v>
      </c>
      <c r="C5124" s="367" t="s">
        <v>1930</v>
      </c>
      <c r="D5124" s="366">
        <v>44044</v>
      </c>
      <c r="E5124" s="366">
        <v>44075</v>
      </c>
      <c r="F5124" s="366">
        <v>44075</v>
      </c>
      <c r="G5124" s="365">
        <v>3</v>
      </c>
    </row>
    <row r="5125" spans="1:7" x14ac:dyDescent="0.25">
      <c r="A5125" s="369">
        <v>9117172</v>
      </c>
      <c r="B5125" s="368" t="s">
        <v>1926</v>
      </c>
      <c r="C5125" s="367" t="s">
        <v>1925</v>
      </c>
      <c r="D5125" s="366">
        <v>44044</v>
      </c>
      <c r="E5125" s="366">
        <v>44075</v>
      </c>
      <c r="F5125" s="366">
        <v>44075</v>
      </c>
      <c r="G5125" s="365">
        <v>6</v>
      </c>
    </row>
    <row r="5126" spans="1:7" x14ac:dyDescent="0.25">
      <c r="A5126" s="369">
        <v>9117898</v>
      </c>
      <c r="B5126" s="368" t="s">
        <v>1922</v>
      </c>
      <c r="C5126" s="367" t="s">
        <v>1927</v>
      </c>
      <c r="D5126" s="366">
        <v>44317</v>
      </c>
      <c r="E5126" s="366">
        <v>44317</v>
      </c>
      <c r="F5126" s="366">
        <v>44348</v>
      </c>
      <c r="G5126" s="365">
        <v>57</v>
      </c>
    </row>
    <row r="5127" spans="1:7" x14ac:dyDescent="0.25">
      <c r="A5127" s="369">
        <v>9118198</v>
      </c>
      <c r="B5127" s="368" t="s">
        <v>1929</v>
      </c>
      <c r="C5127" s="367" t="s">
        <v>1927</v>
      </c>
      <c r="D5127" s="366">
        <v>44470</v>
      </c>
      <c r="E5127" s="366">
        <v>44470</v>
      </c>
      <c r="F5127" s="366">
        <v>44470</v>
      </c>
      <c r="G5127" s="365">
        <v>51</v>
      </c>
    </row>
    <row r="5128" spans="1:7" x14ac:dyDescent="0.25">
      <c r="A5128" s="369">
        <v>9118890</v>
      </c>
      <c r="B5128" s="368" t="s">
        <v>1922</v>
      </c>
      <c r="C5128" s="367" t="s">
        <v>1927</v>
      </c>
      <c r="D5128" s="366">
        <v>44409</v>
      </c>
      <c r="E5128" s="366">
        <v>44409</v>
      </c>
      <c r="F5128" s="366">
        <v>44409</v>
      </c>
      <c r="G5128" s="365">
        <v>51</v>
      </c>
    </row>
    <row r="5129" spans="1:7" x14ac:dyDescent="0.25">
      <c r="A5129" s="369">
        <v>9120040</v>
      </c>
      <c r="B5129" s="368" t="s">
        <v>1926</v>
      </c>
      <c r="C5129" s="367" t="s">
        <v>1917</v>
      </c>
      <c r="D5129" s="366">
        <v>44348</v>
      </c>
      <c r="E5129" s="366">
        <v>44348</v>
      </c>
      <c r="F5129" s="366">
        <v>44378</v>
      </c>
      <c r="G5129" s="365">
        <v>97</v>
      </c>
    </row>
    <row r="5130" spans="1:7" x14ac:dyDescent="0.25">
      <c r="A5130" s="369">
        <v>9120354</v>
      </c>
      <c r="B5130" s="368" t="s">
        <v>1920</v>
      </c>
      <c r="C5130" s="367" t="s">
        <v>1930</v>
      </c>
      <c r="D5130" s="366">
        <v>44166</v>
      </c>
      <c r="E5130" s="366">
        <v>44197</v>
      </c>
      <c r="F5130" s="366">
        <v>44197</v>
      </c>
      <c r="G5130" s="365">
        <v>1</v>
      </c>
    </row>
    <row r="5131" spans="1:7" x14ac:dyDescent="0.25">
      <c r="A5131" s="369">
        <v>9120997</v>
      </c>
      <c r="B5131" s="368" t="s">
        <v>1922</v>
      </c>
      <c r="C5131" s="367" t="s">
        <v>1925</v>
      </c>
      <c r="D5131" s="366">
        <v>44197</v>
      </c>
      <c r="E5131" s="366">
        <v>44197</v>
      </c>
      <c r="F5131" s="366">
        <v>44197</v>
      </c>
      <c r="G5131" s="365">
        <v>62</v>
      </c>
    </row>
    <row r="5132" spans="1:7" x14ac:dyDescent="0.25">
      <c r="A5132" s="369">
        <v>9123154</v>
      </c>
      <c r="B5132" s="368" t="s">
        <v>1928</v>
      </c>
      <c r="C5132" s="367" t="s">
        <v>1925</v>
      </c>
      <c r="D5132" s="366">
        <v>44256</v>
      </c>
      <c r="E5132" s="366">
        <v>44256</v>
      </c>
      <c r="F5132" s="366">
        <v>44256</v>
      </c>
      <c r="G5132" s="365">
        <v>78</v>
      </c>
    </row>
    <row r="5133" spans="1:7" x14ac:dyDescent="0.25">
      <c r="A5133" s="369">
        <v>9125412</v>
      </c>
      <c r="B5133" s="368" t="s">
        <v>1929</v>
      </c>
      <c r="C5133" s="367" t="s">
        <v>1925</v>
      </c>
      <c r="D5133" s="366">
        <v>44197</v>
      </c>
      <c r="E5133" s="366">
        <v>44197</v>
      </c>
      <c r="F5133" s="366">
        <v>44197</v>
      </c>
      <c r="G5133" s="365">
        <v>87</v>
      </c>
    </row>
    <row r="5134" spans="1:7" x14ac:dyDescent="0.25">
      <c r="A5134" s="369">
        <v>9125530</v>
      </c>
      <c r="B5134" s="368" t="s">
        <v>1920</v>
      </c>
      <c r="C5134" s="367" t="s">
        <v>1927</v>
      </c>
      <c r="D5134" s="366">
        <v>43922</v>
      </c>
      <c r="E5134" s="366">
        <v>43922</v>
      </c>
      <c r="F5134" s="366">
        <v>43952</v>
      </c>
      <c r="G5134" s="365">
        <v>79</v>
      </c>
    </row>
    <row r="5135" spans="1:7" x14ac:dyDescent="0.25">
      <c r="A5135" s="369">
        <v>9127227</v>
      </c>
      <c r="B5135" s="368" t="s">
        <v>1928</v>
      </c>
      <c r="C5135" s="367" t="s">
        <v>1925</v>
      </c>
      <c r="D5135" s="366">
        <v>44378</v>
      </c>
      <c r="E5135" s="366">
        <v>44409</v>
      </c>
      <c r="F5135" s="366">
        <v>44409</v>
      </c>
      <c r="G5135" s="365">
        <v>9</v>
      </c>
    </row>
    <row r="5136" spans="1:7" x14ac:dyDescent="0.25">
      <c r="A5136" s="369">
        <v>9127735</v>
      </c>
      <c r="B5136" s="368" t="s">
        <v>1928</v>
      </c>
      <c r="C5136" s="367" t="s">
        <v>1934</v>
      </c>
      <c r="D5136" s="366">
        <v>43983</v>
      </c>
      <c r="E5136" s="366">
        <v>43983</v>
      </c>
      <c r="F5136" s="366">
        <v>43983</v>
      </c>
      <c r="G5136" s="365">
        <v>32</v>
      </c>
    </row>
    <row r="5137" spans="1:7" x14ac:dyDescent="0.25">
      <c r="A5137" s="369">
        <v>9129405</v>
      </c>
      <c r="B5137" s="368" t="s">
        <v>1918</v>
      </c>
      <c r="C5137" s="367" t="s">
        <v>1919</v>
      </c>
      <c r="D5137" s="366">
        <v>44378</v>
      </c>
      <c r="E5137" s="366">
        <v>44378</v>
      </c>
      <c r="F5137" s="366">
        <v>44409</v>
      </c>
      <c r="G5137" s="365">
        <v>10</v>
      </c>
    </row>
    <row r="5138" spans="1:7" x14ac:dyDescent="0.25">
      <c r="A5138" s="369">
        <v>9129579</v>
      </c>
      <c r="B5138" s="368" t="s">
        <v>1918</v>
      </c>
      <c r="C5138" s="367" t="s">
        <v>1933</v>
      </c>
      <c r="D5138" s="366">
        <v>44378</v>
      </c>
      <c r="E5138" s="366">
        <v>44378</v>
      </c>
      <c r="F5138" s="366">
        <v>44378</v>
      </c>
      <c r="G5138" s="365">
        <v>19</v>
      </c>
    </row>
    <row r="5139" spans="1:7" x14ac:dyDescent="0.25">
      <c r="A5139" s="369">
        <v>9130123</v>
      </c>
      <c r="B5139" s="368" t="s">
        <v>1920</v>
      </c>
      <c r="C5139" s="367" t="s">
        <v>1931</v>
      </c>
      <c r="D5139" s="366">
        <v>44531</v>
      </c>
      <c r="E5139" s="366">
        <v>44562</v>
      </c>
      <c r="F5139" s="366">
        <v>44562</v>
      </c>
      <c r="G5139" s="365">
        <v>6</v>
      </c>
    </row>
    <row r="5140" spans="1:7" x14ac:dyDescent="0.25">
      <c r="A5140" s="369">
        <v>9130678</v>
      </c>
      <c r="B5140" s="368" t="s">
        <v>1928</v>
      </c>
      <c r="C5140" s="367" t="s">
        <v>1930</v>
      </c>
      <c r="D5140" s="366">
        <v>44470</v>
      </c>
      <c r="E5140" s="366">
        <v>44470</v>
      </c>
      <c r="F5140" s="366">
        <v>44470</v>
      </c>
      <c r="G5140" s="365">
        <v>86</v>
      </c>
    </row>
    <row r="5141" spans="1:7" x14ac:dyDescent="0.25">
      <c r="A5141" s="369">
        <v>9132746</v>
      </c>
      <c r="B5141" s="368" t="s">
        <v>1926</v>
      </c>
      <c r="C5141" s="367" t="s">
        <v>1921</v>
      </c>
      <c r="D5141" s="366">
        <v>44501</v>
      </c>
      <c r="E5141" s="366">
        <v>44531</v>
      </c>
      <c r="F5141" s="366">
        <v>44531</v>
      </c>
      <c r="G5141" s="365">
        <v>14</v>
      </c>
    </row>
    <row r="5142" spans="1:7" x14ac:dyDescent="0.25">
      <c r="A5142" s="369">
        <v>9132925</v>
      </c>
      <c r="B5142" s="368" t="s">
        <v>1932</v>
      </c>
      <c r="C5142" s="367" t="s">
        <v>1933</v>
      </c>
      <c r="D5142" s="366">
        <v>44075</v>
      </c>
      <c r="E5142" s="366">
        <v>44075</v>
      </c>
      <c r="F5142" s="366">
        <v>44105</v>
      </c>
      <c r="G5142" s="365">
        <v>79</v>
      </c>
    </row>
    <row r="5143" spans="1:7" x14ac:dyDescent="0.25">
      <c r="A5143" s="369">
        <v>9133156</v>
      </c>
      <c r="B5143" s="368" t="s">
        <v>1922</v>
      </c>
      <c r="C5143" s="367" t="s">
        <v>1931</v>
      </c>
      <c r="D5143" s="366">
        <v>44105</v>
      </c>
      <c r="E5143" s="366">
        <v>44136</v>
      </c>
      <c r="F5143" s="366">
        <v>44136</v>
      </c>
      <c r="G5143" s="365">
        <v>6</v>
      </c>
    </row>
    <row r="5144" spans="1:7" x14ac:dyDescent="0.25">
      <c r="A5144" s="369">
        <v>9134798</v>
      </c>
      <c r="B5144" s="368" t="s">
        <v>1932</v>
      </c>
      <c r="C5144" s="367" t="s">
        <v>1925</v>
      </c>
      <c r="D5144" s="366">
        <v>44044</v>
      </c>
      <c r="E5144" s="366">
        <v>44044</v>
      </c>
      <c r="F5144" s="366">
        <v>44044</v>
      </c>
      <c r="G5144" s="365">
        <v>86</v>
      </c>
    </row>
    <row r="5145" spans="1:7" x14ac:dyDescent="0.25">
      <c r="A5145" s="369">
        <v>9136680</v>
      </c>
      <c r="B5145" s="368" t="s">
        <v>1920</v>
      </c>
      <c r="C5145" s="367" t="s">
        <v>1934</v>
      </c>
      <c r="D5145" s="366">
        <v>44287</v>
      </c>
      <c r="E5145" s="366">
        <v>44317</v>
      </c>
      <c r="F5145" s="366">
        <v>44317</v>
      </c>
      <c r="G5145" s="365">
        <v>4</v>
      </c>
    </row>
    <row r="5146" spans="1:7" x14ac:dyDescent="0.25">
      <c r="A5146" s="369">
        <v>9136682</v>
      </c>
      <c r="B5146" s="368" t="s">
        <v>1932</v>
      </c>
      <c r="C5146" s="367" t="s">
        <v>1917</v>
      </c>
      <c r="D5146" s="366">
        <v>44378</v>
      </c>
      <c r="E5146" s="366">
        <v>44409</v>
      </c>
      <c r="F5146" s="366">
        <v>44409</v>
      </c>
      <c r="G5146" s="365">
        <v>16</v>
      </c>
    </row>
    <row r="5147" spans="1:7" x14ac:dyDescent="0.25">
      <c r="A5147" s="369">
        <v>9137871</v>
      </c>
      <c r="B5147" s="368" t="s">
        <v>1926</v>
      </c>
      <c r="C5147" s="367" t="s">
        <v>1927</v>
      </c>
      <c r="D5147" s="366">
        <v>44409</v>
      </c>
      <c r="E5147" s="366">
        <v>44440</v>
      </c>
      <c r="F5147" s="366">
        <v>44440</v>
      </c>
      <c r="G5147" s="365">
        <v>14</v>
      </c>
    </row>
    <row r="5148" spans="1:7" x14ac:dyDescent="0.25">
      <c r="A5148" s="369">
        <v>9138054</v>
      </c>
      <c r="B5148" s="368" t="s">
        <v>1926</v>
      </c>
      <c r="C5148" s="367" t="s">
        <v>1925</v>
      </c>
      <c r="D5148" s="366">
        <v>44531</v>
      </c>
      <c r="E5148" s="366">
        <v>44562</v>
      </c>
      <c r="F5148" s="366">
        <v>44562</v>
      </c>
      <c r="G5148" s="365">
        <v>9</v>
      </c>
    </row>
    <row r="5149" spans="1:7" x14ac:dyDescent="0.25">
      <c r="A5149" s="369">
        <v>9142382</v>
      </c>
      <c r="B5149" s="368" t="s">
        <v>1920</v>
      </c>
      <c r="C5149" s="367" t="s">
        <v>1927</v>
      </c>
      <c r="D5149" s="366">
        <v>44348</v>
      </c>
      <c r="E5149" s="366">
        <v>44348</v>
      </c>
      <c r="F5149" s="366">
        <v>44348</v>
      </c>
      <c r="G5149" s="365">
        <v>33</v>
      </c>
    </row>
    <row r="5150" spans="1:7" x14ac:dyDescent="0.25">
      <c r="A5150" s="369">
        <v>9144613</v>
      </c>
      <c r="B5150" s="368" t="s">
        <v>1929</v>
      </c>
      <c r="C5150" s="367" t="s">
        <v>1933</v>
      </c>
      <c r="D5150" s="366">
        <v>44348</v>
      </c>
      <c r="E5150" s="366">
        <v>44348</v>
      </c>
      <c r="F5150" s="366">
        <v>44348</v>
      </c>
      <c r="G5150" s="365">
        <v>80</v>
      </c>
    </row>
    <row r="5151" spans="1:7" x14ac:dyDescent="0.25">
      <c r="A5151" s="369">
        <v>9144648</v>
      </c>
      <c r="B5151" s="368" t="s">
        <v>1926</v>
      </c>
      <c r="C5151" s="367" t="s">
        <v>1930</v>
      </c>
      <c r="D5151" s="366">
        <v>44348</v>
      </c>
      <c r="E5151" s="366">
        <v>44378</v>
      </c>
      <c r="F5151" s="366">
        <v>44378</v>
      </c>
      <c r="G5151" s="365">
        <v>25</v>
      </c>
    </row>
    <row r="5152" spans="1:7" x14ac:dyDescent="0.25">
      <c r="A5152" s="369">
        <v>9144699</v>
      </c>
      <c r="B5152" s="368" t="s">
        <v>1928</v>
      </c>
      <c r="C5152" s="367" t="s">
        <v>1917</v>
      </c>
      <c r="D5152" s="366">
        <v>44440</v>
      </c>
      <c r="E5152" s="366">
        <v>44440</v>
      </c>
      <c r="F5152" s="366">
        <v>44470</v>
      </c>
      <c r="G5152" s="365">
        <v>88</v>
      </c>
    </row>
    <row r="5153" spans="1:7" x14ac:dyDescent="0.25">
      <c r="A5153" s="369">
        <v>9145300</v>
      </c>
      <c r="B5153" s="368" t="s">
        <v>1929</v>
      </c>
      <c r="C5153" s="367" t="s">
        <v>1934</v>
      </c>
      <c r="D5153" s="366">
        <v>44075</v>
      </c>
      <c r="E5153" s="366">
        <v>44075</v>
      </c>
      <c r="F5153" s="366">
        <v>44075</v>
      </c>
      <c r="G5153" s="365">
        <v>22</v>
      </c>
    </row>
    <row r="5154" spans="1:7" x14ac:dyDescent="0.25">
      <c r="A5154" s="369">
        <v>9147265</v>
      </c>
      <c r="B5154" s="368" t="s">
        <v>1929</v>
      </c>
      <c r="C5154" s="367" t="s">
        <v>1930</v>
      </c>
      <c r="D5154" s="366">
        <v>44378</v>
      </c>
      <c r="E5154" s="366">
        <v>44378</v>
      </c>
      <c r="F5154" s="366">
        <v>44409</v>
      </c>
      <c r="G5154" s="365">
        <v>92</v>
      </c>
    </row>
    <row r="5155" spans="1:7" x14ac:dyDescent="0.25">
      <c r="A5155" s="369">
        <v>9148122</v>
      </c>
      <c r="B5155" s="368" t="s">
        <v>1929</v>
      </c>
      <c r="C5155" s="367" t="s">
        <v>1923</v>
      </c>
      <c r="D5155" s="366">
        <v>43922</v>
      </c>
      <c r="E5155" s="366">
        <v>43952</v>
      </c>
      <c r="F5155" s="366">
        <v>43952</v>
      </c>
      <c r="G5155" s="365">
        <v>9</v>
      </c>
    </row>
    <row r="5156" spans="1:7" x14ac:dyDescent="0.25">
      <c r="A5156" s="369">
        <v>9149596</v>
      </c>
      <c r="B5156" s="368" t="s">
        <v>1929</v>
      </c>
      <c r="C5156" s="367" t="s">
        <v>1923</v>
      </c>
      <c r="D5156" s="366">
        <v>44228</v>
      </c>
      <c r="E5156" s="366">
        <v>44256</v>
      </c>
      <c r="F5156" s="366">
        <v>44256</v>
      </c>
      <c r="G5156" s="365">
        <v>12</v>
      </c>
    </row>
    <row r="5157" spans="1:7" x14ac:dyDescent="0.25">
      <c r="A5157" s="369">
        <v>9150260</v>
      </c>
      <c r="B5157" s="368" t="s">
        <v>1922</v>
      </c>
      <c r="C5157" s="367" t="s">
        <v>1934</v>
      </c>
      <c r="D5157" s="366">
        <v>44197</v>
      </c>
      <c r="E5157" s="366">
        <v>44228</v>
      </c>
      <c r="F5157" s="366">
        <v>44228</v>
      </c>
      <c r="G5157" s="365">
        <v>13</v>
      </c>
    </row>
    <row r="5158" spans="1:7" x14ac:dyDescent="0.25">
      <c r="A5158" s="369">
        <v>9150326</v>
      </c>
      <c r="B5158" s="368" t="s">
        <v>1926</v>
      </c>
      <c r="C5158" s="367" t="s">
        <v>1917</v>
      </c>
      <c r="D5158" s="366">
        <v>44440</v>
      </c>
      <c r="E5158" s="366">
        <v>44470</v>
      </c>
      <c r="F5158" s="366">
        <v>44470</v>
      </c>
      <c r="G5158" s="365">
        <v>2</v>
      </c>
    </row>
    <row r="5159" spans="1:7" x14ac:dyDescent="0.25">
      <c r="A5159" s="369">
        <v>9153913</v>
      </c>
      <c r="B5159" s="368" t="s">
        <v>1926</v>
      </c>
      <c r="C5159" s="367" t="s">
        <v>1931</v>
      </c>
      <c r="D5159" s="366">
        <v>44348</v>
      </c>
      <c r="E5159" s="366">
        <v>44378</v>
      </c>
      <c r="F5159" s="366">
        <v>44378</v>
      </c>
      <c r="G5159" s="365">
        <v>20</v>
      </c>
    </row>
    <row r="5160" spans="1:7" x14ac:dyDescent="0.25">
      <c r="A5160" s="369">
        <v>9154762</v>
      </c>
      <c r="B5160" s="368" t="s">
        <v>1926</v>
      </c>
      <c r="C5160" s="367" t="s">
        <v>1934</v>
      </c>
      <c r="D5160" s="366">
        <v>44136</v>
      </c>
      <c r="E5160" s="366">
        <v>44136</v>
      </c>
      <c r="F5160" s="366">
        <v>44166</v>
      </c>
      <c r="G5160" s="365">
        <v>4</v>
      </c>
    </row>
    <row r="5161" spans="1:7" x14ac:dyDescent="0.25">
      <c r="A5161" s="369">
        <v>9158107</v>
      </c>
      <c r="B5161" s="368" t="s">
        <v>1920</v>
      </c>
      <c r="C5161" s="367" t="s">
        <v>1921</v>
      </c>
      <c r="D5161" s="366">
        <v>44136</v>
      </c>
      <c r="E5161" s="366">
        <v>44136</v>
      </c>
      <c r="F5161" s="366">
        <v>44136</v>
      </c>
      <c r="G5161" s="365">
        <v>56</v>
      </c>
    </row>
    <row r="5162" spans="1:7" x14ac:dyDescent="0.25">
      <c r="A5162" s="369">
        <v>9158615</v>
      </c>
      <c r="B5162" s="368" t="s">
        <v>1922</v>
      </c>
      <c r="C5162" s="367" t="s">
        <v>1930</v>
      </c>
      <c r="D5162" s="366">
        <v>44105</v>
      </c>
      <c r="E5162" s="366">
        <v>44105</v>
      </c>
      <c r="F5162" s="366">
        <v>44136</v>
      </c>
      <c r="G5162" s="365">
        <v>35</v>
      </c>
    </row>
    <row r="5163" spans="1:7" x14ac:dyDescent="0.25">
      <c r="A5163" s="369">
        <v>9158678</v>
      </c>
      <c r="B5163" s="368" t="s">
        <v>1922</v>
      </c>
      <c r="C5163" s="367" t="s">
        <v>1934</v>
      </c>
      <c r="D5163" s="366">
        <v>44256</v>
      </c>
      <c r="E5163" s="366">
        <v>44256</v>
      </c>
      <c r="F5163" s="366">
        <v>44287</v>
      </c>
      <c r="G5163" s="365">
        <v>98</v>
      </c>
    </row>
    <row r="5164" spans="1:7" x14ac:dyDescent="0.25">
      <c r="A5164" s="369">
        <v>9159530</v>
      </c>
      <c r="B5164" s="368" t="s">
        <v>1924</v>
      </c>
      <c r="C5164" s="367" t="s">
        <v>1917</v>
      </c>
      <c r="D5164" s="366">
        <v>44013</v>
      </c>
      <c r="E5164" s="366">
        <v>44013</v>
      </c>
      <c r="F5164" s="366">
        <v>44013</v>
      </c>
      <c r="G5164" s="365">
        <v>91</v>
      </c>
    </row>
    <row r="5165" spans="1:7" x14ac:dyDescent="0.25">
      <c r="A5165" s="369">
        <v>9162677</v>
      </c>
      <c r="B5165" s="368" t="s">
        <v>1932</v>
      </c>
      <c r="C5165" s="367" t="s">
        <v>1931</v>
      </c>
      <c r="D5165" s="366">
        <v>44228</v>
      </c>
      <c r="E5165" s="366">
        <v>44228</v>
      </c>
      <c r="F5165" s="366">
        <v>44228</v>
      </c>
      <c r="G5165" s="365">
        <v>81</v>
      </c>
    </row>
    <row r="5166" spans="1:7" x14ac:dyDescent="0.25">
      <c r="A5166" s="369">
        <v>9163831</v>
      </c>
      <c r="B5166" s="368" t="s">
        <v>1920</v>
      </c>
      <c r="C5166" s="367" t="s">
        <v>1923</v>
      </c>
      <c r="D5166" s="366">
        <v>44013</v>
      </c>
      <c r="E5166" s="366">
        <v>44013</v>
      </c>
      <c r="F5166" s="366">
        <v>44044</v>
      </c>
      <c r="G5166" s="365">
        <v>82</v>
      </c>
    </row>
    <row r="5167" spans="1:7" x14ac:dyDescent="0.25">
      <c r="A5167" s="369">
        <v>9164538</v>
      </c>
      <c r="B5167" s="368" t="s">
        <v>1928</v>
      </c>
      <c r="C5167" s="367" t="s">
        <v>1931</v>
      </c>
      <c r="D5167" s="366">
        <v>44348</v>
      </c>
      <c r="E5167" s="366">
        <v>44348</v>
      </c>
      <c r="F5167" s="366">
        <v>44378</v>
      </c>
      <c r="G5167" s="365">
        <v>16</v>
      </c>
    </row>
    <row r="5168" spans="1:7" x14ac:dyDescent="0.25">
      <c r="A5168" s="369">
        <v>9168061</v>
      </c>
      <c r="B5168" s="368" t="s">
        <v>1920</v>
      </c>
      <c r="C5168" s="367" t="s">
        <v>1917</v>
      </c>
      <c r="D5168" s="366">
        <v>44501</v>
      </c>
      <c r="E5168" s="366">
        <v>44531</v>
      </c>
      <c r="F5168" s="366">
        <v>44531</v>
      </c>
      <c r="G5168" s="365">
        <v>19</v>
      </c>
    </row>
    <row r="5169" spans="1:7" x14ac:dyDescent="0.25">
      <c r="A5169" s="369">
        <v>9168168</v>
      </c>
      <c r="B5169" s="368" t="s">
        <v>1932</v>
      </c>
      <c r="C5169" s="367" t="s">
        <v>1919</v>
      </c>
      <c r="D5169" s="366">
        <v>44501</v>
      </c>
      <c r="E5169" s="366">
        <v>44501</v>
      </c>
      <c r="F5169" s="366">
        <v>44501</v>
      </c>
      <c r="G5169" s="365">
        <v>90</v>
      </c>
    </row>
    <row r="5170" spans="1:7" x14ac:dyDescent="0.25">
      <c r="A5170" s="369">
        <v>9168566</v>
      </c>
      <c r="B5170" s="368" t="s">
        <v>1924</v>
      </c>
      <c r="C5170" s="367" t="s">
        <v>1930</v>
      </c>
      <c r="D5170" s="366">
        <v>44409</v>
      </c>
      <c r="E5170" s="366">
        <v>44409</v>
      </c>
      <c r="F5170" s="366">
        <v>44440</v>
      </c>
      <c r="G5170" s="365">
        <v>81</v>
      </c>
    </row>
    <row r="5171" spans="1:7" x14ac:dyDescent="0.25">
      <c r="A5171" s="369">
        <v>9168627</v>
      </c>
      <c r="B5171" s="368" t="s">
        <v>1918</v>
      </c>
      <c r="C5171" s="367" t="s">
        <v>1921</v>
      </c>
      <c r="D5171" s="366">
        <v>44501</v>
      </c>
      <c r="E5171" s="366">
        <v>44501</v>
      </c>
      <c r="F5171" s="366">
        <v>44501</v>
      </c>
      <c r="G5171" s="365">
        <v>38</v>
      </c>
    </row>
    <row r="5172" spans="1:7" x14ac:dyDescent="0.25">
      <c r="A5172" s="369">
        <v>9172707</v>
      </c>
      <c r="B5172" s="368" t="s">
        <v>1918</v>
      </c>
      <c r="C5172" s="367" t="s">
        <v>1917</v>
      </c>
      <c r="D5172" s="366">
        <v>44409</v>
      </c>
      <c r="E5172" s="366">
        <v>44409</v>
      </c>
      <c r="F5172" s="366">
        <v>44409</v>
      </c>
      <c r="G5172" s="365">
        <v>95</v>
      </c>
    </row>
    <row r="5173" spans="1:7" x14ac:dyDescent="0.25">
      <c r="A5173" s="369">
        <v>9173684</v>
      </c>
      <c r="B5173" s="368" t="s">
        <v>1920</v>
      </c>
      <c r="C5173" s="367" t="s">
        <v>1917</v>
      </c>
      <c r="D5173" s="366">
        <v>44378</v>
      </c>
      <c r="E5173" s="366">
        <v>44378</v>
      </c>
      <c r="F5173" s="366">
        <v>44378</v>
      </c>
      <c r="G5173" s="365">
        <v>15</v>
      </c>
    </row>
    <row r="5174" spans="1:7" x14ac:dyDescent="0.25">
      <c r="A5174" s="369">
        <v>9174735</v>
      </c>
      <c r="B5174" s="368" t="s">
        <v>1932</v>
      </c>
      <c r="C5174" s="367" t="s">
        <v>1930</v>
      </c>
      <c r="D5174" s="366">
        <v>44317</v>
      </c>
      <c r="E5174" s="366">
        <v>44317</v>
      </c>
      <c r="F5174" s="366">
        <v>44317</v>
      </c>
      <c r="G5174" s="365">
        <v>24</v>
      </c>
    </row>
    <row r="5175" spans="1:7" x14ac:dyDescent="0.25">
      <c r="A5175" s="369">
        <v>9176848</v>
      </c>
      <c r="B5175" s="368" t="s">
        <v>1924</v>
      </c>
      <c r="C5175" s="367" t="s">
        <v>1934</v>
      </c>
      <c r="D5175" s="366">
        <v>43862</v>
      </c>
      <c r="E5175" s="366">
        <v>43862</v>
      </c>
      <c r="F5175" s="366">
        <v>43862</v>
      </c>
      <c r="G5175" s="365">
        <v>16</v>
      </c>
    </row>
    <row r="5176" spans="1:7" x14ac:dyDescent="0.25">
      <c r="A5176" s="369">
        <v>9178848</v>
      </c>
      <c r="B5176" s="368" t="s">
        <v>1922</v>
      </c>
      <c r="C5176" s="367" t="s">
        <v>1927</v>
      </c>
      <c r="D5176" s="366">
        <v>43983</v>
      </c>
      <c r="E5176" s="366">
        <v>43983</v>
      </c>
      <c r="F5176" s="366">
        <v>43983</v>
      </c>
      <c r="G5176" s="365">
        <v>66</v>
      </c>
    </row>
    <row r="5177" spans="1:7" x14ac:dyDescent="0.25">
      <c r="A5177" s="369">
        <v>9178946</v>
      </c>
      <c r="B5177" s="368" t="s">
        <v>1924</v>
      </c>
      <c r="C5177" s="367" t="s">
        <v>1934</v>
      </c>
      <c r="D5177" s="366">
        <v>44501</v>
      </c>
      <c r="E5177" s="366">
        <v>44501</v>
      </c>
      <c r="F5177" s="366">
        <v>44531</v>
      </c>
      <c r="G5177" s="365">
        <v>66</v>
      </c>
    </row>
    <row r="5178" spans="1:7" x14ac:dyDescent="0.25">
      <c r="A5178" s="369">
        <v>9179448</v>
      </c>
      <c r="B5178" s="368" t="s">
        <v>1932</v>
      </c>
      <c r="C5178" s="367" t="s">
        <v>1925</v>
      </c>
      <c r="D5178" s="366">
        <v>44166</v>
      </c>
      <c r="E5178" s="366">
        <v>44197</v>
      </c>
      <c r="F5178" s="366">
        <v>44197</v>
      </c>
      <c r="G5178" s="365">
        <v>2</v>
      </c>
    </row>
    <row r="5179" spans="1:7" x14ac:dyDescent="0.25">
      <c r="A5179" s="369">
        <v>9180570</v>
      </c>
      <c r="B5179" s="368" t="s">
        <v>1920</v>
      </c>
      <c r="C5179" s="367" t="s">
        <v>1931</v>
      </c>
      <c r="D5179" s="366">
        <v>44287</v>
      </c>
      <c r="E5179" s="366">
        <v>44287</v>
      </c>
      <c r="F5179" s="366">
        <v>44287</v>
      </c>
      <c r="G5179" s="365">
        <v>78</v>
      </c>
    </row>
    <row r="5180" spans="1:7" x14ac:dyDescent="0.25">
      <c r="A5180" s="369">
        <v>9180936</v>
      </c>
      <c r="B5180" s="368" t="s">
        <v>1926</v>
      </c>
      <c r="C5180" s="367" t="s">
        <v>1934</v>
      </c>
      <c r="D5180" s="366">
        <v>44531</v>
      </c>
      <c r="E5180" s="366">
        <v>44531</v>
      </c>
      <c r="F5180" s="366">
        <v>44562</v>
      </c>
      <c r="G5180" s="365">
        <v>94</v>
      </c>
    </row>
    <row r="5181" spans="1:7" x14ac:dyDescent="0.25">
      <c r="A5181" s="369">
        <v>9182437</v>
      </c>
      <c r="B5181" s="368" t="s">
        <v>1929</v>
      </c>
      <c r="C5181" s="367" t="s">
        <v>1925</v>
      </c>
      <c r="D5181" s="366">
        <v>44166</v>
      </c>
      <c r="E5181" s="366">
        <v>44166</v>
      </c>
      <c r="F5181" s="366">
        <v>44166</v>
      </c>
      <c r="G5181" s="365">
        <v>37</v>
      </c>
    </row>
    <row r="5182" spans="1:7" x14ac:dyDescent="0.25">
      <c r="A5182" s="369">
        <v>9182539</v>
      </c>
      <c r="B5182" s="368" t="s">
        <v>1918</v>
      </c>
      <c r="C5182" s="367" t="s">
        <v>1933</v>
      </c>
      <c r="D5182" s="366">
        <v>44378</v>
      </c>
      <c r="E5182" s="366">
        <v>44378</v>
      </c>
      <c r="F5182" s="366">
        <v>44409</v>
      </c>
      <c r="G5182" s="365">
        <v>69</v>
      </c>
    </row>
    <row r="5183" spans="1:7" x14ac:dyDescent="0.25">
      <c r="A5183" s="369">
        <v>9184382</v>
      </c>
      <c r="B5183" s="368" t="s">
        <v>1929</v>
      </c>
      <c r="C5183" s="367" t="s">
        <v>1925</v>
      </c>
      <c r="D5183" s="366">
        <v>44440</v>
      </c>
      <c r="E5183" s="366">
        <v>44440</v>
      </c>
      <c r="F5183" s="366">
        <v>44470</v>
      </c>
      <c r="G5183" s="365">
        <v>72</v>
      </c>
    </row>
    <row r="5184" spans="1:7" x14ac:dyDescent="0.25">
      <c r="A5184" s="369">
        <v>9185799</v>
      </c>
      <c r="B5184" s="368" t="s">
        <v>1924</v>
      </c>
      <c r="C5184" s="367" t="s">
        <v>1917</v>
      </c>
      <c r="D5184" s="366">
        <v>44013</v>
      </c>
      <c r="E5184" s="366">
        <v>44013</v>
      </c>
      <c r="F5184" s="366">
        <v>44044</v>
      </c>
      <c r="G5184" s="365">
        <v>12</v>
      </c>
    </row>
    <row r="5185" spans="1:7" x14ac:dyDescent="0.25">
      <c r="A5185" s="369">
        <v>9185862</v>
      </c>
      <c r="B5185" s="368" t="s">
        <v>1920</v>
      </c>
      <c r="C5185" s="367" t="s">
        <v>1925</v>
      </c>
      <c r="D5185" s="366">
        <v>44378</v>
      </c>
      <c r="E5185" s="366">
        <v>44378</v>
      </c>
      <c r="F5185" s="366">
        <v>44409</v>
      </c>
      <c r="G5185" s="365">
        <v>36</v>
      </c>
    </row>
    <row r="5186" spans="1:7" x14ac:dyDescent="0.25">
      <c r="A5186" s="369">
        <v>9186099</v>
      </c>
      <c r="B5186" s="368" t="s">
        <v>1929</v>
      </c>
      <c r="C5186" s="367" t="s">
        <v>1934</v>
      </c>
      <c r="D5186" s="366">
        <v>44105</v>
      </c>
      <c r="E5186" s="366">
        <v>44105</v>
      </c>
      <c r="F5186" s="366">
        <v>44136</v>
      </c>
      <c r="G5186" s="365">
        <v>36</v>
      </c>
    </row>
    <row r="5187" spans="1:7" x14ac:dyDescent="0.25">
      <c r="A5187" s="369">
        <v>9187110</v>
      </c>
      <c r="B5187" s="368" t="s">
        <v>1932</v>
      </c>
      <c r="C5187" s="367" t="s">
        <v>1934</v>
      </c>
      <c r="D5187" s="366">
        <v>43831</v>
      </c>
      <c r="E5187" s="366">
        <v>43831</v>
      </c>
      <c r="F5187" s="366">
        <v>43831</v>
      </c>
      <c r="G5187" s="365">
        <v>4</v>
      </c>
    </row>
    <row r="5188" spans="1:7" x14ac:dyDescent="0.25">
      <c r="A5188" s="369">
        <v>9187134</v>
      </c>
      <c r="B5188" s="368" t="s">
        <v>1922</v>
      </c>
      <c r="C5188" s="367" t="s">
        <v>1923</v>
      </c>
      <c r="D5188" s="366">
        <v>44136</v>
      </c>
      <c r="E5188" s="366">
        <v>44166</v>
      </c>
      <c r="F5188" s="366">
        <v>44166</v>
      </c>
      <c r="G5188" s="365">
        <v>9</v>
      </c>
    </row>
    <row r="5189" spans="1:7" x14ac:dyDescent="0.25">
      <c r="A5189" s="369">
        <v>9195310</v>
      </c>
      <c r="B5189" s="368" t="s">
        <v>1932</v>
      </c>
      <c r="C5189" s="367" t="s">
        <v>1930</v>
      </c>
      <c r="D5189" s="366">
        <v>44531</v>
      </c>
      <c r="E5189" s="366">
        <v>44531</v>
      </c>
      <c r="F5189" s="366">
        <v>44531</v>
      </c>
      <c r="G5189" s="365">
        <v>94</v>
      </c>
    </row>
    <row r="5190" spans="1:7" x14ac:dyDescent="0.25">
      <c r="A5190" s="369">
        <v>9195422</v>
      </c>
      <c r="B5190" s="368" t="s">
        <v>1924</v>
      </c>
      <c r="C5190" s="367" t="s">
        <v>1931</v>
      </c>
      <c r="D5190" s="366">
        <v>44256</v>
      </c>
      <c r="E5190" s="366">
        <v>44256</v>
      </c>
      <c r="F5190" s="366">
        <v>44287</v>
      </c>
      <c r="G5190" s="365">
        <v>64</v>
      </c>
    </row>
    <row r="5191" spans="1:7" x14ac:dyDescent="0.25">
      <c r="A5191" s="369">
        <v>9195669</v>
      </c>
      <c r="B5191" s="368" t="s">
        <v>1920</v>
      </c>
      <c r="C5191" s="367" t="s">
        <v>1933</v>
      </c>
      <c r="D5191" s="366">
        <v>44470</v>
      </c>
      <c r="E5191" s="366">
        <v>44470</v>
      </c>
      <c r="F5191" s="366">
        <v>44501</v>
      </c>
      <c r="G5191" s="365">
        <v>96</v>
      </c>
    </row>
    <row r="5192" spans="1:7" x14ac:dyDescent="0.25">
      <c r="A5192" s="369">
        <v>9196119</v>
      </c>
      <c r="B5192" s="368" t="s">
        <v>1926</v>
      </c>
      <c r="C5192" s="367" t="s">
        <v>1923</v>
      </c>
      <c r="D5192" s="366">
        <v>44501</v>
      </c>
      <c r="E5192" s="366">
        <v>44501</v>
      </c>
      <c r="F5192" s="366">
        <v>44531</v>
      </c>
      <c r="G5192" s="365">
        <v>39</v>
      </c>
    </row>
    <row r="5193" spans="1:7" x14ac:dyDescent="0.25">
      <c r="A5193" s="369">
        <v>9196872</v>
      </c>
      <c r="B5193" s="368" t="s">
        <v>1920</v>
      </c>
      <c r="C5193" s="367" t="s">
        <v>1923</v>
      </c>
      <c r="D5193" s="366">
        <v>44378</v>
      </c>
      <c r="E5193" s="366">
        <v>44378</v>
      </c>
      <c r="F5193" s="366">
        <v>44378</v>
      </c>
      <c r="G5193" s="365">
        <v>66</v>
      </c>
    </row>
    <row r="5194" spans="1:7" x14ac:dyDescent="0.25">
      <c r="A5194" s="369">
        <v>9198686</v>
      </c>
      <c r="B5194" s="368" t="s">
        <v>1924</v>
      </c>
      <c r="C5194" s="367" t="s">
        <v>1921</v>
      </c>
      <c r="D5194" s="366">
        <v>44501</v>
      </c>
      <c r="E5194" s="366">
        <v>44501</v>
      </c>
      <c r="F5194" s="366">
        <v>44531</v>
      </c>
      <c r="G5194" s="365">
        <v>96</v>
      </c>
    </row>
    <row r="5195" spans="1:7" x14ac:dyDescent="0.25">
      <c r="A5195" s="369">
        <v>9199732</v>
      </c>
      <c r="B5195" s="368" t="s">
        <v>1918</v>
      </c>
      <c r="C5195" s="367" t="s">
        <v>1923</v>
      </c>
      <c r="D5195" s="366">
        <v>43952</v>
      </c>
      <c r="E5195" s="366">
        <v>43952</v>
      </c>
      <c r="F5195" s="366">
        <v>43983</v>
      </c>
      <c r="G5195" s="365">
        <v>26</v>
      </c>
    </row>
    <row r="5196" spans="1:7" x14ac:dyDescent="0.25">
      <c r="A5196" s="369">
        <v>9200819</v>
      </c>
      <c r="B5196" s="368" t="s">
        <v>1924</v>
      </c>
      <c r="C5196" s="367" t="s">
        <v>1917</v>
      </c>
      <c r="D5196" s="366">
        <v>44501</v>
      </c>
      <c r="E5196" s="366">
        <v>44531</v>
      </c>
      <c r="F5196" s="366">
        <v>44531</v>
      </c>
      <c r="G5196" s="365">
        <v>1</v>
      </c>
    </row>
    <row r="5197" spans="1:7" x14ac:dyDescent="0.25">
      <c r="A5197" s="369">
        <v>9202298</v>
      </c>
      <c r="B5197" s="368" t="s">
        <v>1920</v>
      </c>
      <c r="C5197" s="367" t="s">
        <v>1923</v>
      </c>
      <c r="D5197" s="366">
        <v>44136</v>
      </c>
      <c r="E5197" s="366">
        <v>44136</v>
      </c>
      <c r="F5197" s="366">
        <v>44166</v>
      </c>
      <c r="G5197" s="365">
        <v>29</v>
      </c>
    </row>
    <row r="5198" spans="1:7" x14ac:dyDescent="0.25">
      <c r="A5198" s="369">
        <v>9202913</v>
      </c>
      <c r="B5198" s="368" t="s">
        <v>1918</v>
      </c>
      <c r="C5198" s="367" t="s">
        <v>1930</v>
      </c>
      <c r="D5198" s="366">
        <v>44075</v>
      </c>
      <c r="E5198" s="366">
        <v>44075</v>
      </c>
      <c r="F5198" s="366">
        <v>44075</v>
      </c>
      <c r="G5198" s="365">
        <v>4</v>
      </c>
    </row>
    <row r="5199" spans="1:7" x14ac:dyDescent="0.25">
      <c r="A5199" s="369">
        <v>9205536</v>
      </c>
      <c r="B5199" s="368" t="s">
        <v>1928</v>
      </c>
      <c r="C5199" s="367" t="s">
        <v>1923</v>
      </c>
      <c r="D5199" s="366">
        <v>44105</v>
      </c>
      <c r="E5199" s="366">
        <v>44136</v>
      </c>
      <c r="F5199" s="366">
        <v>44136</v>
      </c>
      <c r="G5199" s="365">
        <v>4</v>
      </c>
    </row>
    <row r="5200" spans="1:7" x14ac:dyDescent="0.25">
      <c r="A5200" s="369">
        <v>9208685</v>
      </c>
      <c r="B5200" s="368" t="s">
        <v>1918</v>
      </c>
      <c r="C5200" s="367" t="s">
        <v>1921</v>
      </c>
      <c r="D5200" s="366">
        <v>44440</v>
      </c>
      <c r="E5200" s="366">
        <v>44470</v>
      </c>
      <c r="F5200" s="366">
        <v>44470</v>
      </c>
      <c r="G5200" s="365">
        <v>2</v>
      </c>
    </row>
    <row r="5201" spans="1:7" x14ac:dyDescent="0.25">
      <c r="A5201" s="369">
        <v>9210476</v>
      </c>
      <c r="B5201" s="368" t="s">
        <v>1920</v>
      </c>
      <c r="C5201" s="367" t="s">
        <v>1933</v>
      </c>
      <c r="D5201" s="366">
        <v>44136</v>
      </c>
      <c r="E5201" s="366">
        <v>44136</v>
      </c>
      <c r="F5201" s="366">
        <v>44166</v>
      </c>
      <c r="G5201" s="365">
        <v>63</v>
      </c>
    </row>
    <row r="5202" spans="1:7" x14ac:dyDescent="0.25">
      <c r="A5202" s="369">
        <v>9212292</v>
      </c>
      <c r="B5202" s="368" t="s">
        <v>1924</v>
      </c>
      <c r="C5202" s="367" t="s">
        <v>1919</v>
      </c>
      <c r="D5202" s="366">
        <v>44378</v>
      </c>
      <c r="E5202" s="366">
        <v>44378</v>
      </c>
      <c r="F5202" s="366">
        <v>44409</v>
      </c>
      <c r="G5202" s="365">
        <v>82</v>
      </c>
    </row>
    <row r="5203" spans="1:7" x14ac:dyDescent="0.25">
      <c r="A5203" s="369">
        <v>9213967</v>
      </c>
      <c r="B5203" s="368" t="s">
        <v>1928</v>
      </c>
      <c r="C5203" s="367" t="s">
        <v>1925</v>
      </c>
      <c r="D5203" s="366">
        <v>43831</v>
      </c>
      <c r="E5203" s="366">
        <v>43831</v>
      </c>
      <c r="F5203" s="366">
        <v>43831</v>
      </c>
      <c r="G5203" s="365">
        <v>23</v>
      </c>
    </row>
    <row r="5204" spans="1:7" x14ac:dyDescent="0.25">
      <c r="A5204" s="369">
        <v>9216451</v>
      </c>
      <c r="B5204" s="368" t="s">
        <v>1926</v>
      </c>
      <c r="C5204" s="367" t="s">
        <v>1933</v>
      </c>
      <c r="D5204" s="366">
        <v>44409</v>
      </c>
      <c r="E5204" s="366">
        <v>44409</v>
      </c>
      <c r="F5204" s="366">
        <v>44409</v>
      </c>
      <c r="G5204" s="365">
        <v>23</v>
      </c>
    </row>
    <row r="5205" spans="1:7" x14ac:dyDescent="0.25">
      <c r="A5205" s="369">
        <v>9218163</v>
      </c>
      <c r="B5205" s="368" t="s">
        <v>1926</v>
      </c>
      <c r="C5205" s="367" t="s">
        <v>1930</v>
      </c>
      <c r="D5205" s="366">
        <v>43983</v>
      </c>
      <c r="E5205" s="366">
        <v>43983</v>
      </c>
      <c r="F5205" s="366">
        <v>43983</v>
      </c>
      <c r="G5205" s="365">
        <v>95</v>
      </c>
    </row>
    <row r="5206" spans="1:7" x14ac:dyDescent="0.25">
      <c r="A5206" s="369">
        <v>9219209</v>
      </c>
      <c r="B5206" s="368" t="s">
        <v>1922</v>
      </c>
      <c r="C5206" s="367" t="s">
        <v>1934</v>
      </c>
      <c r="D5206" s="366">
        <v>44256</v>
      </c>
      <c r="E5206" s="366">
        <v>44256</v>
      </c>
      <c r="F5206" s="366">
        <v>44256</v>
      </c>
      <c r="G5206" s="365">
        <v>26</v>
      </c>
    </row>
    <row r="5207" spans="1:7" x14ac:dyDescent="0.25">
      <c r="A5207" s="369">
        <v>9222566</v>
      </c>
      <c r="B5207" s="368" t="s">
        <v>1929</v>
      </c>
      <c r="C5207" s="367" t="s">
        <v>1930</v>
      </c>
      <c r="D5207" s="366">
        <v>44013</v>
      </c>
      <c r="E5207" s="366">
        <v>44013</v>
      </c>
      <c r="F5207" s="366">
        <v>44044</v>
      </c>
      <c r="G5207" s="365">
        <v>99</v>
      </c>
    </row>
    <row r="5208" spans="1:7" x14ac:dyDescent="0.25">
      <c r="A5208" s="369">
        <v>9222775</v>
      </c>
      <c r="B5208" s="368" t="s">
        <v>1922</v>
      </c>
      <c r="C5208" s="367" t="s">
        <v>1919</v>
      </c>
      <c r="D5208" s="366">
        <v>44013</v>
      </c>
      <c r="E5208" s="366">
        <v>44013</v>
      </c>
      <c r="F5208" s="366">
        <v>44044</v>
      </c>
      <c r="G5208" s="365">
        <v>45</v>
      </c>
    </row>
    <row r="5209" spans="1:7" x14ac:dyDescent="0.25">
      <c r="A5209" s="369">
        <v>9224751</v>
      </c>
      <c r="B5209" s="368" t="s">
        <v>1918</v>
      </c>
      <c r="C5209" s="367" t="s">
        <v>1917</v>
      </c>
      <c r="D5209" s="366">
        <v>44105</v>
      </c>
      <c r="E5209" s="366">
        <v>44105</v>
      </c>
      <c r="F5209" s="366">
        <v>44105</v>
      </c>
      <c r="G5209" s="365">
        <v>18</v>
      </c>
    </row>
    <row r="5210" spans="1:7" x14ac:dyDescent="0.25">
      <c r="A5210" s="369">
        <v>9226143</v>
      </c>
      <c r="B5210" s="368" t="s">
        <v>1920</v>
      </c>
      <c r="C5210" s="367" t="s">
        <v>1923</v>
      </c>
      <c r="D5210" s="366">
        <v>44013</v>
      </c>
      <c r="E5210" s="366">
        <v>44013</v>
      </c>
      <c r="F5210" s="366">
        <v>44013</v>
      </c>
      <c r="G5210" s="365">
        <v>58</v>
      </c>
    </row>
    <row r="5211" spans="1:7" x14ac:dyDescent="0.25">
      <c r="A5211" s="369">
        <v>9226323</v>
      </c>
      <c r="B5211" s="368" t="s">
        <v>1926</v>
      </c>
      <c r="C5211" s="367" t="s">
        <v>1934</v>
      </c>
      <c r="D5211" s="366">
        <v>44013</v>
      </c>
      <c r="E5211" s="366">
        <v>44044</v>
      </c>
      <c r="F5211" s="366">
        <v>44044</v>
      </c>
      <c r="G5211" s="365">
        <v>9</v>
      </c>
    </row>
    <row r="5212" spans="1:7" x14ac:dyDescent="0.25">
      <c r="A5212" s="369">
        <v>9226933</v>
      </c>
      <c r="B5212" s="368" t="s">
        <v>1924</v>
      </c>
      <c r="C5212" s="367" t="s">
        <v>1933</v>
      </c>
      <c r="D5212" s="366">
        <v>43922</v>
      </c>
      <c r="E5212" s="366">
        <v>43922</v>
      </c>
      <c r="F5212" s="366">
        <v>43952</v>
      </c>
      <c r="G5212" s="365">
        <v>56</v>
      </c>
    </row>
    <row r="5213" spans="1:7" x14ac:dyDescent="0.25">
      <c r="A5213" s="369">
        <v>9227076</v>
      </c>
      <c r="B5213" s="368" t="s">
        <v>1929</v>
      </c>
      <c r="C5213" s="367" t="s">
        <v>1931</v>
      </c>
      <c r="D5213" s="366">
        <v>44287</v>
      </c>
      <c r="E5213" s="366">
        <v>44287</v>
      </c>
      <c r="F5213" s="366">
        <v>44287</v>
      </c>
      <c r="G5213" s="365">
        <v>97</v>
      </c>
    </row>
    <row r="5214" spans="1:7" x14ac:dyDescent="0.25">
      <c r="A5214" s="369">
        <v>9228177</v>
      </c>
      <c r="B5214" s="368" t="s">
        <v>1926</v>
      </c>
      <c r="C5214" s="367" t="s">
        <v>1925</v>
      </c>
      <c r="D5214" s="366">
        <v>44501</v>
      </c>
      <c r="E5214" s="366">
        <v>44501</v>
      </c>
      <c r="F5214" s="366">
        <v>44501</v>
      </c>
      <c r="G5214" s="365">
        <v>79</v>
      </c>
    </row>
    <row r="5215" spans="1:7" x14ac:dyDescent="0.25">
      <c r="A5215" s="369">
        <v>9230886</v>
      </c>
      <c r="B5215" s="368" t="s">
        <v>1929</v>
      </c>
      <c r="C5215" s="367" t="s">
        <v>1934</v>
      </c>
      <c r="D5215" s="366">
        <v>44501</v>
      </c>
      <c r="E5215" s="366">
        <v>44501</v>
      </c>
      <c r="F5215" s="366">
        <v>44501</v>
      </c>
      <c r="G5215" s="365">
        <v>56</v>
      </c>
    </row>
    <row r="5216" spans="1:7" x14ac:dyDescent="0.25">
      <c r="A5216" s="369">
        <v>9231174</v>
      </c>
      <c r="B5216" s="368" t="s">
        <v>1932</v>
      </c>
      <c r="C5216" s="367" t="s">
        <v>1931</v>
      </c>
      <c r="D5216" s="366">
        <v>44470</v>
      </c>
      <c r="E5216" s="366">
        <v>44470</v>
      </c>
      <c r="F5216" s="366">
        <v>44470</v>
      </c>
      <c r="G5216" s="365">
        <v>62</v>
      </c>
    </row>
    <row r="5217" spans="1:7" x14ac:dyDescent="0.25">
      <c r="A5217" s="369">
        <v>9232934</v>
      </c>
      <c r="B5217" s="368" t="s">
        <v>1920</v>
      </c>
      <c r="C5217" s="367" t="s">
        <v>1933</v>
      </c>
      <c r="D5217" s="366">
        <v>44197</v>
      </c>
      <c r="E5217" s="366">
        <v>44197</v>
      </c>
      <c r="F5217" s="366">
        <v>44228</v>
      </c>
      <c r="G5217" s="365">
        <v>16</v>
      </c>
    </row>
    <row r="5218" spans="1:7" x14ac:dyDescent="0.25">
      <c r="A5218" s="369">
        <v>9234248</v>
      </c>
      <c r="B5218" s="368" t="s">
        <v>1928</v>
      </c>
      <c r="C5218" s="367" t="s">
        <v>1921</v>
      </c>
      <c r="D5218" s="366">
        <v>44075</v>
      </c>
      <c r="E5218" s="366">
        <v>44105</v>
      </c>
      <c r="F5218" s="366">
        <v>44105</v>
      </c>
      <c r="G5218" s="365">
        <v>2</v>
      </c>
    </row>
    <row r="5219" spans="1:7" x14ac:dyDescent="0.25">
      <c r="A5219" s="369">
        <v>9235152</v>
      </c>
      <c r="B5219" s="368" t="s">
        <v>1918</v>
      </c>
      <c r="C5219" s="367" t="s">
        <v>1919</v>
      </c>
      <c r="D5219" s="366">
        <v>43891</v>
      </c>
      <c r="E5219" s="366">
        <v>43922</v>
      </c>
      <c r="F5219" s="366">
        <v>43922</v>
      </c>
      <c r="G5219" s="365">
        <v>7</v>
      </c>
    </row>
    <row r="5220" spans="1:7" x14ac:dyDescent="0.25">
      <c r="A5220" s="369">
        <v>9236281</v>
      </c>
      <c r="B5220" s="368" t="s">
        <v>1924</v>
      </c>
      <c r="C5220" s="367" t="s">
        <v>1934</v>
      </c>
      <c r="D5220" s="366">
        <v>44470</v>
      </c>
      <c r="E5220" s="366">
        <v>44470</v>
      </c>
      <c r="F5220" s="366">
        <v>44501</v>
      </c>
      <c r="G5220" s="365">
        <v>33</v>
      </c>
    </row>
    <row r="5221" spans="1:7" x14ac:dyDescent="0.25">
      <c r="A5221" s="369">
        <v>9237635</v>
      </c>
      <c r="B5221" s="368" t="s">
        <v>1929</v>
      </c>
      <c r="C5221" s="367" t="s">
        <v>1934</v>
      </c>
      <c r="D5221" s="366">
        <v>44470</v>
      </c>
      <c r="E5221" s="366">
        <v>44470</v>
      </c>
      <c r="F5221" s="366">
        <v>44501</v>
      </c>
      <c r="G5221" s="365">
        <v>96</v>
      </c>
    </row>
    <row r="5222" spans="1:7" x14ac:dyDescent="0.25">
      <c r="A5222" s="369">
        <v>9237884</v>
      </c>
      <c r="B5222" s="368" t="s">
        <v>1918</v>
      </c>
      <c r="C5222" s="367" t="s">
        <v>1930</v>
      </c>
      <c r="D5222" s="366">
        <v>44470</v>
      </c>
      <c r="E5222" s="366">
        <v>44470</v>
      </c>
      <c r="F5222" s="366">
        <v>44470</v>
      </c>
      <c r="G5222" s="365">
        <v>17</v>
      </c>
    </row>
    <row r="5223" spans="1:7" x14ac:dyDescent="0.25">
      <c r="A5223" s="369">
        <v>9240886</v>
      </c>
      <c r="B5223" s="368" t="s">
        <v>1929</v>
      </c>
      <c r="C5223" s="367" t="s">
        <v>1933</v>
      </c>
      <c r="D5223" s="366">
        <v>44409</v>
      </c>
      <c r="E5223" s="366">
        <v>44440</v>
      </c>
      <c r="F5223" s="366">
        <v>44440</v>
      </c>
      <c r="G5223" s="365">
        <v>21</v>
      </c>
    </row>
    <row r="5224" spans="1:7" x14ac:dyDescent="0.25">
      <c r="A5224" s="369">
        <v>9242120</v>
      </c>
      <c r="B5224" s="368" t="s">
        <v>1924</v>
      </c>
      <c r="C5224" s="367" t="s">
        <v>1930</v>
      </c>
      <c r="D5224" s="366">
        <v>44440</v>
      </c>
      <c r="E5224" s="366">
        <v>44440</v>
      </c>
      <c r="F5224" s="366">
        <v>44440</v>
      </c>
      <c r="G5224" s="365">
        <v>28</v>
      </c>
    </row>
    <row r="5225" spans="1:7" x14ac:dyDescent="0.25">
      <c r="A5225" s="369">
        <v>9242468</v>
      </c>
      <c r="B5225" s="368" t="s">
        <v>1918</v>
      </c>
      <c r="C5225" s="367" t="s">
        <v>1925</v>
      </c>
      <c r="D5225" s="366">
        <v>44256</v>
      </c>
      <c r="E5225" s="366">
        <v>44256</v>
      </c>
      <c r="F5225" s="366">
        <v>44256</v>
      </c>
      <c r="G5225" s="365">
        <v>19</v>
      </c>
    </row>
    <row r="5226" spans="1:7" x14ac:dyDescent="0.25">
      <c r="A5226" s="369">
        <v>9243203</v>
      </c>
      <c r="B5226" s="368" t="s">
        <v>1928</v>
      </c>
      <c r="C5226" s="367" t="s">
        <v>1925</v>
      </c>
      <c r="D5226" s="366">
        <v>44166</v>
      </c>
      <c r="E5226" s="366">
        <v>44166</v>
      </c>
      <c r="F5226" s="366">
        <v>44166</v>
      </c>
      <c r="G5226" s="365">
        <v>5</v>
      </c>
    </row>
    <row r="5227" spans="1:7" x14ac:dyDescent="0.25">
      <c r="A5227" s="369">
        <v>9246346</v>
      </c>
      <c r="B5227" s="368" t="s">
        <v>1928</v>
      </c>
      <c r="C5227" s="367" t="s">
        <v>1930</v>
      </c>
      <c r="D5227" s="366">
        <v>43831</v>
      </c>
      <c r="E5227" s="366">
        <v>43831</v>
      </c>
      <c r="F5227" s="366">
        <v>43831</v>
      </c>
      <c r="G5227" s="365">
        <v>51</v>
      </c>
    </row>
    <row r="5228" spans="1:7" x14ac:dyDescent="0.25">
      <c r="A5228" s="369">
        <v>9247759</v>
      </c>
      <c r="B5228" s="368" t="s">
        <v>1928</v>
      </c>
      <c r="C5228" s="367" t="s">
        <v>1919</v>
      </c>
      <c r="D5228" s="366">
        <v>44197</v>
      </c>
      <c r="E5228" s="366">
        <v>44197</v>
      </c>
      <c r="F5228" s="366">
        <v>44228</v>
      </c>
      <c r="G5228" s="365">
        <v>26</v>
      </c>
    </row>
    <row r="5229" spans="1:7" x14ac:dyDescent="0.25">
      <c r="A5229" s="369">
        <v>9248151</v>
      </c>
      <c r="B5229" s="368" t="s">
        <v>1929</v>
      </c>
      <c r="C5229" s="367" t="s">
        <v>1931</v>
      </c>
      <c r="D5229" s="366">
        <v>44105</v>
      </c>
      <c r="E5229" s="366">
        <v>44105</v>
      </c>
      <c r="F5229" s="366">
        <v>44136</v>
      </c>
      <c r="G5229" s="365">
        <v>49</v>
      </c>
    </row>
    <row r="5230" spans="1:7" x14ac:dyDescent="0.25">
      <c r="A5230" s="369">
        <v>9251330</v>
      </c>
      <c r="B5230" s="368" t="s">
        <v>1929</v>
      </c>
      <c r="C5230" s="367" t="s">
        <v>1919</v>
      </c>
      <c r="D5230" s="366">
        <v>44228</v>
      </c>
      <c r="E5230" s="366">
        <v>44228</v>
      </c>
      <c r="F5230" s="366">
        <v>44256</v>
      </c>
      <c r="G5230" s="365">
        <v>33</v>
      </c>
    </row>
    <row r="5231" spans="1:7" x14ac:dyDescent="0.25">
      <c r="A5231" s="369">
        <v>9253376</v>
      </c>
      <c r="B5231" s="368" t="s">
        <v>1929</v>
      </c>
      <c r="C5231" s="367" t="s">
        <v>1931</v>
      </c>
      <c r="D5231" s="366">
        <v>43922</v>
      </c>
      <c r="E5231" s="366">
        <v>43922</v>
      </c>
      <c r="F5231" s="366">
        <v>43952</v>
      </c>
      <c r="G5231" s="365">
        <v>92</v>
      </c>
    </row>
    <row r="5232" spans="1:7" x14ac:dyDescent="0.25">
      <c r="A5232" s="369">
        <v>9254057</v>
      </c>
      <c r="B5232" s="368" t="s">
        <v>1918</v>
      </c>
      <c r="C5232" s="367" t="s">
        <v>1921</v>
      </c>
      <c r="D5232" s="366">
        <v>44105</v>
      </c>
      <c r="E5232" s="366">
        <v>44136</v>
      </c>
      <c r="F5232" s="366">
        <v>44136</v>
      </c>
      <c r="G5232" s="365">
        <v>2</v>
      </c>
    </row>
    <row r="5233" spans="1:7" x14ac:dyDescent="0.25">
      <c r="A5233" s="369">
        <v>9254228</v>
      </c>
      <c r="B5233" s="368" t="s">
        <v>1928</v>
      </c>
      <c r="C5233" s="367" t="s">
        <v>1933</v>
      </c>
      <c r="D5233" s="366">
        <v>43952</v>
      </c>
      <c r="E5233" s="366">
        <v>43952</v>
      </c>
      <c r="F5233" s="366">
        <v>43952</v>
      </c>
      <c r="G5233" s="365">
        <v>29</v>
      </c>
    </row>
    <row r="5234" spans="1:7" x14ac:dyDescent="0.25">
      <c r="A5234" s="369">
        <v>9256509</v>
      </c>
      <c r="B5234" s="368" t="s">
        <v>1932</v>
      </c>
      <c r="C5234" s="367" t="s">
        <v>1931</v>
      </c>
      <c r="D5234" s="366">
        <v>44409</v>
      </c>
      <c r="E5234" s="366">
        <v>44409</v>
      </c>
      <c r="F5234" s="366">
        <v>44409</v>
      </c>
      <c r="G5234" s="365">
        <v>99</v>
      </c>
    </row>
    <row r="5235" spans="1:7" x14ac:dyDescent="0.25">
      <c r="A5235" s="369">
        <v>9260666</v>
      </c>
      <c r="B5235" s="368" t="s">
        <v>1924</v>
      </c>
      <c r="C5235" s="367" t="s">
        <v>1917</v>
      </c>
      <c r="D5235" s="366">
        <v>44378</v>
      </c>
      <c r="E5235" s="366">
        <v>44378</v>
      </c>
      <c r="F5235" s="366">
        <v>44409</v>
      </c>
      <c r="G5235" s="365">
        <v>19</v>
      </c>
    </row>
    <row r="5236" spans="1:7" x14ac:dyDescent="0.25">
      <c r="A5236" s="369">
        <v>9261168</v>
      </c>
      <c r="B5236" s="368" t="s">
        <v>1920</v>
      </c>
      <c r="C5236" s="367" t="s">
        <v>1930</v>
      </c>
      <c r="D5236" s="366">
        <v>44470</v>
      </c>
      <c r="E5236" s="366">
        <v>44470</v>
      </c>
      <c r="F5236" s="366">
        <v>44501</v>
      </c>
      <c r="G5236" s="365">
        <v>79</v>
      </c>
    </row>
    <row r="5237" spans="1:7" x14ac:dyDescent="0.25">
      <c r="A5237" s="369">
        <v>9263376</v>
      </c>
      <c r="B5237" s="368" t="s">
        <v>1922</v>
      </c>
      <c r="C5237" s="367" t="s">
        <v>1930</v>
      </c>
      <c r="D5237" s="366">
        <v>44317</v>
      </c>
      <c r="E5237" s="366">
        <v>44317</v>
      </c>
      <c r="F5237" s="366">
        <v>44348</v>
      </c>
      <c r="G5237" s="365">
        <v>87</v>
      </c>
    </row>
    <row r="5238" spans="1:7" x14ac:dyDescent="0.25">
      <c r="A5238" s="369">
        <v>9263519</v>
      </c>
      <c r="B5238" s="368" t="s">
        <v>1928</v>
      </c>
      <c r="C5238" s="367" t="s">
        <v>1934</v>
      </c>
      <c r="D5238" s="366">
        <v>44166</v>
      </c>
      <c r="E5238" s="366">
        <v>44166</v>
      </c>
      <c r="F5238" s="366">
        <v>44197</v>
      </c>
      <c r="G5238" s="365">
        <v>86</v>
      </c>
    </row>
    <row r="5239" spans="1:7" x14ac:dyDescent="0.25">
      <c r="A5239" s="369">
        <v>9264168</v>
      </c>
      <c r="B5239" s="368" t="s">
        <v>1926</v>
      </c>
      <c r="C5239" s="367" t="s">
        <v>1921</v>
      </c>
      <c r="D5239" s="366">
        <v>44378</v>
      </c>
      <c r="E5239" s="366">
        <v>44378</v>
      </c>
      <c r="F5239" s="366">
        <v>44378</v>
      </c>
      <c r="G5239" s="365">
        <v>60</v>
      </c>
    </row>
    <row r="5240" spans="1:7" x14ac:dyDescent="0.25">
      <c r="A5240" s="369">
        <v>9264887</v>
      </c>
      <c r="B5240" s="368" t="s">
        <v>1920</v>
      </c>
      <c r="C5240" s="367" t="s">
        <v>1919</v>
      </c>
      <c r="D5240" s="366">
        <v>43891</v>
      </c>
      <c r="E5240" s="366">
        <v>43891</v>
      </c>
      <c r="F5240" s="366">
        <v>43891</v>
      </c>
      <c r="G5240" s="365">
        <v>80</v>
      </c>
    </row>
    <row r="5241" spans="1:7" x14ac:dyDescent="0.25">
      <c r="A5241" s="369">
        <v>9266359</v>
      </c>
      <c r="B5241" s="368" t="s">
        <v>1929</v>
      </c>
      <c r="C5241" s="367" t="s">
        <v>1930</v>
      </c>
      <c r="D5241" s="366">
        <v>44409</v>
      </c>
      <c r="E5241" s="366">
        <v>44409</v>
      </c>
      <c r="F5241" s="366">
        <v>44409</v>
      </c>
      <c r="G5241" s="365">
        <v>86</v>
      </c>
    </row>
    <row r="5242" spans="1:7" x14ac:dyDescent="0.25">
      <c r="A5242" s="369">
        <v>9266878</v>
      </c>
      <c r="B5242" s="368" t="s">
        <v>1918</v>
      </c>
      <c r="C5242" s="367" t="s">
        <v>1934</v>
      </c>
      <c r="D5242" s="366">
        <v>44409</v>
      </c>
      <c r="E5242" s="366">
        <v>44409</v>
      </c>
      <c r="F5242" s="366">
        <v>44409</v>
      </c>
      <c r="G5242" s="365">
        <v>96</v>
      </c>
    </row>
    <row r="5243" spans="1:7" x14ac:dyDescent="0.25">
      <c r="A5243" s="369">
        <v>9267300</v>
      </c>
      <c r="B5243" s="368" t="s">
        <v>1920</v>
      </c>
      <c r="C5243" s="367" t="s">
        <v>1919</v>
      </c>
      <c r="D5243" s="366">
        <v>44409</v>
      </c>
      <c r="E5243" s="366">
        <v>44440</v>
      </c>
      <c r="F5243" s="366">
        <v>44440</v>
      </c>
      <c r="G5243" s="365">
        <v>18</v>
      </c>
    </row>
    <row r="5244" spans="1:7" x14ac:dyDescent="0.25">
      <c r="A5244" s="369">
        <v>9267942</v>
      </c>
      <c r="B5244" s="368" t="s">
        <v>1932</v>
      </c>
      <c r="C5244" s="367" t="s">
        <v>1933</v>
      </c>
      <c r="D5244" s="366">
        <v>44287</v>
      </c>
      <c r="E5244" s="366">
        <v>44287</v>
      </c>
      <c r="F5244" s="366">
        <v>44317</v>
      </c>
      <c r="G5244" s="365">
        <v>24</v>
      </c>
    </row>
    <row r="5245" spans="1:7" x14ac:dyDescent="0.25">
      <c r="A5245" s="369">
        <v>9268596</v>
      </c>
      <c r="B5245" s="368" t="s">
        <v>1920</v>
      </c>
      <c r="C5245" s="367" t="s">
        <v>1931</v>
      </c>
      <c r="D5245" s="366">
        <v>44501</v>
      </c>
      <c r="E5245" s="366">
        <v>44501</v>
      </c>
      <c r="F5245" s="366">
        <v>44501</v>
      </c>
      <c r="G5245" s="365">
        <v>22</v>
      </c>
    </row>
    <row r="5246" spans="1:7" x14ac:dyDescent="0.25">
      <c r="A5246" s="369">
        <v>9274118</v>
      </c>
      <c r="B5246" s="368" t="s">
        <v>1920</v>
      </c>
      <c r="C5246" s="367" t="s">
        <v>1927</v>
      </c>
      <c r="D5246" s="366">
        <v>44287</v>
      </c>
      <c r="E5246" s="366">
        <v>44287</v>
      </c>
      <c r="F5246" s="366">
        <v>44287</v>
      </c>
      <c r="G5246" s="365">
        <v>59</v>
      </c>
    </row>
    <row r="5247" spans="1:7" x14ac:dyDescent="0.25">
      <c r="A5247" s="369">
        <v>9277075</v>
      </c>
      <c r="B5247" s="368" t="s">
        <v>1922</v>
      </c>
      <c r="C5247" s="367" t="s">
        <v>1933</v>
      </c>
      <c r="D5247" s="366">
        <v>43983</v>
      </c>
      <c r="E5247" s="366">
        <v>44013</v>
      </c>
      <c r="F5247" s="366">
        <v>44013</v>
      </c>
      <c r="G5247" s="365">
        <v>1</v>
      </c>
    </row>
    <row r="5248" spans="1:7" x14ac:dyDescent="0.25">
      <c r="A5248" s="369">
        <v>9278066</v>
      </c>
      <c r="B5248" s="368" t="s">
        <v>1926</v>
      </c>
      <c r="C5248" s="367" t="s">
        <v>1925</v>
      </c>
      <c r="D5248" s="366">
        <v>44287</v>
      </c>
      <c r="E5248" s="366">
        <v>44287</v>
      </c>
      <c r="F5248" s="366">
        <v>44287</v>
      </c>
      <c r="G5248" s="365">
        <v>43</v>
      </c>
    </row>
    <row r="5249" spans="1:7" x14ac:dyDescent="0.25">
      <c r="A5249" s="369">
        <v>9278219</v>
      </c>
      <c r="B5249" s="368" t="s">
        <v>1926</v>
      </c>
      <c r="C5249" s="367" t="s">
        <v>1919</v>
      </c>
      <c r="D5249" s="366">
        <v>44136</v>
      </c>
      <c r="E5249" s="366">
        <v>44136</v>
      </c>
      <c r="F5249" s="366">
        <v>44166</v>
      </c>
      <c r="G5249" s="365">
        <v>53</v>
      </c>
    </row>
    <row r="5250" spans="1:7" x14ac:dyDescent="0.25">
      <c r="A5250" s="369">
        <v>9282735</v>
      </c>
      <c r="B5250" s="368" t="s">
        <v>1929</v>
      </c>
      <c r="C5250" s="367" t="s">
        <v>1934</v>
      </c>
      <c r="D5250" s="366">
        <v>44136</v>
      </c>
      <c r="E5250" s="366">
        <v>44166</v>
      </c>
      <c r="F5250" s="366">
        <v>44166</v>
      </c>
      <c r="G5250" s="365">
        <v>10</v>
      </c>
    </row>
    <row r="5251" spans="1:7" x14ac:dyDescent="0.25">
      <c r="A5251" s="369">
        <v>9283698</v>
      </c>
      <c r="B5251" s="368" t="s">
        <v>1918</v>
      </c>
      <c r="C5251" s="367" t="s">
        <v>1923</v>
      </c>
      <c r="D5251" s="366">
        <v>43952</v>
      </c>
      <c r="E5251" s="366">
        <v>43952</v>
      </c>
      <c r="F5251" s="366">
        <v>43952</v>
      </c>
      <c r="G5251" s="365">
        <v>7</v>
      </c>
    </row>
    <row r="5252" spans="1:7" x14ac:dyDescent="0.25">
      <c r="A5252" s="369">
        <v>9285690</v>
      </c>
      <c r="B5252" s="368" t="s">
        <v>1929</v>
      </c>
      <c r="C5252" s="367" t="s">
        <v>1927</v>
      </c>
      <c r="D5252" s="366">
        <v>44228</v>
      </c>
      <c r="E5252" s="366">
        <v>44256</v>
      </c>
      <c r="F5252" s="366">
        <v>44256</v>
      </c>
      <c r="G5252" s="365">
        <v>15</v>
      </c>
    </row>
    <row r="5253" spans="1:7" x14ac:dyDescent="0.25">
      <c r="A5253" s="369">
        <v>9289430</v>
      </c>
      <c r="B5253" s="368" t="s">
        <v>1922</v>
      </c>
      <c r="C5253" s="367" t="s">
        <v>1921</v>
      </c>
      <c r="D5253" s="366">
        <v>44531</v>
      </c>
      <c r="E5253" s="366">
        <v>44562</v>
      </c>
      <c r="F5253" s="366">
        <v>44562</v>
      </c>
      <c r="G5253" s="365">
        <v>9</v>
      </c>
    </row>
    <row r="5254" spans="1:7" x14ac:dyDescent="0.25">
      <c r="A5254" s="369">
        <v>9290074</v>
      </c>
      <c r="B5254" s="368" t="s">
        <v>1924</v>
      </c>
      <c r="C5254" s="367" t="s">
        <v>1930</v>
      </c>
      <c r="D5254" s="366">
        <v>44136</v>
      </c>
      <c r="E5254" s="366">
        <v>44166</v>
      </c>
      <c r="F5254" s="366">
        <v>44166</v>
      </c>
      <c r="G5254" s="365">
        <v>7</v>
      </c>
    </row>
    <row r="5255" spans="1:7" x14ac:dyDescent="0.25">
      <c r="A5255" s="369">
        <v>9292077</v>
      </c>
      <c r="B5255" s="368" t="s">
        <v>1922</v>
      </c>
      <c r="C5255" s="367" t="s">
        <v>1925</v>
      </c>
      <c r="D5255" s="366">
        <v>44256</v>
      </c>
      <c r="E5255" s="366">
        <v>44256</v>
      </c>
      <c r="F5255" s="366">
        <v>44256</v>
      </c>
      <c r="G5255" s="365">
        <v>24</v>
      </c>
    </row>
    <row r="5256" spans="1:7" x14ac:dyDescent="0.25">
      <c r="A5256" s="369">
        <v>9293119</v>
      </c>
      <c r="B5256" s="368" t="s">
        <v>1922</v>
      </c>
      <c r="C5256" s="367" t="s">
        <v>1933</v>
      </c>
      <c r="D5256" s="366">
        <v>44044</v>
      </c>
      <c r="E5256" s="366">
        <v>44075</v>
      </c>
      <c r="F5256" s="366">
        <v>44075</v>
      </c>
      <c r="G5256" s="365">
        <v>1</v>
      </c>
    </row>
    <row r="5257" spans="1:7" x14ac:dyDescent="0.25">
      <c r="A5257" s="369">
        <v>9293510</v>
      </c>
      <c r="B5257" s="368" t="s">
        <v>1924</v>
      </c>
      <c r="C5257" s="367" t="s">
        <v>1930</v>
      </c>
      <c r="D5257" s="366">
        <v>44470</v>
      </c>
      <c r="E5257" s="366">
        <v>44501</v>
      </c>
      <c r="F5257" s="366">
        <v>44501</v>
      </c>
      <c r="G5257" s="365">
        <v>3</v>
      </c>
    </row>
    <row r="5258" spans="1:7" x14ac:dyDescent="0.25">
      <c r="A5258" s="369">
        <v>9293886</v>
      </c>
      <c r="B5258" s="368" t="s">
        <v>1926</v>
      </c>
      <c r="C5258" s="367" t="s">
        <v>1923</v>
      </c>
      <c r="D5258" s="366">
        <v>44013</v>
      </c>
      <c r="E5258" s="366">
        <v>44013</v>
      </c>
      <c r="F5258" s="366">
        <v>44013</v>
      </c>
      <c r="G5258" s="365">
        <v>20</v>
      </c>
    </row>
    <row r="5259" spans="1:7" x14ac:dyDescent="0.25">
      <c r="A5259" s="369">
        <v>9294592</v>
      </c>
      <c r="B5259" s="368" t="s">
        <v>1928</v>
      </c>
      <c r="C5259" s="367" t="s">
        <v>1931</v>
      </c>
      <c r="D5259" s="366">
        <v>44348</v>
      </c>
      <c r="E5259" s="366">
        <v>44348</v>
      </c>
      <c r="F5259" s="366">
        <v>44348</v>
      </c>
      <c r="G5259" s="365">
        <v>10</v>
      </c>
    </row>
    <row r="5260" spans="1:7" x14ac:dyDescent="0.25">
      <c r="A5260" s="369">
        <v>9295567</v>
      </c>
      <c r="B5260" s="368" t="s">
        <v>1918</v>
      </c>
      <c r="C5260" s="367" t="s">
        <v>1921</v>
      </c>
      <c r="D5260" s="366">
        <v>43922</v>
      </c>
      <c r="E5260" s="366">
        <v>43952</v>
      </c>
      <c r="F5260" s="366">
        <v>43952</v>
      </c>
      <c r="G5260" s="365">
        <v>4</v>
      </c>
    </row>
    <row r="5261" spans="1:7" x14ac:dyDescent="0.25">
      <c r="A5261" s="369">
        <v>9297846</v>
      </c>
      <c r="B5261" s="368" t="s">
        <v>1929</v>
      </c>
      <c r="C5261" s="367" t="s">
        <v>1923</v>
      </c>
      <c r="D5261" s="366">
        <v>44317</v>
      </c>
      <c r="E5261" s="366">
        <v>44348</v>
      </c>
      <c r="F5261" s="366">
        <v>44348</v>
      </c>
      <c r="G5261" s="365">
        <v>22</v>
      </c>
    </row>
    <row r="5262" spans="1:7" x14ac:dyDescent="0.25">
      <c r="A5262" s="369">
        <v>9299040</v>
      </c>
      <c r="B5262" s="368" t="s">
        <v>1922</v>
      </c>
      <c r="C5262" s="367" t="s">
        <v>1927</v>
      </c>
      <c r="D5262" s="366">
        <v>44044</v>
      </c>
      <c r="E5262" s="366">
        <v>44075</v>
      </c>
      <c r="F5262" s="366">
        <v>44075</v>
      </c>
      <c r="G5262" s="365">
        <v>5</v>
      </c>
    </row>
    <row r="5263" spans="1:7" x14ac:dyDescent="0.25">
      <c r="A5263" s="369">
        <v>9299476</v>
      </c>
      <c r="B5263" s="368" t="s">
        <v>1926</v>
      </c>
      <c r="C5263" s="367" t="s">
        <v>1921</v>
      </c>
      <c r="D5263" s="366">
        <v>44531</v>
      </c>
      <c r="E5263" s="366">
        <v>44531</v>
      </c>
      <c r="F5263" s="366">
        <v>44562</v>
      </c>
      <c r="G5263" s="365">
        <v>100</v>
      </c>
    </row>
    <row r="5264" spans="1:7" x14ac:dyDescent="0.25">
      <c r="A5264" s="369">
        <v>9300031</v>
      </c>
      <c r="B5264" s="368" t="s">
        <v>1922</v>
      </c>
      <c r="C5264" s="367" t="s">
        <v>1927</v>
      </c>
      <c r="D5264" s="366">
        <v>44136</v>
      </c>
      <c r="E5264" s="366">
        <v>44136</v>
      </c>
      <c r="F5264" s="366">
        <v>44136</v>
      </c>
      <c r="G5264" s="365">
        <v>9</v>
      </c>
    </row>
    <row r="5265" spans="1:7" x14ac:dyDescent="0.25">
      <c r="A5265" s="369">
        <v>9300371</v>
      </c>
      <c r="B5265" s="368" t="s">
        <v>1928</v>
      </c>
      <c r="C5265" s="367" t="s">
        <v>1923</v>
      </c>
      <c r="D5265" s="366">
        <v>44197</v>
      </c>
      <c r="E5265" s="366">
        <v>44197</v>
      </c>
      <c r="F5265" s="366">
        <v>44228</v>
      </c>
      <c r="G5265" s="365">
        <v>33</v>
      </c>
    </row>
    <row r="5266" spans="1:7" x14ac:dyDescent="0.25">
      <c r="A5266" s="369">
        <v>9302354</v>
      </c>
      <c r="B5266" s="368" t="s">
        <v>1926</v>
      </c>
      <c r="C5266" s="367" t="s">
        <v>1919</v>
      </c>
      <c r="D5266" s="366">
        <v>44531</v>
      </c>
      <c r="E5266" s="366">
        <v>44531</v>
      </c>
      <c r="F5266" s="366">
        <v>44531</v>
      </c>
      <c r="G5266" s="365">
        <v>68</v>
      </c>
    </row>
    <row r="5267" spans="1:7" x14ac:dyDescent="0.25">
      <c r="A5267" s="369">
        <v>9302580</v>
      </c>
      <c r="B5267" s="368" t="s">
        <v>1926</v>
      </c>
      <c r="C5267" s="367" t="s">
        <v>1927</v>
      </c>
      <c r="D5267" s="366">
        <v>43922</v>
      </c>
      <c r="E5267" s="366">
        <v>43922</v>
      </c>
      <c r="F5267" s="366">
        <v>43952</v>
      </c>
      <c r="G5267" s="365">
        <v>25</v>
      </c>
    </row>
    <row r="5268" spans="1:7" x14ac:dyDescent="0.25">
      <c r="A5268" s="369">
        <v>9303113</v>
      </c>
      <c r="B5268" s="368" t="s">
        <v>1920</v>
      </c>
      <c r="C5268" s="367" t="s">
        <v>1927</v>
      </c>
      <c r="D5268" s="366">
        <v>43983</v>
      </c>
      <c r="E5268" s="366">
        <v>43983</v>
      </c>
      <c r="F5268" s="366">
        <v>44013</v>
      </c>
      <c r="G5268" s="365">
        <v>97</v>
      </c>
    </row>
    <row r="5269" spans="1:7" x14ac:dyDescent="0.25">
      <c r="A5269" s="369">
        <v>9304765</v>
      </c>
      <c r="B5269" s="368" t="s">
        <v>1926</v>
      </c>
      <c r="C5269" s="367" t="s">
        <v>1925</v>
      </c>
      <c r="D5269" s="366">
        <v>44409</v>
      </c>
      <c r="E5269" s="366">
        <v>44440</v>
      </c>
      <c r="F5269" s="366">
        <v>44440</v>
      </c>
      <c r="G5269" s="365">
        <v>12</v>
      </c>
    </row>
    <row r="5270" spans="1:7" x14ac:dyDescent="0.25">
      <c r="A5270" s="369">
        <v>9304784</v>
      </c>
      <c r="B5270" s="368" t="s">
        <v>1929</v>
      </c>
      <c r="C5270" s="367" t="s">
        <v>1930</v>
      </c>
      <c r="D5270" s="366">
        <v>43831</v>
      </c>
      <c r="E5270" s="366">
        <v>43831</v>
      </c>
      <c r="F5270" s="366">
        <v>43862</v>
      </c>
      <c r="G5270" s="365">
        <v>77</v>
      </c>
    </row>
    <row r="5271" spans="1:7" x14ac:dyDescent="0.25">
      <c r="A5271" s="369">
        <v>9304938</v>
      </c>
      <c r="B5271" s="368" t="s">
        <v>1928</v>
      </c>
      <c r="C5271" s="367" t="s">
        <v>1921</v>
      </c>
      <c r="D5271" s="366">
        <v>43922</v>
      </c>
      <c r="E5271" s="366">
        <v>43922</v>
      </c>
      <c r="F5271" s="366">
        <v>43922</v>
      </c>
      <c r="G5271" s="365">
        <v>43</v>
      </c>
    </row>
    <row r="5272" spans="1:7" x14ac:dyDescent="0.25">
      <c r="A5272" s="369">
        <v>9306375</v>
      </c>
      <c r="B5272" s="368" t="s">
        <v>1929</v>
      </c>
      <c r="C5272" s="367" t="s">
        <v>1923</v>
      </c>
      <c r="D5272" s="366">
        <v>44075</v>
      </c>
      <c r="E5272" s="366">
        <v>44075</v>
      </c>
      <c r="F5272" s="366">
        <v>44105</v>
      </c>
      <c r="G5272" s="365">
        <v>25</v>
      </c>
    </row>
    <row r="5273" spans="1:7" x14ac:dyDescent="0.25">
      <c r="A5273" s="369">
        <v>9306389</v>
      </c>
      <c r="B5273" s="368" t="s">
        <v>1920</v>
      </c>
      <c r="C5273" s="367" t="s">
        <v>1934</v>
      </c>
      <c r="D5273" s="366">
        <v>44013</v>
      </c>
      <c r="E5273" s="366">
        <v>44013</v>
      </c>
      <c r="F5273" s="366">
        <v>44044</v>
      </c>
      <c r="G5273" s="365">
        <v>64</v>
      </c>
    </row>
    <row r="5274" spans="1:7" x14ac:dyDescent="0.25">
      <c r="A5274" s="369">
        <v>9306493</v>
      </c>
      <c r="B5274" s="368" t="s">
        <v>1926</v>
      </c>
      <c r="C5274" s="367" t="s">
        <v>1919</v>
      </c>
      <c r="D5274" s="366">
        <v>44409</v>
      </c>
      <c r="E5274" s="366">
        <v>44409</v>
      </c>
      <c r="F5274" s="366">
        <v>44409</v>
      </c>
      <c r="G5274" s="365">
        <v>91</v>
      </c>
    </row>
    <row r="5275" spans="1:7" x14ac:dyDescent="0.25">
      <c r="A5275" s="369">
        <v>9307235</v>
      </c>
      <c r="B5275" s="368" t="s">
        <v>1920</v>
      </c>
      <c r="C5275" s="367" t="s">
        <v>1927</v>
      </c>
      <c r="D5275" s="366">
        <v>44501</v>
      </c>
      <c r="E5275" s="366">
        <v>44531</v>
      </c>
      <c r="F5275" s="366">
        <v>44531</v>
      </c>
      <c r="G5275" s="365">
        <v>18</v>
      </c>
    </row>
    <row r="5276" spans="1:7" x14ac:dyDescent="0.25">
      <c r="A5276" s="369">
        <v>9307553</v>
      </c>
      <c r="B5276" s="368" t="s">
        <v>1932</v>
      </c>
      <c r="C5276" s="367" t="s">
        <v>1934</v>
      </c>
      <c r="D5276" s="366">
        <v>44166</v>
      </c>
      <c r="E5276" s="366">
        <v>44166</v>
      </c>
      <c r="F5276" s="366">
        <v>44166</v>
      </c>
      <c r="G5276" s="365">
        <v>14</v>
      </c>
    </row>
    <row r="5277" spans="1:7" x14ac:dyDescent="0.25">
      <c r="A5277" s="369">
        <v>9308295</v>
      </c>
      <c r="B5277" s="368" t="s">
        <v>1922</v>
      </c>
      <c r="C5277" s="367" t="s">
        <v>1934</v>
      </c>
      <c r="D5277" s="366">
        <v>44044</v>
      </c>
      <c r="E5277" s="366">
        <v>44075</v>
      </c>
      <c r="F5277" s="366">
        <v>44075</v>
      </c>
      <c r="G5277" s="365">
        <v>7</v>
      </c>
    </row>
    <row r="5278" spans="1:7" x14ac:dyDescent="0.25">
      <c r="A5278" s="369">
        <v>9308469</v>
      </c>
      <c r="B5278" s="368" t="s">
        <v>1918</v>
      </c>
      <c r="C5278" s="367" t="s">
        <v>1923</v>
      </c>
      <c r="D5278" s="366">
        <v>44317</v>
      </c>
      <c r="E5278" s="366">
        <v>44317</v>
      </c>
      <c r="F5278" s="366">
        <v>44348</v>
      </c>
      <c r="G5278" s="365">
        <v>34</v>
      </c>
    </row>
    <row r="5279" spans="1:7" x14ac:dyDescent="0.25">
      <c r="A5279" s="369">
        <v>9310275</v>
      </c>
      <c r="B5279" s="368" t="s">
        <v>1918</v>
      </c>
      <c r="C5279" s="367" t="s">
        <v>1917</v>
      </c>
      <c r="D5279" s="366">
        <v>44287</v>
      </c>
      <c r="E5279" s="366">
        <v>44317</v>
      </c>
      <c r="F5279" s="366">
        <v>44317</v>
      </c>
      <c r="G5279" s="365">
        <v>23</v>
      </c>
    </row>
    <row r="5280" spans="1:7" x14ac:dyDescent="0.25">
      <c r="A5280" s="369">
        <v>9315188</v>
      </c>
      <c r="B5280" s="368" t="s">
        <v>1918</v>
      </c>
      <c r="C5280" s="367" t="s">
        <v>1923</v>
      </c>
      <c r="D5280" s="366">
        <v>44136</v>
      </c>
      <c r="E5280" s="366">
        <v>44166</v>
      </c>
      <c r="F5280" s="366">
        <v>44166</v>
      </c>
      <c r="G5280" s="365">
        <v>2</v>
      </c>
    </row>
    <row r="5281" spans="1:7" x14ac:dyDescent="0.25">
      <c r="A5281" s="369">
        <v>9315894</v>
      </c>
      <c r="B5281" s="368" t="s">
        <v>1926</v>
      </c>
      <c r="C5281" s="367" t="s">
        <v>1931</v>
      </c>
      <c r="D5281" s="366">
        <v>44470</v>
      </c>
      <c r="E5281" s="366">
        <v>44470</v>
      </c>
      <c r="F5281" s="366">
        <v>44470</v>
      </c>
      <c r="G5281" s="365">
        <v>87</v>
      </c>
    </row>
    <row r="5282" spans="1:7" x14ac:dyDescent="0.25">
      <c r="A5282" s="369">
        <v>9320017</v>
      </c>
      <c r="B5282" s="368" t="s">
        <v>1928</v>
      </c>
      <c r="C5282" s="367" t="s">
        <v>1923</v>
      </c>
      <c r="D5282" s="366">
        <v>44378</v>
      </c>
      <c r="E5282" s="366">
        <v>44409</v>
      </c>
      <c r="F5282" s="366">
        <v>44409</v>
      </c>
      <c r="G5282" s="365">
        <v>9</v>
      </c>
    </row>
    <row r="5283" spans="1:7" x14ac:dyDescent="0.25">
      <c r="A5283" s="369">
        <v>9323782</v>
      </c>
      <c r="B5283" s="368" t="s">
        <v>1929</v>
      </c>
      <c r="C5283" s="367" t="s">
        <v>1934</v>
      </c>
      <c r="D5283" s="366">
        <v>44256</v>
      </c>
      <c r="E5283" s="366">
        <v>44256</v>
      </c>
      <c r="F5283" s="366">
        <v>44287</v>
      </c>
      <c r="G5283" s="365">
        <v>90</v>
      </c>
    </row>
    <row r="5284" spans="1:7" x14ac:dyDescent="0.25">
      <c r="A5284" s="369">
        <v>9324619</v>
      </c>
      <c r="B5284" s="368" t="s">
        <v>1929</v>
      </c>
      <c r="C5284" s="367" t="s">
        <v>1934</v>
      </c>
      <c r="D5284" s="366">
        <v>44013</v>
      </c>
      <c r="E5284" s="366">
        <v>44013</v>
      </c>
      <c r="F5284" s="366">
        <v>44013</v>
      </c>
      <c r="G5284" s="365">
        <v>39</v>
      </c>
    </row>
    <row r="5285" spans="1:7" x14ac:dyDescent="0.25">
      <c r="A5285" s="369">
        <v>9327139</v>
      </c>
      <c r="B5285" s="368" t="s">
        <v>1918</v>
      </c>
      <c r="C5285" s="367" t="s">
        <v>1933</v>
      </c>
      <c r="D5285" s="366">
        <v>43891</v>
      </c>
      <c r="E5285" s="366">
        <v>43922</v>
      </c>
      <c r="F5285" s="366">
        <v>43922</v>
      </c>
      <c r="G5285" s="365">
        <v>4</v>
      </c>
    </row>
    <row r="5286" spans="1:7" x14ac:dyDescent="0.25">
      <c r="A5286" s="369">
        <v>9327457</v>
      </c>
      <c r="B5286" s="368" t="s">
        <v>1929</v>
      </c>
      <c r="C5286" s="367" t="s">
        <v>1923</v>
      </c>
      <c r="D5286" s="366">
        <v>44501</v>
      </c>
      <c r="E5286" s="366">
        <v>44501</v>
      </c>
      <c r="F5286" s="366">
        <v>44501</v>
      </c>
      <c r="G5286" s="365">
        <v>30</v>
      </c>
    </row>
    <row r="5287" spans="1:7" x14ac:dyDescent="0.25">
      <c r="A5287" s="369">
        <v>9327856</v>
      </c>
      <c r="B5287" s="368" t="s">
        <v>1918</v>
      </c>
      <c r="C5287" s="367" t="s">
        <v>1917</v>
      </c>
      <c r="D5287" s="366">
        <v>44228</v>
      </c>
      <c r="E5287" s="366">
        <v>44228</v>
      </c>
      <c r="F5287" s="366">
        <v>44256</v>
      </c>
      <c r="G5287" s="365">
        <v>35</v>
      </c>
    </row>
    <row r="5288" spans="1:7" x14ac:dyDescent="0.25">
      <c r="A5288" s="369">
        <v>9328438</v>
      </c>
      <c r="B5288" s="368" t="s">
        <v>1926</v>
      </c>
      <c r="C5288" s="367" t="s">
        <v>1931</v>
      </c>
      <c r="D5288" s="366">
        <v>44501</v>
      </c>
      <c r="E5288" s="366">
        <v>44501</v>
      </c>
      <c r="F5288" s="366">
        <v>44501</v>
      </c>
      <c r="G5288" s="365">
        <v>51</v>
      </c>
    </row>
    <row r="5289" spans="1:7" x14ac:dyDescent="0.25">
      <c r="A5289" s="369">
        <v>9328543</v>
      </c>
      <c r="B5289" s="368" t="s">
        <v>1922</v>
      </c>
      <c r="C5289" s="367" t="s">
        <v>1933</v>
      </c>
      <c r="D5289" s="366">
        <v>44348</v>
      </c>
      <c r="E5289" s="366">
        <v>44348</v>
      </c>
      <c r="F5289" s="366">
        <v>44378</v>
      </c>
      <c r="G5289" s="365">
        <v>24</v>
      </c>
    </row>
    <row r="5290" spans="1:7" x14ac:dyDescent="0.25">
      <c r="A5290" s="369">
        <v>9328775</v>
      </c>
      <c r="B5290" s="368" t="s">
        <v>1920</v>
      </c>
      <c r="C5290" s="367" t="s">
        <v>1923</v>
      </c>
      <c r="D5290" s="366">
        <v>44075</v>
      </c>
      <c r="E5290" s="366">
        <v>44075</v>
      </c>
      <c r="F5290" s="366">
        <v>44075</v>
      </c>
      <c r="G5290" s="365">
        <v>10</v>
      </c>
    </row>
    <row r="5291" spans="1:7" x14ac:dyDescent="0.25">
      <c r="A5291" s="369">
        <v>9330766</v>
      </c>
      <c r="B5291" s="368" t="s">
        <v>1932</v>
      </c>
      <c r="C5291" s="367" t="s">
        <v>1917</v>
      </c>
      <c r="D5291" s="366">
        <v>44348</v>
      </c>
      <c r="E5291" s="366">
        <v>44378</v>
      </c>
      <c r="F5291" s="366">
        <v>44378</v>
      </c>
      <c r="G5291" s="365">
        <v>11</v>
      </c>
    </row>
    <row r="5292" spans="1:7" x14ac:dyDescent="0.25">
      <c r="A5292" s="369">
        <v>9332828</v>
      </c>
      <c r="B5292" s="368" t="s">
        <v>1929</v>
      </c>
      <c r="C5292" s="367" t="s">
        <v>1927</v>
      </c>
      <c r="D5292" s="366">
        <v>43831</v>
      </c>
      <c r="E5292" s="366">
        <v>43862</v>
      </c>
      <c r="F5292" s="366">
        <v>43862</v>
      </c>
      <c r="G5292" s="365">
        <v>3</v>
      </c>
    </row>
    <row r="5293" spans="1:7" x14ac:dyDescent="0.25">
      <c r="A5293" s="369">
        <v>9335166</v>
      </c>
      <c r="B5293" s="368" t="s">
        <v>1926</v>
      </c>
      <c r="C5293" s="367" t="s">
        <v>1925</v>
      </c>
      <c r="D5293" s="366">
        <v>44197</v>
      </c>
      <c r="E5293" s="366">
        <v>44197</v>
      </c>
      <c r="F5293" s="366">
        <v>44228</v>
      </c>
      <c r="G5293" s="365">
        <v>20</v>
      </c>
    </row>
    <row r="5294" spans="1:7" x14ac:dyDescent="0.25">
      <c r="A5294" s="369">
        <v>9336627</v>
      </c>
      <c r="B5294" s="368" t="s">
        <v>1918</v>
      </c>
      <c r="C5294" s="367" t="s">
        <v>1921</v>
      </c>
      <c r="D5294" s="366">
        <v>44136</v>
      </c>
      <c r="E5294" s="366">
        <v>44136</v>
      </c>
      <c r="F5294" s="366">
        <v>44136</v>
      </c>
      <c r="G5294" s="365">
        <v>56</v>
      </c>
    </row>
    <row r="5295" spans="1:7" x14ac:dyDescent="0.25">
      <c r="A5295" s="369">
        <v>9337732</v>
      </c>
      <c r="B5295" s="368" t="s">
        <v>1932</v>
      </c>
      <c r="C5295" s="367" t="s">
        <v>1934</v>
      </c>
      <c r="D5295" s="366">
        <v>44136</v>
      </c>
      <c r="E5295" s="366">
        <v>44136</v>
      </c>
      <c r="F5295" s="366">
        <v>44136</v>
      </c>
      <c r="G5295" s="365">
        <v>36</v>
      </c>
    </row>
    <row r="5296" spans="1:7" x14ac:dyDescent="0.25">
      <c r="A5296" s="369">
        <v>9338381</v>
      </c>
      <c r="B5296" s="368" t="s">
        <v>1929</v>
      </c>
      <c r="C5296" s="367" t="s">
        <v>1933</v>
      </c>
      <c r="D5296" s="366">
        <v>44531</v>
      </c>
      <c r="E5296" s="366">
        <v>44562</v>
      </c>
      <c r="F5296" s="366">
        <v>44562</v>
      </c>
      <c r="G5296" s="365">
        <v>24</v>
      </c>
    </row>
    <row r="5297" spans="1:7" x14ac:dyDescent="0.25">
      <c r="A5297" s="369">
        <v>9340036</v>
      </c>
      <c r="B5297" s="368" t="s">
        <v>1932</v>
      </c>
      <c r="C5297" s="367" t="s">
        <v>1927</v>
      </c>
      <c r="D5297" s="366">
        <v>44317</v>
      </c>
      <c r="E5297" s="366">
        <v>44317</v>
      </c>
      <c r="F5297" s="366">
        <v>44348</v>
      </c>
      <c r="G5297" s="365">
        <v>46</v>
      </c>
    </row>
    <row r="5298" spans="1:7" x14ac:dyDescent="0.25">
      <c r="A5298" s="369">
        <v>9341701</v>
      </c>
      <c r="B5298" s="368" t="s">
        <v>1918</v>
      </c>
      <c r="C5298" s="367" t="s">
        <v>1925</v>
      </c>
      <c r="D5298" s="366">
        <v>44531</v>
      </c>
      <c r="E5298" s="366">
        <v>44562</v>
      </c>
      <c r="F5298" s="366">
        <v>44562</v>
      </c>
      <c r="G5298" s="365">
        <v>7</v>
      </c>
    </row>
    <row r="5299" spans="1:7" x14ac:dyDescent="0.25">
      <c r="A5299" s="369">
        <v>9342034</v>
      </c>
      <c r="B5299" s="368" t="s">
        <v>1926</v>
      </c>
      <c r="C5299" s="367" t="s">
        <v>1917</v>
      </c>
      <c r="D5299" s="366">
        <v>44287</v>
      </c>
      <c r="E5299" s="366">
        <v>44317</v>
      </c>
      <c r="F5299" s="366">
        <v>44317</v>
      </c>
      <c r="G5299" s="365">
        <v>4</v>
      </c>
    </row>
    <row r="5300" spans="1:7" x14ac:dyDescent="0.25">
      <c r="A5300" s="369">
        <v>9344052</v>
      </c>
      <c r="B5300" s="368" t="s">
        <v>1924</v>
      </c>
      <c r="C5300" s="367" t="s">
        <v>1934</v>
      </c>
      <c r="D5300" s="366">
        <v>44440</v>
      </c>
      <c r="E5300" s="366">
        <v>44440</v>
      </c>
      <c r="F5300" s="366">
        <v>44440</v>
      </c>
      <c r="G5300" s="365">
        <v>90</v>
      </c>
    </row>
    <row r="5301" spans="1:7" x14ac:dyDescent="0.25">
      <c r="A5301" s="369">
        <v>9349594</v>
      </c>
      <c r="B5301" s="368" t="s">
        <v>1928</v>
      </c>
      <c r="C5301" s="367" t="s">
        <v>1917</v>
      </c>
      <c r="D5301" s="366">
        <v>44044</v>
      </c>
      <c r="E5301" s="366">
        <v>44044</v>
      </c>
      <c r="F5301" s="366">
        <v>44075</v>
      </c>
      <c r="G5301" s="365">
        <v>24</v>
      </c>
    </row>
    <row r="5302" spans="1:7" x14ac:dyDescent="0.25">
      <c r="A5302" s="369">
        <v>9356702</v>
      </c>
      <c r="B5302" s="368" t="s">
        <v>1920</v>
      </c>
      <c r="C5302" s="367" t="s">
        <v>1930</v>
      </c>
      <c r="D5302" s="366">
        <v>44228</v>
      </c>
      <c r="E5302" s="366">
        <v>44256</v>
      </c>
      <c r="F5302" s="366">
        <v>44256</v>
      </c>
      <c r="G5302" s="365">
        <v>9</v>
      </c>
    </row>
    <row r="5303" spans="1:7" x14ac:dyDescent="0.25">
      <c r="A5303" s="369">
        <v>9359177</v>
      </c>
      <c r="B5303" s="368" t="s">
        <v>1920</v>
      </c>
      <c r="C5303" s="367" t="s">
        <v>1931</v>
      </c>
      <c r="D5303" s="366">
        <v>44105</v>
      </c>
      <c r="E5303" s="366">
        <v>44105</v>
      </c>
      <c r="F5303" s="366">
        <v>44105</v>
      </c>
      <c r="G5303" s="365">
        <v>8</v>
      </c>
    </row>
    <row r="5304" spans="1:7" x14ac:dyDescent="0.25">
      <c r="A5304" s="369">
        <v>9359282</v>
      </c>
      <c r="B5304" s="368" t="s">
        <v>1922</v>
      </c>
      <c r="C5304" s="367" t="s">
        <v>1917</v>
      </c>
      <c r="D5304" s="366">
        <v>44228</v>
      </c>
      <c r="E5304" s="366">
        <v>44228</v>
      </c>
      <c r="F5304" s="366">
        <v>44256</v>
      </c>
      <c r="G5304" s="365">
        <v>20</v>
      </c>
    </row>
    <row r="5305" spans="1:7" x14ac:dyDescent="0.25">
      <c r="A5305" s="369">
        <v>9359882</v>
      </c>
      <c r="B5305" s="368" t="s">
        <v>1918</v>
      </c>
      <c r="C5305" s="367" t="s">
        <v>1925</v>
      </c>
      <c r="D5305" s="366">
        <v>44348</v>
      </c>
      <c r="E5305" s="366">
        <v>44348</v>
      </c>
      <c r="F5305" s="366">
        <v>44348</v>
      </c>
      <c r="G5305" s="365">
        <v>21</v>
      </c>
    </row>
    <row r="5306" spans="1:7" x14ac:dyDescent="0.25">
      <c r="A5306" s="369">
        <v>9360367</v>
      </c>
      <c r="B5306" s="368" t="s">
        <v>1922</v>
      </c>
      <c r="C5306" s="367" t="s">
        <v>1933</v>
      </c>
      <c r="D5306" s="366">
        <v>44166</v>
      </c>
      <c r="E5306" s="366">
        <v>44166</v>
      </c>
      <c r="F5306" s="366">
        <v>44166</v>
      </c>
      <c r="G5306" s="365">
        <v>5</v>
      </c>
    </row>
    <row r="5307" spans="1:7" x14ac:dyDescent="0.25">
      <c r="A5307" s="369">
        <v>9360452</v>
      </c>
      <c r="B5307" s="368" t="s">
        <v>1924</v>
      </c>
      <c r="C5307" s="367" t="s">
        <v>1923</v>
      </c>
      <c r="D5307" s="366">
        <v>44501</v>
      </c>
      <c r="E5307" s="366">
        <v>44501</v>
      </c>
      <c r="F5307" s="366">
        <v>44501</v>
      </c>
      <c r="G5307" s="365">
        <v>59</v>
      </c>
    </row>
    <row r="5308" spans="1:7" x14ac:dyDescent="0.25">
      <c r="A5308" s="369">
        <v>9361221</v>
      </c>
      <c r="B5308" s="368" t="s">
        <v>1924</v>
      </c>
      <c r="C5308" s="367" t="s">
        <v>1930</v>
      </c>
      <c r="D5308" s="366">
        <v>44013</v>
      </c>
      <c r="E5308" s="366">
        <v>44044</v>
      </c>
      <c r="F5308" s="366">
        <v>44044</v>
      </c>
      <c r="G5308" s="365">
        <v>5</v>
      </c>
    </row>
    <row r="5309" spans="1:7" x14ac:dyDescent="0.25">
      <c r="A5309" s="369">
        <v>9364142</v>
      </c>
      <c r="B5309" s="368" t="s">
        <v>1929</v>
      </c>
      <c r="C5309" s="367" t="s">
        <v>1927</v>
      </c>
      <c r="D5309" s="366">
        <v>43891</v>
      </c>
      <c r="E5309" s="366">
        <v>43891</v>
      </c>
      <c r="F5309" s="366">
        <v>43922</v>
      </c>
      <c r="G5309" s="365">
        <v>13</v>
      </c>
    </row>
    <row r="5310" spans="1:7" x14ac:dyDescent="0.25">
      <c r="A5310" s="369">
        <v>9364566</v>
      </c>
      <c r="B5310" s="368" t="s">
        <v>1926</v>
      </c>
      <c r="C5310" s="367" t="s">
        <v>1930</v>
      </c>
      <c r="D5310" s="366">
        <v>44531</v>
      </c>
      <c r="E5310" s="366">
        <v>44531</v>
      </c>
      <c r="F5310" s="366">
        <v>44531</v>
      </c>
      <c r="G5310" s="365">
        <v>90</v>
      </c>
    </row>
    <row r="5311" spans="1:7" x14ac:dyDescent="0.25">
      <c r="A5311" s="369">
        <v>9365211</v>
      </c>
      <c r="B5311" s="368" t="s">
        <v>1928</v>
      </c>
      <c r="C5311" s="367" t="s">
        <v>1933</v>
      </c>
      <c r="D5311" s="366">
        <v>44136</v>
      </c>
      <c r="E5311" s="366">
        <v>44136</v>
      </c>
      <c r="F5311" s="366">
        <v>44166</v>
      </c>
      <c r="G5311" s="365">
        <v>18</v>
      </c>
    </row>
    <row r="5312" spans="1:7" x14ac:dyDescent="0.25">
      <c r="A5312" s="369">
        <v>9369930</v>
      </c>
      <c r="B5312" s="368" t="s">
        <v>1926</v>
      </c>
      <c r="C5312" s="367" t="s">
        <v>1919</v>
      </c>
      <c r="D5312" s="366">
        <v>43983</v>
      </c>
      <c r="E5312" s="366">
        <v>43983</v>
      </c>
      <c r="F5312" s="366">
        <v>44013</v>
      </c>
      <c r="G5312" s="365">
        <v>43</v>
      </c>
    </row>
    <row r="5313" spans="1:7" x14ac:dyDescent="0.25">
      <c r="A5313" s="369">
        <v>9370267</v>
      </c>
      <c r="B5313" s="368" t="s">
        <v>1924</v>
      </c>
      <c r="C5313" s="367" t="s">
        <v>1925</v>
      </c>
      <c r="D5313" s="366">
        <v>44166</v>
      </c>
      <c r="E5313" s="366">
        <v>44166</v>
      </c>
      <c r="F5313" s="366">
        <v>44166</v>
      </c>
      <c r="G5313" s="365">
        <v>83</v>
      </c>
    </row>
    <row r="5314" spans="1:7" x14ac:dyDescent="0.25">
      <c r="A5314" s="369">
        <v>9371327</v>
      </c>
      <c r="B5314" s="368" t="s">
        <v>1920</v>
      </c>
      <c r="C5314" s="367" t="s">
        <v>1919</v>
      </c>
      <c r="D5314" s="366">
        <v>44256</v>
      </c>
      <c r="E5314" s="366">
        <v>44287</v>
      </c>
      <c r="F5314" s="366">
        <v>44287</v>
      </c>
      <c r="G5314" s="365">
        <v>12</v>
      </c>
    </row>
    <row r="5315" spans="1:7" x14ac:dyDescent="0.25">
      <c r="A5315" s="369">
        <v>9372704</v>
      </c>
      <c r="B5315" s="368" t="s">
        <v>1929</v>
      </c>
      <c r="C5315" s="367" t="s">
        <v>1934</v>
      </c>
      <c r="D5315" s="366">
        <v>44105</v>
      </c>
      <c r="E5315" s="366">
        <v>44105</v>
      </c>
      <c r="F5315" s="366">
        <v>44105</v>
      </c>
      <c r="G5315" s="365">
        <v>92</v>
      </c>
    </row>
    <row r="5316" spans="1:7" x14ac:dyDescent="0.25">
      <c r="A5316" s="369">
        <v>9372789</v>
      </c>
      <c r="B5316" s="368" t="s">
        <v>1922</v>
      </c>
      <c r="C5316" s="367" t="s">
        <v>1923</v>
      </c>
      <c r="D5316" s="366">
        <v>44531</v>
      </c>
      <c r="E5316" s="366">
        <v>44562</v>
      </c>
      <c r="F5316" s="366">
        <v>44562</v>
      </c>
      <c r="G5316" s="365">
        <v>14</v>
      </c>
    </row>
    <row r="5317" spans="1:7" x14ac:dyDescent="0.25">
      <c r="A5317" s="369">
        <v>9373805</v>
      </c>
      <c r="B5317" s="368" t="s">
        <v>1924</v>
      </c>
      <c r="C5317" s="367" t="s">
        <v>1930</v>
      </c>
      <c r="D5317" s="366">
        <v>44287</v>
      </c>
      <c r="E5317" s="366">
        <v>44287</v>
      </c>
      <c r="F5317" s="366">
        <v>44317</v>
      </c>
      <c r="G5317" s="365">
        <v>70</v>
      </c>
    </row>
    <row r="5318" spans="1:7" x14ac:dyDescent="0.25">
      <c r="A5318" s="369">
        <v>9374975</v>
      </c>
      <c r="B5318" s="368" t="s">
        <v>1932</v>
      </c>
      <c r="C5318" s="367" t="s">
        <v>1923</v>
      </c>
      <c r="D5318" s="366">
        <v>43831</v>
      </c>
      <c r="E5318" s="366">
        <v>43831</v>
      </c>
      <c r="F5318" s="366">
        <v>43831</v>
      </c>
      <c r="G5318" s="365">
        <v>89</v>
      </c>
    </row>
    <row r="5319" spans="1:7" x14ac:dyDescent="0.25">
      <c r="A5319" s="369">
        <v>9379262</v>
      </c>
      <c r="B5319" s="368" t="s">
        <v>1932</v>
      </c>
      <c r="C5319" s="367" t="s">
        <v>1921</v>
      </c>
      <c r="D5319" s="366">
        <v>43831</v>
      </c>
      <c r="E5319" s="366">
        <v>43831</v>
      </c>
      <c r="F5319" s="366">
        <v>43831</v>
      </c>
      <c r="G5319" s="365">
        <v>64</v>
      </c>
    </row>
    <row r="5320" spans="1:7" x14ac:dyDescent="0.25">
      <c r="A5320" s="369">
        <v>9381237</v>
      </c>
      <c r="B5320" s="368" t="s">
        <v>1924</v>
      </c>
      <c r="C5320" s="367" t="s">
        <v>1921</v>
      </c>
      <c r="D5320" s="366">
        <v>43952</v>
      </c>
      <c r="E5320" s="366">
        <v>43952</v>
      </c>
      <c r="F5320" s="366">
        <v>43952</v>
      </c>
      <c r="G5320" s="365">
        <v>17</v>
      </c>
    </row>
    <row r="5321" spans="1:7" x14ac:dyDescent="0.25">
      <c r="A5321" s="369">
        <v>9384779</v>
      </c>
      <c r="B5321" s="368" t="s">
        <v>1926</v>
      </c>
      <c r="C5321" s="367" t="s">
        <v>1921</v>
      </c>
      <c r="D5321" s="366">
        <v>44440</v>
      </c>
      <c r="E5321" s="366">
        <v>44470</v>
      </c>
      <c r="F5321" s="366">
        <v>44470</v>
      </c>
      <c r="G5321" s="365">
        <v>17</v>
      </c>
    </row>
    <row r="5322" spans="1:7" x14ac:dyDescent="0.25">
      <c r="A5322" s="369">
        <v>9384935</v>
      </c>
      <c r="B5322" s="368" t="s">
        <v>1926</v>
      </c>
      <c r="C5322" s="367" t="s">
        <v>1925</v>
      </c>
      <c r="D5322" s="366">
        <v>44348</v>
      </c>
      <c r="E5322" s="366">
        <v>44348</v>
      </c>
      <c r="F5322" s="366">
        <v>44378</v>
      </c>
      <c r="G5322" s="365">
        <v>15</v>
      </c>
    </row>
    <row r="5323" spans="1:7" x14ac:dyDescent="0.25">
      <c r="A5323" s="369">
        <v>9386667</v>
      </c>
      <c r="B5323" s="368" t="s">
        <v>1922</v>
      </c>
      <c r="C5323" s="367" t="s">
        <v>1921</v>
      </c>
      <c r="D5323" s="366">
        <v>44044</v>
      </c>
      <c r="E5323" s="366">
        <v>44075</v>
      </c>
      <c r="F5323" s="366">
        <v>44075</v>
      </c>
      <c r="G5323" s="365">
        <v>5</v>
      </c>
    </row>
    <row r="5324" spans="1:7" x14ac:dyDescent="0.25">
      <c r="A5324" s="369">
        <v>9388626</v>
      </c>
      <c r="B5324" s="368" t="s">
        <v>1924</v>
      </c>
      <c r="C5324" s="367" t="s">
        <v>1925</v>
      </c>
      <c r="D5324" s="366">
        <v>43831</v>
      </c>
      <c r="E5324" s="366">
        <v>43862</v>
      </c>
      <c r="F5324" s="366">
        <v>43862</v>
      </c>
      <c r="G5324" s="365">
        <v>7</v>
      </c>
    </row>
    <row r="5325" spans="1:7" x14ac:dyDescent="0.25">
      <c r="A5325" s="369">
        <v>9389132</v>
      </c>
      <c r="B5325" s="368" t="s">
        <v>1926</v>
      </c>
      <c r="C5325" s="367" t="s">
        <v>1923</v>
      </c>
      <c r="D5325" s="366">
        <v>44197</v>
      </c>
      <c r="E5325" s="366">
        <v>44197</v>
      </c>
      <c r="F5325" s="366">
        <v>44228</v>
      </c>
      <c r="G5325" s="365">
        <v>16</v>
      </c>
    </row>
    <row r="5326" spans="1:7" x14ac:dyDescent="0.25">
      <c r="A5326" s="369">
        <v>9390487</v>
      </c>
      <c r="B5326" s="368" t="s">
        <v>1928</v>
      </c>
      <c r="C5326" s="367" t="s">
        <v>1934</v>
      </c>
      <c r="D5326" s="366">
        <v>44440</v>
      </c>
      <c r="E5326" s="366">
        <v>44440</v>
      </c>
      <c r="F5326" s="366">
        <v>44440</v>
      </c>
      <c r="G5326" s="365">
        <v>68</v>
      </c>
    </row>
    <row r="5327" spans="1:7" x14ac:dyDescent="0.25">
      <c r="A5327" s="369">
        <v>9394011</v>
      </c>
      <c r="B5327" s="368" t="s">
        <v>1932</v>
      </c>
      <c r="C5327" s="367" t="s">
        <v>1931</v>
      </c>
      <c r="D5327" s="366">
        <v>44256</v>
      </c>
      <c r="E5327" s="366">
        <v>44287</v>
      </c>
      <c r="F5327" s="366">
        <v>44287</v>
      </c>
      <c r="G5327" s="365">
        <v>10</v>
      </c>
    </row>
    <row r="5328" spans="1:7" x14ac:dyDescent="0.25">
      <c r="A5328" s="369">
        <v>9394260</v>
      </c>
      <c r="B5328" s="368" t="s">
        <v>1929</v>
      </c>
      <c r="C5328" s="367" t="s">
        <v>1927</v>
      </c>
      <c r="D5328" s="366">
        <v>43952</v>
      </c>
      <c r="E5328" s="366">
        <v>43952</v>
      </c>
      <c r="F5328" s="366">
        <v>43952</v>
      </c>
      <c r="G5328" s="365">
        <v>77</v>
      </c>
    </row>
    <row r="5329" spans="1:7" x14ac:dyDescent="0.25">
      <c r="A5329" s="369">
        <v>9394477</v>
      </c>
      <c r="B5329" s="368" t="s">
        <v>1926</v>
      </c>
      <c r="C5329" s="367" t="s">
        <v>1933</v>
      </c>
      <c r="D5329" s="366">
        <v>44531</v>
      </c>
      <c r="E5329" s="366">
        <v>44531</v>
      </c>
      <c r="F5329" s="366">
        <v>44562</v>
      </c>
      <c r="G5329" s="365">
        <v>20</v>
      </c>
    </row>
    <row r="5330" spans="1:7" x14ac:dyDescent="0.25">
      <c r="A5330" s="369">
        <v>9400554</v>
      </c>
      <c r="B5330" s="368" t="s">
        <v>1932</v>
      </c>
      <c r="C5330" s="367" t="s">
        <v>1930</v>
      </c>
      <c r="D5330" s="366">
        <v>44197</v>
      </c>
      <c r="E5330" s="366">
        <v>44197</v>
      </c>
      <c r="F5330" s="366">
        <v>44228</v>
      </c>
      <c r="G5330" s="365">
        <v>54</v>
      </c>
    </row>
    <row r="5331" spans="1:7" x14ac:dyDescent="0.25">
      <c r="A5331" s="369">
        <v>9400844</v>
      </c>
      <c r="B5331" s="368" t="s">
        <v>1922</v>
      </c>
      <c r="C5331" s="367" t="s">
        <v>1923</v>
      </c>
      <c r="D5331" s="366">
        <v>44287</v>
      </c>
      <c r="E5331" s="366">
        <v>44287</v>
      </c>
      <c r="F5331" s="366">
        <v>44317</v>
      </c>
      <c r="G5331" s="365">
        <v>40</v>
      </c>
    </row>
    <row r="5332" spans="1:7" x14ac:dyDescent="0.25">
      <c r="A5332" s="369">
        <v>9401584</v>
      </c>
      <c r="B5332" s="368" t="s">
        <v>1918</v>
      </c>
      <c r="C5332" s="367" t="s">
        <v>1933</v>
      </c>
      <c r="D5332" s="366">
        <v>44348</v>
      </c>
      <c r="E5332" s="366">
        <v>44348</v>
      </c>
      <c r="F5332" s="366">
        <v>44378</v>
      </c>
      <c r="G5332" s="365">
        <v>28</v>
      </c>
    </row>
    <row r="5333" spans="1:7" x14ac:dyDescent="0.25">
      <c r="A5333" s="369">
        <v>9402150</v>
      </c>
      <c r="B5333" s="368" t="s">
        <v>1922</v>
      </c>
      <c r="C5333" s="367" t="s">
        <v>1919</v>
      </c>
      <c r="D5333" s="366">
        <v>44378</v>
      </c>
      <c r="E5333" s="366">
        <v>44409</v>
      </c>
      <c r="F5333" s="366">
        <v>44409</v>
      </c>
      <c r="G5333" s="365">
        <v>16</v>
      </c>
    </row>
    <row r="5334" spans="1:7" x14ac:dyDescent="0.25">
      <c r="A5334" s="369">
        <v>9403918</v>
      </c>
      <c r="B5334" s="368" t="s">
        <v>1928</v>
      </c>
      <c r="C5334" s="367" t="s">
        <v>1917</v>
      </c>
      <c r="D5334" s="366">
        <v>43891</v>
      </c>
      <c r="E5334" s="366">
        <v>43891</v>
      </c>
      <c r="F5334" s="366">
        <v>43922</v>
      </c>
      <c r="G5334" s="365">
        <v>92</v>
      </c>
    </row>
    <row r="5335" spans="1:7" x14ac:dyDescent="0.25">
      <c r="A5335" s="369">
        <v>9404964</v>
      </c>
      <c r="B5335" s="368" t="s">
        <v>1929</v>
      </c>
      <c r="C5335" s="367" t="s">
        <v>1931</v>
      </c>
      <c r="D5335" s="366">
        <v>44044</v>
      </c>
      <c r="E5335" s="366">
        <v>44075</v>
      </c>
      <c r="F5335" s="366">
        <v>44075</v>
      </c>
      <c r="G5335" s="365">
        <v>10</v>
      </c>
    </row>
    <row r="5336" spans="1:7" x14ac:dyDescent="0.25">
      <c r="A5336" s="369">
        <v>9407379</v>
      </c>
      <c r="B5336" s="368" t="s">
        <v>1922</v>
      </c>
      <c r="C5336" s="367" t="s">
        <v>1934</v>
      </c>
      <c r="D5336" s="366">
        <v>43952</v>
      </c>
      <c r="E5336" s="366">
        <v>43952</v>
      </c>
      <c r="F5336" s="366">
        <v>43952</v>
      </c>
      <c r="G5336" s="365">
        <v>94</v>
      </c>
    </row>
    <row r="5337" spans="1:7" x14ac:dyDescent="0.25">
      <c r="A5337" s="369">
        <v>9408005</v>
      </c>
      <c r="B5337" s="368" t="s">
        <v>1932</v>
      </c>
      <c r="C5337" s="367" t="s">
        <v>1931</v>
      </c>
      <c r="D5337" s="366">
        <v>44075</v>
      </c>
      <c r="E5337" s="366">
        <v>44105</v>
      </c>
      <c r="F5337" s="366">
        <v>44105</v>
      </c>
      <c r="G5337" s="365">
        <v>9</v>
      </c>
    </row>
    <row r="5338" spans="1:7" x14ac:dyDescent="0.25">
      <c r="A5338" s="369">
        <v>9409771</v>
      </c>
      <c r="B5338" s="368" t="s">
        <v>1924</v>
      </c>
      <c r="C5338" s="367" t="s">
        <v>1923</v>
      </c>
      <c r="D5338" s="366">
        <v>43831</v>
      </c>
      <c r="E5338" s="366">
        <v>43831</v>
      </c>
      <c r="F5338" s="366">
        <v>43831</v>
      </c>
      <c r="G5338" s="365">
        <v>10</v>
      </c>
    </row>
    <row r="5339" spans="1:7" x14ac:dyDescent="0.25">
      <c r="A5339" s="369">
        <v>9410743</v>
      </c>
      <c r="B5339" s="368" t="s">
        <v>1926</v>
      </c>
      <c r="C5339" s="367" t="s">
        <v>1925</v>
      </c>
      <c r="D5339" s="366">
        <v>44531</v>
      </c>
      <c r="E5339" s="366">
        <v>44531</v>
      </c>
      <c r="F5339" s="366">
        <v>44562</v>
      </c>
      <c r="G5339" s="365">
        <v>94</v>
      </c>
    </row>
    <row r="5340" spans="1:7" x14ac:dyDescent="0.25">
      <c r="A5340" s="369">
        <v>9411530</v>
      </c>
      <c r="B5340" s="368" t="s">
        <v>1928</v>
      </c>
      <c r="C5340" s="367" t="s">
        <v>1934</v>
      </c>
      <c r="D5340" s="366">
        <v>44501</v>
      </c>
      <c r="E5340" s="366">
        <v>44501</v>
      </c>
      <c r="F5340" s="366">
        <v>44501</v>
      </c>
      <c r="G5340" s="365">
        <v>63</v>
      </c>
    </row>
    <row r="5341" spans="1:7" x14ac:dyDescent="0.25">
      <c r="A5341" s="369">
        <v>9412026</v>
      </c>
      <c r="B5341" s="368" t="s">
        <v>1926</v>
      </c>
      <c r="C5341" s="367" t="s">
        <v>1931</v>
      </c>
      <c r="D5341" s="366">
        <v>44105</v>
      </c>
      <c r="E5341" s="366">
        <v>44105</v>
      </c>
      <c r="F5341" s="366">
        <v>44105</v>
      </c>
      <c r="G5341" s="365">
        <v>3</v>
      </c>
    </row>
    <row r="5342" spans="1:7" x14ac:dyDescent="0.25">
      <c r="A5342" s="369">
        <v>9412958</v>
      </c>
      <c r="B5342" s="368" t="s">
        <v>1922</v>
      </c>
      <c r="C5342" s="367" t="s">
        <v>1930</v>
      </c>
      <c r="D5342" s="366">
        <v>43891</v>
      </c>
      <c r="E5342" s="366">
        <v>43891</v>
      </c>
      <c r="F5342" s="366">
        <v>43891</v>
      </c>
      <c r="G5342" s="365">
        <v>57</v>
      </c>
    </row>
    <row r="5343" spans="1:7" x14ac:dyDescent="0.25">
      <c r="A5343" s="369">
        <v>9413643</v>
      </c>
      <c r="B5343" s="368" t="s">
        <v>1928</v>
      </c>
      <c r="C5343" s="367" t="s">
        <v>1923</v>
      </c>
      <c r="D5343" s="366">
        <v>44013</v>
      </c>
      <c r="E5343" s="366">
        <v>44044</v>
      </c>
      <c r="F5343" s="366">
        <v>44044</v>
      </c>
      <c r="G5343" s="365">
        <v>2</v>
      </c>
    </row>
    <row r="5344" spans="1:7" x14ac:dyDescent="0.25">
      <c r="A5344" s="369">
        <v>9413654</v>
      </c>
      <c r="B5344" s="368" t="s">
        <v>1920</v>
      </c>
      <c r="C5344" s="367" t="s">
        <v>1930</v>
      </c>
      <c r="D5344" s="366">
        <v>43831</v>
      </c>
      <c r="E5344" s="366">
        <v>43862</v>
      </c>
      <c r="F5344" s="366">
        <v>43862</v>
      </c>
      <c r="G5344" s="365">
        <v>10</v>
      </c>
    </row>
    <row r="5345" spans="1:7" x14ac:dyDescent="0.25">
      <c r="A5345" s="369">
        <v>9416356</v>
      </c>
      <c r="B5345" s="368" t="s">
        <v>1928</v>
      </c>
      <c r="C5345" s="367" t="s">
        <v>1934</v>
      </c>
      <c r="D5345" s="366">
        <v>44317</v>
      </c>
      <c r="E5345" s="366">
        <v>44317</v>
      </c>
      <c r="F5345" s="366">
        <v>44317</v>
      </c>
      <c r="G5345" s="365">
        <v>40</v>
      </c>
    </row>
    <row r="5346" spans="1:7" x14ac:dyDescent="0.25">
      <c r="A5346" s="369">
        <v>9418470</v>
      </c>
      <c r="B5346" s="368" t="s">
        <v>1928</v>
      </c>
      <c r="C5346" s="367" t="s">
        <v>1917</v>
      </c>
      <c r="D5346" s="366">
        <v>44044</v>
      </c>
      <c r="E5346" s="366">
        <v>44044</v>
      </c>
      <c r="F5346" s="366">
        <v>44044</v>
      </c>
      <c r="G5346" s="365">
        <v>64</v>
      </c>
    </row>
    <row r="5347" spans="1:7" x14ac:dyDescent="0.25">
      <c r="A5347" s="369">
        <v>9419557</v>
      </c>
      <c r="B5347" s="368" t="s">
        <v>1928</v>
      </c>
      <c r="C5347" s="367" t="s">
        <v>1934</v>
      </c>
      <c r="D5347" s="366">
        <v>43952</v>
      </c>
      <c r="E5347" s="366">
        <v>43952</v>
      </c>
      <c r="F5347" s="366">
        <v>43983</v>
      </c>
      <c r="G5347" s="365">
        <v>60</v>
      </c>
    </row>
    <row r="5348" spans="1:7" x14ac:dyDescent="0.25">
      <c r="A5348" s="369">
        <v>9420724</v>
      </c>
      <c r="B5348" s="368" t="s">
        <v>1929</v>
      </c>
      <c r="C5348" s="367" t="s">
        <v>1934</v>
      </c>
      <c r="D5348" s="366">
        <v>44317</v>
      </c>
      <c r="E5348" s="366">
        <v>44348</v>
      </c>
      <c r="F5348" s="366">
        <v>44348</v>
      </c>
      <c r="G5348" s="365">
        <v>23</v>
      </c>
    </row>
    <row r="5349" spans="1:7" x14ac:dyDescent="0.25">
      <c r="A5349" s="369">
        <v>9420829</v>
      </c>
      <c r="B5349" s="368" t="s">
        <v>1924</v>
      </c>
      <c r="C5349" s="367" t="s">
        <v>1930</v>
      </c>
      <c r="D5349" s="366">
        <v>43891</v>
      </c>
      <c r="E5349" s="366">
        <v>43922</v>
      </c>
      <c r="F5349" s="366">
        <v>43922</v>
      </c>
      <c r="G5349" s="365">
        <v>4</v>
      </c>
    </row>
    <row r="5350" spans="1:7" x14ac:dyDescent="0.25">
      <c r="A5350" s="369">
        <v>9421725</v>
      </c>
      <c r="B5350" s="368" t="s">
        <v>1926</v>
      </c>
      <c r="C5350" s="367" t="s">
        <v>1917</v>
      </c>
      <c r="D5350" s="366">
        <v>44470</v>
      </c>
      <c r="E5350" s="366">
        <v>44470</v>
      </c>
      <c r="F5350" s="366">
        <v>44470</v>
      </c>
      <c r="G5350" s="365">
        <v>18</v>
      </c>
    </row>
    <row r="5351" spans="1:7" x14ac:dyDescent="0.25">
      <c r="A5351" s="369">
        <v>9422939</v>
      </c>
      <c r="B5351" s="368" t="s">
        <v>1920</v>
      </c>
      <c r="C5351" s="367" t="s">
        <v>1927</v>
      </c>
      <c r="D5351" s="366">
        <v>44136</v>
      </c>
      <c r="E5351" s="366">
        <v>44166</v>
      </c>
      <c r="F5351" s="366">
        <v>44166</v>
      </c>
      <c r="G5351" s="365">
        <v>1</v>
      </c>
    </row>
    <row r="5352" spans="1:7" x14ac:dyDescent="0.25">
      <c r="A5352" s="369">
        <v>9423918</v>
      </c>
      <c r="B5352" s="368" t="s">
        <v>1926</v>
      </c>
      <c r="C5352" s="367" t="s">
        <v>1919</v>
      </c>
      <c r="D5352" s="366">
        <v>44317</v>
      </c>
      <c r="E5352" s="366">
        <v>44317</v>
      </c>
      <c r="F5352" s="366">
        <v>44317</v>
      </c>
      <c r="G5352" s="365">
        <v>27</v>
      </c>
    </row>
    <row r="5353" spans="1:7" x14ac:dyDescent="0.25">
      <c r="A5353" s="369">
        <v>9429377</v>
      </c>
      <c r="B5353" s="368" t="s">
        <v>1932</v>
      </c>
      <c r="C5353" s="367" t="s">
        <v>1934</v>
      </c>
      <c r="D5353" s="366">
        <v>44013</v>
      </c>
      <c r="E5353" s="366">
        <v>44013</v>
      </c>
      <c r="F5353" s="366">
        <v>44013</v>
      </c>
      <c r="G5353" s="365">
        <v>5</v>
      </c>
    </row>
    <row r="5354" spans="1:7" x14ac:dyDescent="0.25">
      <c r="A5354" s="369">
        <v>9429488</v>
      </c>
      <c r="B5354" s="368" t="s">
        <v>1928</v>
      </c>
      <c r="C5354" s="367" t="s">
        <v>1921</v>
      </c>
      <c r="D5354" s="366">
        <v>44228</v>
      </c>
      <c r="E5354" s="366">
        <v>44256</v>
      </c>
      <c r="F5354" s="366">
        <v>44256</v>
      </c>
      <c r="G5354" s="365">
        <v>3</v>
      </c>
    </row>
    <row r="5355" spans="1:7" x14ac:dyDescent="0.25">
      <c r="A5355" s="369">
        <v>9430455</v>
      </c>
      <c r="B5355" s="368" t="s">
        <v>1928</v>
      </c>
      <c r="C5355" s="367" t="s">
        <v>1921</v>
      </c>
      <c r="D5355" s="366">
        <v>43922</v>
      </c>
      <c r="E5355" s="366">
        <v>43922</v>
      </c>
      <c r="F5355" s="366">
        <v>43952</v>
      </c>
      <c r="G5355" s="365">
        <v>47</v>
      </c>
    </row>
    <row r="5356" spans="1:7" x14ac:dyDescent="0.25">
      <c r="A5356" s="369">
        <v>9430802</v>
      </c>
      <c r="B5356" s="368" t="s">
        <v>1928</v>
      </c>
      <c r="C5356" s="367" t="s">
        <v>1927</v>
      </c>
      <c r="D5356" s="366">
        <v>44228</v>
      </c>
      <c r="E5356" s="366">
        <v>44228</v>
      </c>
      <c r="F5356" s="366">
        <v>44228</v>
      </c>
      <c r="G5356" s="365">
        <v>100</v>
      </c>
    </row>
    <row r="5357" spans="1:7" x14ac:dyDescent="0.25">
      <c r="A5357" s="369">
        <v>9432565</v>
      </c>
      <c r="B5357" s="368" t="s">
        <v>1924</v>
      </c>
      <c r="C5357" s="367" t="s">
        <v>1933</v>
      </c>
      <c r="D5357" s="366">
        <v>44166</v>
      </c>
      <c r="E5357" s="366">
        <v>44166</v>
      </c>
      <c r="F5357" s="366">
        <v>44166</v>
      </c>
      <c r="G5357" s="365">
        <v>33</v>
      </c>
    </row>
    <row r="5358" spans="1:7" x14ac:dyDescent="0.25">
      <c r="A5358" s="369">
        <v>9433060</v>
      </c>
      <c r="B5358" s="368" t="s">
        <v>1926</v>
      </c>
      <c r="C5358" s="367" t="s">
        <v>1919</v>
      </c>
      <c r="D5358" s="366">
        <v>44105</v>
      </c>
      <c r="E5358" s="366">
        <v>44136</v>
      </c>
      <c r="F5358" s="366">
        <v>44136</v>
      </c>
      <c r="G5358" s="365">
        <v>8</v>
      </c>
    </row>
    <row r="5359" spans="1:7" x14ac:dyDescent="0.25">
      <c r="A5359" s="369">
        <v>9433316</v>
      </c>
      <c r="B5359" s="368" t="s">
        <v>1928</v>
      </c>
      <c r="C5359" s="367" t="s">
        <v>1925</v>
      </c>
      <c r="D5359" s="366">
        <v>44228</v>
      </c>
      <c r="E5359" s="366">
        <v>44228</v>
      </c>
      <c r="F5359" s="366">
        <v>44256</v>
      </c>
      <c r="G5359" s="365">
        <v>57</v>
      </c>
    </row>
    <row r="5360" spans="1:7" x14ac:dyDescent="0.25">
      <c r="A5360" s="369">
        <v>9433676</v>
      </c>
      <c r="B5360" s="368" t="s">
        <v>1924</v>
      </c>
      <c r="C5360" s="367" t="s">
        <v>1934</v>
      </c>
      <c r="D5360" s="366">
        <v>44136</v>
      </c>
      <c r="E5360" s="366">
        <v>44166</v>
      </c>
      <c r="F5360" s="366">
        <v>44166</v>
      </c>
      <c r="G5360" s="365">
        <v>8</v>
      </c>
    </row>
    <row r="5361" spans="1:7" x14ac:dyDescent="0.25">
      <c r="A5361" s="369">
        <v>9434421</v>
      </c>
      <c r="B5361" s="368" t="s">
        <v>1926</v>
      </c>
      <c r="C5361" s="367" t="s">
        <v>1919</v>
      </c>
      <c r="D5361" s="366">
        <v>44348</v>
      </c>
      <c r="E5361" s="366">
        <v>44348</v>
      </c>
      <c r="F5361" s="366">
        <v>44348</v>
      </c>
      <c r="G5361" s="365">
        <v>64</v>
      </c>
    </row>
    <row r="5362" spans="1:7" x14ac:dyDescent="0.25">
      <c r="A5362" s="369">
        <v>9437120</v>
      </c>
      <c r="B5362" s="368" t="s">
        <v>1929</v>
      </c>
      <c r="C5362" s="367" t="s">
        <v>1933</v>
      </c>
      <c r="D5362" s="366">
        <v>44044</v>
      </c>
      <c r="E5362" s="366">
        <v>44075</v>
      </c>
      <c r="F5362" s="366">
        <v>44075</v>
      </c>
      <c r="G5362" s="365">
        <v>7</v>
      </c>
    </row>
    <row r="5363" spans="1:7" x14ac:dyDescent="0.25">
      <c r="A5363" s="369">
        <v>9437453</v>
      </c>
      <c r="B5363" s="368" t="s">
        <v>1924</v>
      </c>
      <c r="C5363" s="367" t="s">
        <v>1917</v>
      </c>
      <c r="D5363" s="366">
        <v>44409</v>
      </c>
      <c r="E5363" s="366">
        <v>44409</v>
      </c>
      <c r="F5363" s="366">
        <v>44409</v>
      </c>
      <c r="G5363" s="365">
        <v>32</v>
      </c>
    </row>
    <row r="5364" spans="1:7" x14ac:dyDescent="0.25">
      <c r="A5364" s="369">
        <v>9440147</v>
      </c>
      <c r="B5364" s="368" t="s">
        <v>1924</v>
      </c>
      <c r="C5364" s="367" t="s">
        <v>1931</v>
      </c>
      <c r="D5364" s="366">
        <v>44197</v>
      </c>
      <c r="E5364" s="366">
        <v>44197</v>
      </c>
      <c r="F5364" s="366">
        <v>44197</v>
      </c>
      <c r="G5364" s="365">
        <v>98</v>
      </c>
    </row>
    <row r="5365" spans="1:7" x14ac:dyDescent="0.25">
      <c r="A5365" s="369">
        <v>9441980</v>
      </c>
      <c r="B5365" s="368" t="s">
        <v>1922</v>
      </c>
      <c r="C5365" s="367" t="s">
        <v>1919</v>
      </c>
      <c r="D5365" s="366">
        <v>43891</v>
      </c>
      <c r="E5365" s="366">
        <v>43891</v>
      </c>
      <c r="F5365" s="366">
        <v>43891</v>
      </c>
      <c r="G5365" s="365">
        <v>18</v>
      </c>
    </row>
    <row r="5366" spans="1:7" x14ac:dyDescent="0.25">
      <c r="A5366" s="369">
        <v>9442630</v>
      </c>
      <c r="B5366" s="368" t="s">
        <v>1924</v>
      </c>
      <c r="C5366" s="367" t="s">
        <v>1917</v>
      </c>
      <c r="D5366" s="366">
        <v>44348</v>
      </c>
      <c r="E5366" s="366">
        <v>44348</v>
      </c>
      <c r="F5366" s="366">
        <v>44378</v>
      </c>
      <c r="G5366" s="365">
        <v>63</v>
      </c>
    </row>
    <row r="5367" spans="1:7" x14ac:dyDescent="0.25">
      <c r="A5367" s="369">
        <v>9443026</v>
      </c>
      <c r="B5367" s="368" t="s">
        <v>1924</v>
      </c>
      <c r="C5367" s="367" t="s">
        <v>1931</v>
      </c>
      <c r="D5367" s="366">
        <v>44348</v>
      </c>
      <c r="E5367" s="366">
        <v>44378</v>
      </c>
      <c r="F5367" s="366">
        <v>44378</v>
      </c>
      <c r="G5367" s="365">
        <v>22</v>
      </c>
    </row>
    <row r="5368" spans="1:7" x14ac:dyDescent="0.25">
      <c r="A5368" s="369">
        <v>9447203</v>
      </c>
      <c r="B5368" s="368" t="s">
        <v>1922</v>
      </c>
      <c r="C5368" s="367" t="s">
        <v>1933</v>
      </c>
      <c r="D5368" s="366">
        <v>44470</v>
      </c>
      <c r="E5368" s="366">
        <v>44470</v>
      </c>
      <c r="F5368" s="366">
        <v>44470</v>
      </c>
      <c r="G5368" s="365">
        <v>84</v>
      </c>
    </row>
    <row r="5369" spans="1:7" x14ac:dyDescent="0.25">
      <c r="A5369" s="369">
        <v>9448963</v>
      </c>
      <c r="B5369" s="368" t="s">
        <v>1920</v>
      </c>
      <c r="C5369" s="367" t="s">
        <v>1921</v>
      </c>
      <c r="D5369" s="366">
        <v>44470</v>
      </c>
      <c r="E5369" s="366">
        <v>44470</v>
      </c>
      <c r="F5369" s="366">
        <v>44470</v>
      </c>
      <c r="G5369" s="365">
        <v>32</v>
      </c>
    </row>
    <row r="5370" spans="1:7" x14ac:dyDescent="0.25">
      <c r="A5370" s="369">
        <v>9449004</v>
      </c>
      <c r="B5370" s="368" t="s">
        <v>1926</v>
      </c>
      <c r="C5370" s="367" t="s">
        <v>1917</v>
      </c>
      <c r="D5370" s="366">
        <v>43952</v>
      </c>
      <c r="E5370" s="366">
        <v>43952</v>
      </c>
      <c r="F5370" s="366">
        <v>43983</v>
      </c>
      <c r="G5370" s="365">
        <v>28</v>
      </c>
    </row>
    <row r="5371" spans="1:7" x14ac:dyDescent="0.25">
      <c r="A5371" s="369">
        <v>9449188</v>
      </c>
      <c r="B5371" s="368" t="s">
        <v>1918</v>
      </c>
      <c r="C5371" s="367" t="s">
        <v>1933</v>
      </c>
      <c r="D5371" s="366">
        <v>44287</v>
      </c>
      <c r="E5371" s="366">
        <v>44287</v>
      </c>
      <c r="F5371" s="366">
        <v>44317</v>
      </c>
      <c r="G5371" s="365">
        <v>42</v>
      </c>
    </row>
    <row r="5372" spans="1:7" x14ac:dyDescent="0.25">
      <c r="A5372" s="369">
        <v>9452400</v>
      </c>
      <c r="B5372" s="368" t="s">
        <v>1928</v>
      </c>
      <c r="C5372" s="367" t="s">
        <v>1931</v>
      </c>
      <c r="D5372" s="366">
        <v>44228</v>
      </c>
      <c r="E5372" s="366">
        <v>44228</v>
      </c>
      <c r="F5372" s="366">
        <v>44256</v>
      </c>
      <c r="G5372" s="365">
        <v>34</v>
      </c>
    </row>
    <row r="5373" spans="1:7" x14ac:dyDescent="0.25">
      <c r="A5373" s="369">
        <v>9452462</v>
      </c>
      <c r="B5373" s="368" t="s">
        <v>1929</v>
      </c>
      <c r="C5373" s="367" t="s">
        <v>1925</v>
      </c>
      <c r="D5373" s="366">
        <v>44044</v>
      </c>
      <c r="E5373" s="366">
        <v>44044</v>
      </c>
      <c r="F5373" s="366">
        <v>44044</v>
      </c>
      <c r="G5373" s="365">
        <v>31</v>
      </c>
    </row>
    <row r="5374" spans="1:7" x14ac:dyDescent="0.25">
      <c r="A5374" s="369">
        <v>9453591</v>
      </c>
      <c r="B5374" s="368" t="s">
        <v>1928</v>
      </c>
      <c r="C5374" s="367" t="s">
        <v>1925</v>
      </c>
      <c r="D5374" s="366">
        <v>43891</v>
      </c>
      <c r="E5374" s="366">
        <v>43891</v>
      </c>
      <c r="F5374" s="366">
        <v>43922</v>
      </c>
      <c r="G5374" s="365">
        <v>58</v>
      </c>
    </row>
    <row r="5375" spans="1:7" x14ac:dyDescent="0.25">
      <c r="A5375" s="369">
        <v>9453821</v>
      </c>
      <c r="B5375" s="368" t="s">
        <v>1928</v>
      </c>
      <c r="C5375" s="367" t="s">
        <v>1919</v>
      </c>
      <c r="D5375" s="366">
        <v>44440</v>
      </c>
      <c r="E5375" s="366">
        <v>44440</v>
      </c>
      <c r="F5375" s="366">
        <v>44440</v>
      </c>
      <c r="G5375" s="365">
        <v>24</v>
      </c>
    </row>
    <row r="5376" spans="1:7" x14ac:dyDescent="0.25">
      <c r="A5376" s="369">
        <v>9454938</v>
      </c>
      <c r="B5376" s="368" t="s">
        <v>1922</v>
      </c>
      <c r="C5376" s="367" t="s">
        <v>1919</v>
      </c>
      <c r="D5376" s="366">
        <v>44044</v>
      </c>
      <c r="E5376" s="366">
        <v>44075</v>
      </c>
      <c r="F5376" s="366">
        <v>44075</v>
      </c>
      <c r="G5376" s="365">
        <v>9</v>
      </c>
    </row>
    <row r="5377" spans="1:7" x14ac:dyDescent="0.25">
      <c r="A5377" s="369">
        <v>9455623</v>
      </c>
      <c r="B5377" s="368" t="s">
        <v>1922</v>
      </c>
      <c r="C5377" s="367" t="s">
        <v>1923</v>
      </c>
      <c r="D5377" s="366">
        <v>43983</v>
      </c>
      <c r="E5377" s="366">
        <v>43983</v>
      </c>
      <c r="F5377" s="366">
        <v>44013</v>
      </c>
      <c r="G5377" s="365">
        <v>41</v>
      </c>
    </row>
    <row r="5378" spans="1:7" x14ac:dyDescent="0.25">
      <c r="A5378" s="369">
        <v>9457194</v>
      </c>
      <c r="B5378" s="368" t="s">
        <v>1928</v>
      </c>
      <c r="C5378" s="367" t="s">
        <v>1931</v>
      </c>
      <c r="D5378" s="366">
        <v>43952</v>
      </c>
      <c r="E5378" s="366">
        <v>43983</v>
      </c>
      <c r="F5378" s="366">
        <v>43983</v>
      </c>
      <c r="G5378" s="365">
        <v>3</v>
      </c>
    </row>
    <row r="5379" spans="1:7" x14ac:dyDescent="0.25">
      <c r="A5379" s="369">
        <v>9457522</v>
      </c>
      <c r="B5379" s="368" t="s">
        <v>1929</v>
      </c>
      <c r="C5379" s="367" t="s">
        <v>1931</v>
      </c>
      <c r="D5379" s="366">
        <v>43891</v>
      </c>
      <c r="E5379" s="366">
        <v>43891</v>
      </c>
      <c r="F5379" s="366">
        <v>43891</v>
      </c>
      <c r="G5379" s="365">
        <v>38</v>
      </c>
    </row>
    <row r="5380" spans="1:7" x14ac:dyDescent="0.25">
      <c r="A5380" s="369">
        <v>9461578</v>
      </c>
      <c r="B5380" s="368" t="s">
        <v>1924</v>
      </c>
      <c r="C5380" s="367" t="s">
        <v>1930</v>
      </c>
      <c r="D5380" s="366">
        <v>43922</v>
      </c>
      <c r="E5380" s="366">
        <v>43952</v>
      </c>
      <c r="F5380" s="366">
        <v>43952</v>
      </c>
      <c r="G5380" s="365">
        <v>6</v>
      </c>
    </row>
    <row r="5381" spans="1:7" x14ac:dyDescent="0.25">
      <c r="A5381" s="369">
        <v>9464165</v>
      </c>
      <c r="B5381" s="368" t="s">
        <v>1922</v>
      </c>
      <c r="C5381" s="367" t="s">
        <v>1934</v>
      </c>
      <c r="D5381" s="366">
        <v>44136</v>
      </c>
      <c r="E5381" s="366">
        <v>44136</v>
      </c>
      <c r="F5381" s="366">
        <v>44136</v>
      </c>
      <c r="G5381" s="365">
        <v>55</v>
      </c>
    </row>
    <row r="5382" spans="1:7" x14ac:dyDescent="0.25">
      <c r="A5382" s="369">
        <v>9465016</v>
      </c>
      <c r="B5382" s="368" t="s">
        <v>1922</v>
      </c>
      <c r="C5382" s="367" t="s">
        <v>1930</v>
      </c>
      <c r="D5382" s="366">
        <v>44228</v>
      </c>
      <c r="E5382" s="366">
        <v>44228</v>
      </c>
      <c r="F5382" s="366">
        <v>44256</v>
      </c>
      <c r="G5382" s="365">
        <v>80</v>
      </c>
    </row>
    <row r="5383" spans="1:7" x14ac:dyDescent="0.25">
      <c r="A5383" s="369">
        <v>9465568</v>
      </c>
      <c r="B5383" s="368" t="s">
        <v>1929</v>
      </c>
      <c r="C5383" s="367" t="s">
        <v>1919</v>
      </c>
      <c r="D5383" s="366">
        <v>43831</v>
      </c>
      <c r="E5383" s="366">
        <v>43862</v>
      </c>
      <c r="F5383" s="366">
        <v>43862</v>
      </c>
      <c r="G5383" s="365">
        <v>6</v>
      </c>
    </row>
    <row r="5384" spans="1:7" x14ac:dyDescent="0.25">
      <c r="A5384" s="369">
        <v>9466112</v>
      </c>
      <c r="B5384" s="368" t="s">
        <v>1924</v>
      </c>
      <c r="C5384" s="367" t="s">
        <v>1917</v>
      </c>
      <c r="D5384" s="366">
        <v>44348</v>
      </c>
      <c r="E5384" s="366">
        <v>44378</v>
      </c>
      <c r="F5384" s="366">
        <v>44378</v>
      </c>
      <c r="G5384" s="365">
        <v>12</v>
      </c>
    </row>
    <row r="5385" spans="1:7" x14ac:dyDescent="0.25">
      <c r="A5385" s="369">
        <v>9467088</v>
      </c>
      <c r="B5385" s="368" t="s">
        <v>1928</v>
      </c>
      <c r="C5385" s="367" t="s">
        <v>1921</v>
      </c>
      <c r="D5385" s="366">
        <v>44197</v>
      </c>
      <c r="E5385" s="366">
        <v>44197</v>
      </c>
      <c r="F5385" s="366">
        <v>44197</v>
      </c>
      <c r="G5385" s="365">
        <v>64</v>
      </c>
    </row>
    <row r="5386" spans="1:7" x14ac:dyDescent="0.25">
      <c r="A5386" s="369">
        <v>9467155</v>
      </c>
      <c r="B5386" s="368" t="s">
        <v>1922</v>
      </c>
      <c r="C5386" s="367" t="s">
        <v>1933</v>
      </c>
      <c r="D5386" s="366">
        <v>44287</v>
      </c>
      <c r="E5386" s="366">
        <v>44317</v>
      </c>
      <c r="F5386" s="366">
        <v>44317</v>
      </c>
      <c r="G5386" s="365">
        <v>13</v>
      </c>
    </row>
    <row r="5387" spans="1:7" x14ac:dyDescent="0.25">
      <c r="A5387" s="369">
        <v>9467454</v>
      </c>
      <c r="B5387" s="368" t="s">
        <v>1929</v>
      </c>
      <c r="C5387" s="367" t="s">
        <v>1925</v>
      </c>
      <c r="D5387" s="366">
        <v>43831</v>
      </c>
      <c r="E5387" s="366">
        <v>43862</v>
      </c>
      <c r="F5387" s="366">
        <v>43862</v>
      </c>
      <c r="G5387" s="365">
        <v>3</v>
      </c>
    </row>
    <row r="5388" spans="1:7" x14ac:dyDescent="0.25">
      <c r="A5388" s="369">
        <v>9471220</v>
      </c>
      <c r="B5388" s="368" t="s">
        <v>1932</v>
      </c>
      <c r="C5388" s="367" t="s">
        <v>1919</v>
      </c>
      <c r="D5388" s="366">
        <v>43862</v>
      </c>
      <c r="E5388" s="366">
        <v>43891</v>
      </c>
      <c r="F5388" s="366">
        <v>43891</v>
      </c>
      <c r="G5388" s="365">
        <v>5</v>
      </c>
    </row>
    <row r="5389" spans="1:7" x14ac:dyDescent="0.25">
      <c r="A5389" s="369">
        <v>9471476</v>
      </c>
      <c r="B5389" s="368" t="s">
        <v>1926</v>
      </c>
      <c r="C5389" s="367" t="s">
        <v>1930</v>
      </c>
      <c r="D5389" s="366">
        <v>44501</v>
      </c>
      <c r="E5389" s="366">
        <v>44501</v>
      </c>
      <c r="F5389" s="366">
        <v>44501</v>
      </c>
      <c r="G5389" s="365">
        <v>76</v>
      </c>
    </row>
    <row r="5390" spans="1:7" x14ac:dyDescent="0.25">
      <c r="A5390" s="369">
        <v>9471784</v>
      </c>
      <c r="B5390" s="368" t="s">
        <v>1928</v>
      </c>
      <c r="C5390" s="367" t="s">
        <v>1927</v>
      </c>
      <c r="D5390" s="366">
        <v>43952</v>
      </c>
      <c r="E5390" s="366">
        <v>43983</v>
      </c>
      <c r="F5390" s="366">
        <v>43983</v>
      </c>
      <c r="G5390" s="365">
        <v>4</v>
      </c>
    </row>
    <row r="5391" spans="1:7" x14ac:dyDescent="0.25">
      <c r="A5391" s="369">
        <v>9473436</v>
      </c>
      <c r="B5391" s="368" t="s">
        <v>1932</v>
      </c>
      <c r="C5391" s="367" t="s">
        <v>1934</v>
      </c>
      <c r="D5391" s="366">
        <v>44136</v>
      </c>
      <c r="E5391" s="366">
        <v>44166</v>
      </c>
      <c r="F5391" s="366">
        <v>44166</v>
      </c>
      <c r="G5391" s="365">
        <v>2</v>
      </c>
    </row>
    <row r="5392" spans="1:7" x14ac:dyDescent="0.25">
      <c r="A5392" s="369">
        <v>9473708</v>
      </c>
      <c r="B5392" s="368" t="s">
        <v>1926</v>
      </c>
      <c r="C5392" s="367" t="s">
        <v>1921</v>
      </c>
      <c r="D5392" s="366">
        <v>44256</v>
      </c>
      <c r="E5392" s="366">
        <v>44287</v>
      </c>
      <c r="F5392" s="366">
        <v>44287</v>
      </c>
      <c r="G5392" s="365">
        <v>1</v>
      </c>
    </row>
    <row r="5393" spans="1:7" x14ac:dyDescent="0.25">
      <c r="A5393" s="369">
        <v>9477399</v>
      </c>
      <c r="B5393" s="368" t="s">
        <v>1928</v>
      </c>
      <c r="C5393" s="367" t="s">
        <v>1931</v>
      </c>
      <c r="D5393" s="366">
        <v>44256</v>
      </c>
      <c r="E5393" s="366">
        <v>44287</v>
      </c>
      <c r="F5393" s="366">
        <v>44287</v>
      </c>
      <c r="G5393" s="365">
        <v>11</v>
      </c>
    </row>
    <row r="5394" spans="1:7" x14ac:dyDescent="0.25">
      <c r="A5394" s="369">
        <v>9477674</v>
      </c>
      <c r="B5394" s="368" t="s">
        <v>1929</v>
      </c>
      <c r="C5394" s="367" t="s">
        <v>1934</v>
      </c>
      <c r="D5394" s="366">
        <v>44136</v>
      </c>
      <c r="E5394" s="366">
        <v>44136</v>
      </c>
      <c r="F5394" s="366">
        <v>44166</v>
      </c>
      <c r="G5394" s="365">
        <v>21</v>
      </c>
    </row>
    <row r="5395" spans="1:7" x14ac:dyDescent="0.25">
      <c r="A5395" s="369">
        <v>9477777</v>
      </c>
      <c r="B5395" s="368" t="s">
        <v>1924</v>
      </c>
      <c r="C5395" s="367" t="s">
        <v>1917</v>
      </c>
      <c r="D5395" s="366">
        <v>44136</v>
      </c>
      <c r="E5395" s="366">
        <v>44136</v>
      </c>
      <c r="F5395" s="366">
        <v>44166</v>
      </c>
      <c r="G5395" s="365">
        <v>59</v>
      </c>
    </row>
    <row r="5396" spans="1:7" x14ac:dyDescent="0.25">
      <c r="A5396" s="369">
        <v>9478202</v>
      </c>
      <c r="B5396" s="368" t="s">
        <v>1924</v>
      </c>
      <c r="C5396" s="367" t="s">
        <v>1921</v>
      </c>
      <c r="D5396" s="366">
        <v>43922</v>
      </c>
      <c r="E5396" s="366">
        <v>43952</v>
      </c>
      <c r="F5396" s="366">
        <v>43952</v>
      </c>
      <c r="G5396" s="365">
        <v>5</v>
      </c>
    </row>
    <row r="5397" spans="1:7" x14ac:dyDescent="0.25">
      <c r="A5397" s="369">
        <v>9478247</v>
      </c>
      <c r="B5397" s="368" t="s">
        <v>1932</v>
      </c>
      <c r="C5397" s="367" t="s">
        <v>1925</v>
      </c>
      <c r="D5397" s="366">
        <v>44409</v>
      </c>
      <c r="E5397" s="366">
        <v>44409</v>
      </c>
      <c r="F5397" s="366">
        <v>44440</v>
      </c>
      <c r="G5397" s="365">
        <v>67</v>
      </c>
    </row>
    <row r="5398" spans="1:7" x14ac:dyDescent="0.25">
      <c r="A5398" s="369">
        <v>9478956</v>
      </c>
      <c r="B5398" s="368" t="s">
        <v>1918</v>
      </c>
      <c r="C5398" s="367" t="s">
        <v>1934</v>
      </c>
      <c r="D5398" s="366">
        <v>44256</v>
      </c>
      <c r="E5398" s="366">
        <v>44287</v>
      </c>
      <c r="F5398" s="366">
        <v>44287</v>
      </c>
      <c r="G5398" s="365">
        <v>10</v>
      </c>
    </row>
    <row r="5399" spans="1:7" x14ac:dyDescent="0.25">
      <c r="A5399" s="369">
        <v>9480018</v>
      </c>
      <c r="B5399" s="368" t="s">
        <v>1928</v>
      </c>
      <c r="C5399" s="367" t="s">
        <v>1919</v>
      </c>
      <c r="D5399" s="366">
        <v>44409</v>
      </c>
      <c r="E5399" s="366">
        <v>44409</v>
      </c>
      <c r="F5399" s="366">
        <v>44440</v>
      </c>
      <c r="G5399" s="365">
        <v>94</v>
      </c>
    </row>
    <row r="5400" spans="1:7" x14ac:dyDescent="0.25">
      <c r="A5400" s="369">
        <v>9480348</v>
      </c>
      <c r="B5400" s="368" t="s">
        <v>1929</v>
      </c>
      <c r="C5400" s="367" t="s">
        <v>1930</v>
      </c>
      <c r="D5400" s="366">
        <v>44470</v>
      </c>
      <c r="E5400" s="366">
        <v>44501</v>
      </c>
      <c r="F5400" s="366">
        <v>44501</v>
      </c>
      <c r="G5400" s="365">
        <v>12</v>
      </c>
    </row>
    <row r="5401" spans="1:7" x14ac:dyDescent="0.25">
      <c r="A5401" s="369">
        <v>9480924</v>
      </c>
      <c r="B5401" s="368" t="s">
        <v>1926</v>
      </c>
      <c r="C5401" s="367" t="s">
        <v>1921</v>
      </c>
      <c r="D5401" s="366">
        <v>44075</v>
      </c>
      <c r="E5401" s="366">
        <v>44075</v>
      </c>
      <c r="F5401" s="366">
        <v>44105</v>
      </c>
      <c r="G5401" s="365">
        <v>5</v>
      </c>
    </row>
    <row r="5402" spans="1:7" x14ac:dyDescent="0.25">
      <c r="A5402" s="369">
        <v>9481024</v>
      </c>
      <c r="B5402" s="368" t="s">
        <v>1924</v>
      </c>
      <c r="C5402" s="367" t="s">
        <v>1925</v>
      </c>
      <c r="D5402" s="366">
        <v>44470</v>
      </c>
      <c r="E5402" s="366">
        <v>44501</v>
      </c>
      <c r="F5402" s="366">
        <v>44501</v>
      </c>
      <c r="G5402" s="365">
        <v>14</v>
      </c>
    </row>
    <row r="5403" spans="1:7" x14ac:dyDescent="0.25">
      <c r="A5403" s="369">
        <v>9483666</v>
      </c>
      <c r="B5403" s="368" t="s">
        <v>1929</v>
      </c>
      <c r="C5403" s="367" t="s">
        <v>1925</v>
      </c>
      <c r="D5403" s="366">
        <v>44378</v>
      </c>
      <c r="E5403" s="366">
        <v>44378</v>
      </c>
      <c r="F5403" s="366">
        <v>44409</v>
      </c>
      <c r="G5403" s="365">
        <v>82</v>
      </c>
    </row>
    <row r="5404" spans="1:7" x14ac:dyDescent="0.25">
      <c r="A5404" s="369">
        <v>9488046</v>
      </c>
      <c r="B5404" s="368" t="s">
        <v>1926</v>
      </c>
      <c r="C5404" s="367" t="s">
        <v>1931</v>
      </c>
      <c r="D5404" s="366">
        <v>44105</v>
      </c>
      <c r="E5404" s="366">
        <v>44105</v>
      </c>
      <c r="F5404" s="366">
        <v>44136</v>
      </c>
      <c r="G5404" s="365">
        <v>77</v>
      </c>
    </row>
    <row r="5405" spans="1:7" x14ac:dyDescent="0.25">
      <c r="A5405" s="369">
        <v>9488680</v>
      </c>
      <c r="B5405" s="368" t="s">
        <v>1924</v>
      </c>
      <c r="C5405" s="367" t="s">
        <v>1931</v>
      </c>
      <c r="D5405" s="366">
        <v>43922</v>
      </c>
      <c r="E5405" s="366">
        <v>43952</v>
      </c>
      <c r="F5405" s="366">
        <v>43952</v>
      </c>
      <c r="G5405" s="365">
        <v>4</v>
      </c>
    </row>
    <row r="5406" spans="1:7" x14ac:dyDescent="0.25">
      <c r="A5406" s="369">
        <v>9488705</v>
      </c>
      <c r="B5406" s="368" t="s">
        <v>1924</v>
      </c>
      <c r="C5406" s="367" t="s">
        <v>1931</v>
      </c>
      <c r="D5406" s="366">
        <v>44348</v>
      </c>
      <c r="E5406" s="366">
        <v>44348</v>
      </c>
      <c r="F5406" s="366">
        <v>44348</v>
      </c>
      <c r="G5406" s="365">
        <v>74</v>
      </c>
    </row>
    <row r="5407" spans="1:7" x14ac:dyDescent="0.25">
      <c r="A5407" s="369">
        <v>9493487</v>
      </c>
      <c r="B5407" s="368" t="s">
        <v>1924</v>
      </c>
      <c r="C5407" s="367" t="s">
        <v>1921</v>
      </c>
      <c r="D5407" s="366">
        <v>43922</v>
      </c>
      <c r="E5407" s="366">
        <v>43922</v>
      </c>
      <c r="F5407" s="366">
        <v>43922</v>
      </c>
      <c r="G5407" s="365">
        <v>99</v>
      </c>
    </row>
    <row r="5408" spans="1:7" x14ac:dyDescent="0.25">
      <c r="A5408" s="369">
        <v>9495482</v>
      </c>
      <c r="B5408" s="368" t="s">
        <v>1928</v>
      </c>
      <c r="C5408" s="367" t="s">
        <v>1923</v>
      </c>
      <c r="D5408" s="366">
        <v>44166</v>
      </c>
      <c r="E5408" s="366">
        <v>44166</v>
      </c>
      <c r="F5408" s="366">
        <v>44166</v>
      </c>
      <c r="G5408" s="365">
        <v>94</v>
      </c>
    </row>
    <row r="5409" spans="1:7" x14ac:dyDescent="0.25">
      <c r="A5409" s="369">
        <v>9496530</v>
      </c>
      <c r="B5409" s="368" t="s">
        <v>1926</v>
      </c>
      <c r="C5409" s="367" t="s">
        <v>1930</v>
      </c>
      <c r="D5409" s="366">
        <v>44501</v>
      </c>
      <c r="E5409" s="366">
        <v>44531</v>
      </c>
      <c r="F5409" s="366">
        <v>44531</v>
      </c>
      <c r="G5409" s="365">
        <v>20</v>
      </c>
    </row>
    <row r="5410" spans="1:7" x14ac:dyDescent="0.25">
      <c r="A5410" s="369">
        <v>9496992</v>
      </c>
      <c r="B5410" s="368" t="s">
        <v>1929</v>
      </c>
      <c r="C5410" s="367" t="s">
        <v>1925</v>
      </c>
      <c r="D5410" s="366">
        <v>44348</v>
      </c>
      <c r="E5410" s="366">
        <v>44348</v>
      </c>
      <c r="F5410" s="366">
        <v>44348</v>
      </c>
      <c r="G5410" s="365">
        <v>79</v>
      </c>
    </row>
    <row r="5411" spans="1:7" x14ac:dyDescent="0.25">
      <c r="A5411" s="369">
        <v>9497906</v>
      </c>
      <c r="B5411" s="368" t="s">
        <v>1929</v>
      </c>
      <c r="C5411" s="367" t="s">
        <v>1933</v>
      </c>
      <c r="D5411" s="366">
        <v>43983</v>
      </c>
      <c r="E5411" s="366">
        <v>44013</v>
      </c>
      <c r="F5411" s="366">
        <v>44013</v>
      </c>
      <c r="G5411" s="365">
        <v>8</v>
      </c>
    </row>
    <row r="5412" spans="1:7" x14ac:dyDescent="0.25">
      <c r="A5412" s="369">
        <v>9499566</v>
      </c>
      <c r="B5412" s="368" t="s">
        <v>1918</v>
      </c>
      <c r="C5412" s="367" t="s">
        <v>1930</v>
      </c>
      <c r="D5412" s="366">
        <v>44013</v>
      </c>
      <c r="E5412" s="366">
        <v>44044</v>
      </c>
      <c r="F5412" s="366">
        <v>44044</v>
      </c>
      <c r="G5412" s="365">
        <v>8</v>
      </c>
    </row>
    <row r="5413" spans="1:7" x14ac:dyDescent="0.25">
      <c r="A5413" s="369">
        <v>9500309</v>
      </c>
      <c r="B5413" s="368" t="s">
        <v>1929</v>
      </c>
      <c r="C5413" s="367" t="s">
        <v>1923</v>
      </c>
      <c r="D5413" s="366">
        <v>44409</v>
      </c>
      <c r="E5413" s="366">
        <v>44440</v>
      </c>
      <c r="F5413" s="366">
        <v>44440</v>
      </c>
      <c r="G5413" s="365">
        <v>14</v>
      </c>
    </row>
    <row r="5414" spans="1:7" x14ac:dyDescent="0.25">
      <c r="A5414" s="369">
        <v>9506229</v>
      </c>
      <c r="B5414" s="368" t="s">
        <v>1920</v>
      </c>
      <c r="C5414" s="367" t="s">
        <v>1917</v>
      </c>
      <c r="D5414" s="366">
        <v>44166</v>
      </c>
      <c r="E5414" s="366">
        <v>44197</v>
      </c>
      <c r="F5414" s="366">
        <v>44197</v>
      </c>
      <c r="G5414" s="365">
        <v>2</v>
      </c>
    </row>
    <row r="5415" spans="1:7" x14ac:dyDescent="0.25">
      <c r="A5415" s="369">
        <v>9507780</v>
      </c>
      <c r="B5415" s="368" t="s">
        <v>1924</v>
      </c>
      <c r="C5415" s="367" t="s">
        <v>1927</v>
      </c>
      <c r="D5415" s="366">
        <v>44531</v>
      </c>
      <c r="E5415" s="366">
        <v>44562</v>
      </c>
      <c r="F5415" s="366">
        <v>44562</v>
      </c>
      <c r="G5415" s="365">
        <v>17</v>
      </c>
    </row>
    <row r="5416" spans="1:7" x14ac:dyDescent="0.25">
      <c r="A5416" s="369">
        <v>9511055</v>
      </c>
      <c r="B5416" s="368" t="s">
        <v>1929</v>
      </c>
      <c r="C5416" s="367" t="s">
        <v>1917</v>
      </c>
      <c r="D5416" s="366">
        <v>44470</v>
      </c>
      <c r="E5416" s="366">
        <v>44470</v>
      </c>
      <c r="F5416" s="366">
        <v>44470</v>
      </c>
      <c r="G5416" s="365">
        <v>52</v>
      </c>
    </row>
    <row r="5417" spans="1:7" x14ac:dyDescent="0.25">
      <c r="A5417" s="369">
        <v>9511498</v>
      </c>
      <c r="B5417" s="368" t="s">
        <v>1918</v>
      </c>
      <c r="C5417" s="367" t="s">
        <v>1931</v>
      </c>
      <c r="D5417" s="366">
        <v>44105</v>
      </c>
      <c r="E5417" s="366">
        <v>44136</v>
      </c>
      <c r="F5417" s="366">
        <v>44136</v>
      </c>
      <c r="G5417" s="365">
        <v>6</v>
      </c>
    </row>
    <row r="5418" spans="1:7" x14ac:dyDescent="0.25">
      <c r="A5418" s="369">
        <v>9512453</v>
      </c>
      <c r="B5418" s="368" t="s">
        <v>1922</v>
      </c>
      <c r="C5418" s="367" t="s">
        <v>1930</v>
      </c>
      <c r="D5418" s="366">
        <v>44166</v>
      </c>
      <c r="E5418" s="366">
        <v>44197</v>
      </c>
      <c r="F5418" s="366">
        <v>44197</v>
      </c>
      <c r="G5418" s="365">
        <v>5</v>
      </c>
    </row>
    <row r="5419" spans="1:7" x14ac:dyDescent="0.25">
      <c r="A5419" s="369">
        <v>9516559</v>
      </c>
      <c r="B5419" s="368" t="s">
        <v>1928</v>
      </c>
      <c r="C5419" s="367" t="s">
        <v>1934</v>
      </c>
      <c r="D5419" s="366">
        <v>44013</v>
      </c>
      <c r="E5419" s="366">
        <v>44013</v>
      </c>
      <c r="F5419" s="366">
        <v>44013</v>
      </c>
      <c r="G5419" s="365">
        <v>74</v>
      </c>
    </row>
    <row r="5420" spans="1:7" x14ac:dyDescent="0.25">
      <c r="A5420" s="369">
        <v>9520591</v>
      </c>
      <c r="B5420" s="368" t="s">
        <v>1926</v>
      </c>
      <c r="C5420" s="367" t="s">
        <v>1933</v>
      </c>
      <c r="D5420" s="366">
        <v>44228</v>
      </c>
      <c r="E5420" s="366">
        <v>44228</v>
      </c>
      <c r="F5420" s="366">
        <v>44228</v>
      </c>
      <c r="G5420" s="365">
        <v>78</v>
      </c>
    </row>
    <row r="5421" spans="1:7" x14ac:dyDescent="0.25">
      <c r="A5421" s="369">
        <v>9523398</v>
      </c>
      <c r="B5421" s="368" t="s">
        <v>1924</v>
      </c>
      <c r="C5421" s="367" t="s">
        <v>1930</v>
      </c>
      <c r="D5421" s="366">
        <v>44075</v>
      </c>
      <c r="E5421" s="366">
        <v>44105</v>
      </c>
      <c r="F5421" s="366">
        <v>44105</v>
      </c>
      <c r="G5421" s="365">
        <v>4</v>
      </c>
    </row>
    <row r="5422" spans="1:7" x14ac:dyDescent="0.25">
      <c r="A5422" s="369">
        <v>9525669</v>
      </c>
      <c r="B5422" s="368" t="s">
        <v>1932</v>
      </c>
      <c r="C5422" s="367" t="s">
        <v>1925</v>
      </c>
      <c r="D5422" s="366">
        <v>44287</v>
      </c>
      <c r="E5422" s="366">
        <v>44317</v>
      </c>
      <c r="F5422" s="366">
        <v>44317</v>
      </c>
      <c r="G5422" s="365">
        <v>15</v>
      </c>
    </row>
    <row r="5423" spans="1:7" x14ac:dyDescent="0.25">
      <c r="A5423" s="369">
        <v>9528506</v>
      </c>
      <c r="B5423" s="368" t="s">
        <v>1932</v>
      </c>
      <c r="C5423" s="367" t="s">
        <v>1919</v>
      </c>
      <c r="D5423" s="366">
        <v>43952</v>
      </c>
      <c r="E5423" s="366">
        <v>43952</v>
      </c>
      <c r="F5423" s="366">
        <v>43983</v>
      </c>
      <c r="G5423" s="365">
        <v>7</v>
      </c>
    </row>
    <row r="5424" spans="1:7" x14ac:dyDescent="0.25">
      <c r="A5424" s="369">
        <v>9528888</v>
      </c>
      <c r="B5424" s="368" t="s">
        <v>1929</v>
      </c>
      <c r="C5424" s="367" t="s">
        <v>1933</v>
      </c>
      <c r="D5424" s="366">
        <v>44075</v>
      </c>
      <c r="E5424" s="366">
        <v>44075</v>
      </c>
      <c r="F5424" s="366">
        <v>44075</v>
      </c>
      <c r="G5424" s="365">
        <v>94</v>
      </c>
    </row>
    <row r="5425" spans="1:7" x14ac:dyDescent="0.25">
      <c r="A5425" s="369">
        <v>9529373</v>
      </c>
      <c r="B5425" s="368" t="s">
        <v>1928</v>
      </c>
      <c r="C5425" s="367" t="s">
        <v>1927</v>
      </c>
      <c r="D5425" s="366">
        <v>44440</v>
      </c>
      <c r="E5425" s="366">
        <v>44440</v>
      </c>
      <c r="F5425" s="366">
        <v>44440</v>
      </c>
      <c r="G5425" s="365">
        <v>37</v>
      </c>
    </row>
    <row r="5426" spans="1:7" x14ac:dyDescent="0.25">
      <c r="A5426" s="369">
        <v>9529805</v>
      </c>
      <c r="B5426" s="368" t="s">
        <v>1926</v>
      </c>
      <c r="C5426" s="367" t="s">
        <v>1921</v>
      </c>
      <c r="D5426" s="366">
        <v>44166</v>
      </c>
      <c r="E5426" s="366">
        <v>44166</v>
      </c>
      <c r="F5426" s="366">
        <v>44197</v>
      </c>
      <c r="G5426" s="365">
        <v>67</v>
      </c>
    </row>
    <row r="5427" spans="1:7" x14ac:dyDescent="0.25">
      <c r="A5427" s="369">
        <v>9529997</v>
      </c>
      <c r="B5427" s="368" t="s">
        <v>1922</v>
      </c>
      <c r="C5427" s="367" t="s">
        <v>1919</v>
      </c>
      <c r="D5427" s="366">
        <v>44228</v>
      </c>
      <c r="E5427" s="366">
        <v>44256</v>
      </c>
      <c r="F5427" s="366">
        <v>44256</v>
      </c>
      <c r="G5427" s="365">
        <v>18</v>
      </c>
    </row>
    <row r="5428" spans="1:7" x14ac:dyDescent="0.25">
      <c r="A5428" s="369">
        <v>9531946</v>
      </c>
      <c r="B5428" s="368" t="s">
        <v>1932</v>
      </c>
      <c r="C5428" s="367" t="s">
        <v>1934</v>
      </c>
      <c r="D5428" s="366">
        <v>44166</v>
      </c>
      <c r="E5428" s="366">
        <v>44166</v>
      </c>
      <c r="F5428" s="366">
        <v>44197</v>
      </c>
      <c r="G5428" s="365">
        <v>2</v>
      </c>
    </row>
    <row r="5429" spans="1:7" x14ac:dyDescent="0.25">
      <c r="A5429" s="369">
        <v>9536475</v>
      </c>
      <c r="B5429" s="368" t="s">
        <v>1929</v>
      </c>
      <c r="C5429" s="367" t="s">
        <v>1917</v>
      </c>
      <c r="D5429" s="366">
        <v>44348</v>
      </c>
      <c r="E5429" s="366">
        <v>44348</v>
      </c>
      <c r="F5429" s="366">
        <v>44348</v>
      </c>
      <c r="G5429" s="365">
        <v>35</v>
      </c>
    </row>
    <row r="5430" spans="1:7" x14ac:dyDescent="0.25">
      <c r="A5430" s="369">
        <v>9538164</v>
      </c>
      <c r="B5430" s="368" t="s">
        <v>1926</v>
      </c>
      <c r="C5430" s="367" t="s">
        <v>1933</v>
      </c>
      <c r="D5430" s="366">
        <v>44105</v>
      </c>
      <c r="E5430" s="366">
        <v>44105</v>
      </c>
      <c r="F5430" s="366">
        <v>44136</v>
      </c>
      <c r="G5430" s="365">
        <v>85</v>
      </c>
    </row>
    <row r="5431" spans="1:7" x14ac:dyDescent="0.25">
      <c r="A5431" s="369">
        <v>9538644</v>
      </c>
      <c r="B5431" s="368" t="s">
        <v>1932</v>
      </c>
      <c r="C5431" s="367" t="s">
        <v>1917</v>
      </c>
      <c r="D5431" s="366">
        <v>44440</v>
      </c>
      <c r="E5431" s="366">
        <v>44440</v>
      </c>
      <c r="F5431" s="366">
        <v>44440</v>
      </c>
      <c r="G5431" s="365">
        <v>84</v>
      </c>
    </row>
    <row r="5432" spans="1:7" x14ac:dyDescent="0.25">
      <c r="A5432" s="369">
        <v>9538931</v>
      </c>
      <c r="B5432" s="368" t="s">
        <v>1922</v>
      </c>
      <c r="C5432" s="367" t="s">
        <v>1919</v>
      </c>
      <c r="D5432" s="366">
        <v>44105</v>
      </c>
      <c r="E5432" s="366">
        <v>44105</v>
      </c>
      <c r="F5432" s="366">
        <v>44105</v>
      </c>
      <c r="G5432" s="365">
        <v>53</v>
      </c>
    </row>
    <row r="5433" spans="1:7" x14ac:dyDescent="0.25">
      <c r="A5433" s="369">
        <v>9539230</v>
      </c>
      <c r="B5433" s="368" t="s">
        <v>1920</v>
      </c>
      <c r="C5433" s="367" t="s">
        <v>1921</v>
      </c>
      <c r="D5433" s="366">
        <v>44197</v>
      </c>
      <c r="E5433" s="366">
        <v>44197</v>
      </c>
      <c r="F5433" s="366">
        <v>44197</v>
      </c>
      <c r="G5433" s="365">
        <v>10</v>
      </c>
    </row>
    <row r="5434" spans="1:7" x14ac:dyDescent="0.25">
      <c r="A5434" s="369">
        <v>9539910</v>
      </c>
      <c r="B5434" s="368" t="s">
        <v>1918</v>
      </c>
      <c r="C5434" s="367" t="s">
        <v>1933</v>
      </c>
      <c r="D5434" s="366">
        <v>44166</v>
      </c>
      <c r="E5434" s="366">
        <v>44166</v>
      </c>
      <c r="F5434" s="366">
        <v>44166</v>
      </c>
      <c r="G5434" s="365">
        <v>58</v>
      </c>
    </row>
    <row r="5435" spans="1:7" x14ac:dyDescent="0.25">
      <c r="A5435" s="369">
        <v>9540400</v>
      </c>
      <c r="B5435" s="368" t="s">
        <v>1918</v>
      </c>
      <c r="C5435" s="367" t="s">
        <v>1923</v>
      </c>
      <c r="D5435" s="366">
        <v>44044</v>
      </c>
      <c r="E5435" s="366">
        <v>44044</v>
      </c>
      <c r="F5435" s="366">
        <v>44044</v>
      </c>
      <c r="G5435" s="365">
        <v>77</v>
      </c>
    </row>
    <row r="5436" spans="1:7" x14ac:dyDescent="0.25">
      <c r="A5436" s="369">
        <v>9541874</v>
      </c>
      <c r="B5436" s="368" t="s">
        <v>1922</v>
      </c>
      <c r="C5436" s="367" t="s">
        <v>1930</v>
      </c>
      <c r="D5436" s="366">
        <v>44440</v>
      </c>
      <c r="E5436" s="366">
        <v>44470</v>
      </c>
      <c r="F5436" s="366">
        <v>44470</v>
      </c>
      <c r="G5436" s="365">
        <v>16</v>
      </c>
    </row>
    <row r="5437" spans="1:7" x14ac:dyDescent="0.25">
      <c r="A5437" s="369">
        <v>9542063</v>
      </c>
      <c r="B5437" s="368" t="s">
        <v>1922</v>
      </c>
      <c r="C5437" s="367" t="s">
        <v>1921</v>
      </c>
      <c r="D5437" s="366">
        <v>44287</v>
      </c>
      <c r="E5437" s="366">
        <v>44317</v>
      </c>
      <c r="F5437" s="366">
        <v>44317</v>
      </c>
      <c r="G5437" s="365">
        <v>6</v>
      </c>
    </row>
    <row r="5438" spans="1:7" x14ac:dyDescent="0.25">
      <c r="A5438" s="369">
        <v>9542319</v>
      </c>
      <c r="B5438" s="368" t="s">
        <v>1929</v>
      </c>
      <c r="C5438" s="367" t="s">
        <v>1931</v>
      </c>
      <c r="D5438" s="366">
        <v>43862</v>
      </c>
      <c r="E5438" s="366">
        <v>43891</v>
      </c>
      <c r="F5438" s="366">
        <v>43891</v>
      </c>
      <c r="G5438" s="365">
        <v>9</v>
      </c>
    </row>
    <row r="5439" spans="1:7" x14ac:dyDescent="0.25">
      <c r="A5439" s="369">
        <v>9543179</v>
      </c>
      <c r="B5439" s="368" t="s">
        <v>1920</v>
      </c>
      <c r="C5439" s="367" t="s">
        <v>1919</v>
      </c>
      <c r="D5439" s="366">
        <v>44531</v>
      </c>
      <c r="E5439" s="366">
        <v>44531</v>
      </c>
      <c r="F5439" s="366">
        <v>44562</v>
      </c>
      <c r="G5439" s="365">
        <v>68</v>
      </c>
    </row>
    <row r="5440" spans="1:7" x14ac:dyDescent="0.25">
      <c r="A5440" s="369">
        <v>9543708</v>
      </c>
      <c r="B5440" s="368" t="s">
        <v>1932</v>
      </c>
      <c r="C5440" s="367" t="s">
        <v>1933</v>
      </c>
      <c r="D5440" s="366">
        <v>44531</v>
      </c>
      <c r="E5440" s="366">
        <v>44531</v>
      </c>
      <c r="F5440" s="366">
        <v>44531</v>
      </c>
      <c r="G5440" s="365">
        <v>82</v>
      </c>
    </row>
    <row r="5441" spans="1:7" x14ac:dyDescent="0.25">
      <c r="A5441" s="369">
        <v>9544383</v>
      </c>
      <c r="B5441" s="368" t="s">
        <v>1926</v>
      </c>
      <c r="C5441" s="367" t="s">
        <v>1931</v>
      </c>
      <c r="D5441" s="366">
        <v>43862</v>
      </c>
      <c r="E5441" s="366">
        <v>43891</v>
      </c>
      <c r="F5441" s="366">
        <v>43891</v>
      </c>
      <c r="G5441" s="365">
        <v>10</v>
      </c>
    </row>
    <row r="5442" spans="1:7" x14ac:dyDescent="0.25">
      <c r="A5442" s="369">
        <v>9548697</v>
      </c>
      <c r="B5442" s="368" t="s">
        <v>1932</v>
      </c>
      <c r="C5442" s="367" t="s">
        <v>1927</v>
      </c>
      <c r="D5442" s="366">
        <v>43831</v>
      </c>
      <c r="E5442" s="366">
        <v>43831</v>
      </c>
      <c r="F5442" s="366">
        <v>43862</v>
      </c>
      <c r="G5442" s="365">
        <v>42</v>
      </c>
    </row>
    <row r="5443" spans="1:7" x14ac:dyDescent="0.25">
      <c r="A5443" s="369">
        <v>9551998</v>
      </c>
      <c r="B5443" s="368" t="s">
        <v>1929</v>
      </c>
      <c r="C5443" s="367" t="s">
        <v>1919</v>
      </c>
      <c r="D5443" s="366">
        <v>44105</v>
      </c>
      <c r="E5443" s="366">
        <v>44105</v>
      </c>
      <c r="F5443" s="366">
        <v>44105</v>
      </c>
      <c r="G5443" s="365">
        <v>2</v>
      </c>
    </row>
    <row r="5444" spans="1:7" x14ac:dyDescent="0.25">
      <c r="A5444" s="369">
        <v>9555382</v>
      </c>
      <c r="B5444" s="368" t="s">
        <v>1926</v>
      </c>
      <c r="C5444" s="367" t="s">
        <v>1934</v>
      </c>
      <c r="D5444" s="366">
        <v>43952</v>
      </c>
      <c r="E5444" s="366">
        <v>43952</v>
      </c>
      <c r="F5444" s="366">
        <v>43952</v>
      </c>
      <c r="G5444" s="365">
        <v>20</v>
      </c>
    </row>
    <row r="5445" spans="1:7" x14ac:dyDescent="0.25">
      <c r="A5445" s="369">
        <v>9556845</v>
      </c>
      <c r="B5445" s="368" t="s">
        <v>1926</v>
      </c>
      <c r="C5445" s="367" t="s">
        <v>1917</v>
      </c>
      <c r="D5445" s="366">
        <v>44440</v>
      </c>
      <c r="E5445" s="366">
        <v>44440</v>
      </c>
      <c r="F5445" s="366">
        <v>44440</v>
      </c>
      <c r="G5445" s="365">
        <v>31</v>
      </c>
    </row>
    <row r="5446" spans="1:7" x14ac:dyDescent="0.25">
      <c r="A5446" s="369">
        <v>9557066</v>
      </c>
      <c r="B5446" s="368" t="s">
        <v>1929</v>
      </c>
      <c r="C5446" s="367" t="s">
        <v>1933</v>
      </c>
      <c r="D5446" s="366">
        <v>44317</v>
      </c>
      <c r="E5446" s="366">
        <v>44348</v>
      </c>
      <c r="F5446" s="366">
        <v>44348</v>
      </c>
      <c r="G5446" s="365">
        <v>6</v>
      </c>
    </row>
    <row r="5447" spans="1:7" x14ac:dyDescent="0.25">
      <c r="A5447" s="369">
        <v>9557857</v>
      </c>
      <c r="B5447" s="368" t="s">
        <v>1928</v>
      </c>
      <c r="C5447" s="367" t="s">
        <v>1919</v>
      </c>
      <c r="D5447" s="366">
        <v>43831</v>
      </c>
      <c r="E5447" s="366">
        <v>43862</v>
      </c>
      <c r="F5447" s="366">
        <v>43862</v>
      </c>
      <c r="G5447" s="365">
        <v>2</v>
      </c>
    </row>
    <row r="5448" spans="1:7" x14ac:dyDescent="0.25">
      <c r="A5448" s="369">
        <v>9558930</v>
      </c>
      <c r="B5448" s="368" t="s">
        <v>1929</v>
      </c>
      <c r="C5448" s="367" t="s">
        <v>1917</v>
      </c>
      <c r="D5448" s="366">
        <v>44013</v>
      </c>
      <c r="E5448" s="366">
        <v>44044</v>
      </c>
      <c r="F5448" s="366">
        <v>44044</v>
      </c>
      <c r="G5448" s="365">
        <v>1</v>
      </c>
    </row>
    <row r="5449" spans="1:7" x14ac:dyDescent="0.25">
      <c r="A5449" s="369">
        <v>9559922</v>
      </c>
      <c r="B5449" s="368" t="s">
        <v>1929</v>
      </c>
      <c r="C5449" s="367" t="s">
        <v>1934</v>
      </c>
      <c r="D5449" s="366">
        <v>43922</v>
      </c>
      <c r="E5449" s="366">
        <v>43952</v>
      </c>
      <c r="F5449" s="366">
        <v>43952</v>
      </c>
      <c r="G5449" s="365">
        <v>4</v>
      </c>
    </row>
    <row r="5450" spans="1:7" x14ac:dyDescent="0.25">
      <c r="A5450" s="369">
        <v>9560238</v>
      </c>
      <c r="B5450" s="368" t="s">
        <v>1922</v>
      </c>
      <c r="C5450" s="367" t="s">
        <v>1917</v>
      </c>
      <c r="D5450" s="366">
        <v>44075</v>
      </c>
      <c r="E5450" s="366">
        <v>44075</v>
      </c>
      <c r="F5450" s="366">
        <v>44105</v>
      </c>
      <c r="G5450" s="365">
        <v>93</v>
      </c>
    </row>
    <row r="5451" spans="1:7" x14ac:dyDescent="0.25">
      <c r="A5451" s="369">
        <v>9560797</v>
      </c>
      <c r="B5451" s="368" t="s">
        <v>1920</v>
      </c>
      <c r="C5451" s="367" t="s">
        <v>1931</v>
      </c>
      <c r="D5451" s="366">
        <v>44166</v>
      </c>
      <c r="E5451" s="366">
        <v>44166</v>
      </c>
      <c r="F5451" s="366">
        <v>44166</v>
      </c>
      <c r="G5451" s="365">
        <v>48</v>
      </c>
    </row>
    <row r="5452" spans="1:7" x14ac:dyDescent="0.25">
      <c r="A5452" s="369">
        <v>9562206</v>
      </c>
      <c r="B5452" s="368" t="s">
        <v>1929</v>
      </c>
      <c r="C5452" s="367" t="s">
        <v>1930</v>
      </c>
      <c r="D5452" s="366">
        <v>44256</v>
      </c>
      <c r="E5452" s="366">
        <v>44256</v>
      </c>
      <c r="F5452" s="366">
        <v>44256</v>
      </c>
      <c r="G5452" s="365">
        <v>85</v>
      </c>
    </row>
    <row r="5453" spans="1:7" x14ac:dyDescent="0.25">
      <c r="A5453" s="369">
        <v>9564524</v>
      </c>
      <c r="B5453" s="368" t="s">
        <v>1928</v>
      </c>
      <c r="C5453" s="367" t="s">
        <v>1925</v>
      </c>
      <c r="D5453" s="366">
        <v>44166</v>
      </c>
      <c r="E5453" s="366">
        <v>44166</v>
      </c>
      <c r="F5453" s="366">
        <v>44197</v>
      </c>
      <c r="G5453" s="365">
        <v>69</v>
      </c>
    </row>
    <row r="5454" spans="1:7" x14ac:dyDescent="0.25">
      <c r="A5454" s="369">
        <v>9567319</v>
      </c>
      <c r="B5454" s="368" t="s">
        <v>1918</v>
      </c>
      <c r="C5454" s="367" t="s">
        <v>1930</v>
      </c>
      <c r="D5454" s="366">
        <v>44501</v>
      </c>
      <c r="E5454" s="366">
        <v>44531</v>
      </c>
      <c r="F5454" s="366">
        <v>44531</v>
      </c>
      <c r="G5454" s="365">
        <v>25</v>
      </c>
    </row>
    <row r="5455" spans="1:7" x14ac:dyDescent="0.25">
      <c r="A5455" s="369">
        <v>9568560</v>
      </c>
      <c r="B5455" s="368" t="s">
        <v>1922</v>
      </c>
      <c r="C5455" s="367" t="s">
        <v>1931</v>
      </c>
      <c r="D5455" s="366">
        <v>44378</v>
      </c>
      <c r="E5455" s="366">
        <v>44378</v>
      </c>
      <c r="F5455" s="366">
        <v>44378</v>
      </c>
      <c r="G5455" s="365">
        <v>12</v>
      </c>
    </row>
    <row r="5456" spans="1:7" x14ac:dyDescent="0.25">
      <c r="A5456" s="369">
        <v>9568878</v>
      </c>
      <c r="B5456" s="368" t="s">
        <v>1928</v>
      </c>
      <c r="C5456" s="367" t="s">
        <v>1931</v>
      </c>
      <c r="D5456" s="366">
        <v>44166</v>
      </c>
      <c r="E5456" s="366">
        <v>44166</v>
      </c>
      <c r="F5456" s="366">
        <v>44166</v>
      </c>
      <c r="G5456" s="365">
        <v>54</v>
      </c>
    </row>
    <row r="5457" spans="1:7" x14ac:dyDescent="0.25">
      <c r="A5457" s="369">
        <v>9570249</v>
      </c>
      <c r="B5457" s="368" t="s">
        <v>1924</v>
      </c>
      <c r="C5457" s="367" t="s">
        <v>1931</v>
      </c>
      <c r="D5457" s="366">
        <v>44197</v>
      </c>
      <c r="E5457" s="366">
        <v>44197</v>
      </c>
      <c r="F5457" s="366">
        <v>44228</v>
      </c>
      <c r="G5457" s="365">
        <v>33</v>
      </c>
    </row>
    <row r="5458" spans="1:7" x14ac:dyDescent="0.25">
      <c r="A5458" s="369">
        <v>9572021</v>
      </c>
      <c r="B5458" s="368" t="s">
        <v>1928</v>
      </c>
      <c r="C5458" s="367" t="s">
        <v>1931</v>
      </c>
      <c r="D5458" s="366">
        <v>44013</v>
      </c>
      <c r="E5458" s="366">
        <v>44044</v>
      </c>
      <c r="F5458" s="366">
        <v>44044</v>
      </c>
      <c r="G5458" s="365">
        <v>6</v>
      </c>
    </row>
    <row r="5459" spans="1:7" x14ac:dyDescent="0.25">
      <c r="A5459" s="369">
        <v>9572595</v>
      </c>
      <c r="B5459" s="368" t="s">
        <v>1926</v>
      </c>
      <c r="C5459" s="367" t="s">
        <v>1925</v>
      </c>
      <c r="D5459" s="366">
        <v>43862</v>
      </c>
      <c r="E5459" s="366">
        <v>43862</v>
      </c>
      <c r="F5459" s="366">
        <v>43862</v>
      </c>
      <c r="G5459" s="365">
        <v>49</v>
      </c>
    </row>
    <row r="5460" spans="1:7" x14ac:dyDescent="0.25">
      <c r="A5460" s="369">
        <v>9572761</v>
      </c>
      <c r="B5460" s="368" t="s">
        <v>1922</v>
      </c>
      <c r="C5460" s="367" t="s">
        <v>1931</v>
      </c>
      <c r="D5460" s="366">
        <v>43983</v>
      </c>
      <c r="E5460" s="366">
        <v>44013</v>
      </c>
      <c r="F5460" s="366">
        <v>44013</v>
      </c>
      <c r="G5460" s="365">
        <v>2</v>
      </c>
    </row>
    <row r="5461" spans="1:7" x14ac:dyDescent="0.25">
      <c r="A5461" s="369">
        <v>9572955</v>
      </c>
      <c r="B5461" s="368" t="s">
        <v>1918</v>
      </c>
      <c r="C5461" s="367" t="s">
        <v>1919</v>
      </c>
      <c r="D5461" s="366">
        <v>44105</v>
      </c>
      <c r="E5461" s="366">
        <v>44136</v>
      </c>
      <c r="F5461" s="366">
        <v>44136</v>
      </c>
      <c r="G5461" s="365">
        <v>5</v>
      </c>
    </row>
    <row r="5462" spans="1:7" x14ac:dyDescent="0.25">
      <c r="A5462" s="369">
        <v>9573113</v>
      </c>
      <c r="B5462" s="368" t="s">
        <v>1920</v>
      </c>
      <c r="C5462" s="367" t="s">
        <v>1930</v>
      </c>
      <c r="D5462" s="366">
        <v>44166</v>
      </c>
      <c r="E5462" s="366">
        <v>44166</v>
      </c>
      <c r="F5462" s="366">
        <v>44197</v>
      </c>
      <c r="G5462" s="365">
        <v>83</v>
      </c>
    </row>
    <row r="5463" spans="1:7" x14ac:dyDescent="0.25">
      <c r="A5463" s="369">
        <v>9574100</v>
      </c>
      <c r="B5463" s="368" t="s">
        <v>1920</v>
      </c>
      <c r="C5463" s="367" t="s">
        <v>1917</v>
      </c>
      <c r="D5463" s="366">
        <v>44013</v>
      </c>
      <c r="E5463" s="366">
        <v>44013</v>
      </c>
      <c r="F5463" s="366">
        <v>44013</v>
      </c>
      <c r="G5463" s="365">
        <v>24</v>
      </c>
    </row>
    <row r="5464" spans="1:7" x14ac:dyDescent="0.25">
      <c r="A5464" s="369">
        <v>9574126</v>
      </c>
      <c r="B5464" s="368" t="s">
        <v>1918</v>
      </c>
      <c r="C5464" s="367" t="s">
        <v>1927</v>
      </c>
      <c r="D5464" s="366">
        <v>43952</v>
      </c>
      <c r="E5464" s="366">
        <v>43983</v>
      </c>
      <c r="F5464" s="366">
        <v>43983</v>
      </c>
      <c r="G5464" s="365">
        <v>5</v>
      </c>
    </row>
    <row r="5465" spans="1:7" x14ac:dyDescent="0.25">
      <c r="A5465" s="369">
        <v>9574207</v>
      </c>
      <c r="B5465" s="368" t="s">
        <v>1926</v>
      </c>
      <c r="C5465" s="367" t="s">
        <v>1925</v>
      </c>
      <c r="D5465" s="366">
        <v>44317</v>
      </c>
      <c r="E5465" s="366">
        <v>44348</v>
      </c>
      <c r="F5465" s="366">
        <v>44348</v>
      </c>
      <c r="G5465" s="365">
        <v>7</v>
      </c>
    </row>
    <row r="5466" spans="1:7" x14ac:dyDescent="0.25">
      <c r="A5466" s="369">
        <v>9575516</v>
      </c>
      <c r="B5466" s="368" t="s">
        <v>1932</v>
      </c>
      <c r="C5466" s="367" t="s">
        <v>1921</v>
      </c>
      <c r="D5466" s="366">
        <v>44470</v>
      </c>
      <c r="E5466" s="366">
        <v>44470</v>
      </c>
      <c r="F5466" s="366">
        <v>44501</v>
      </c>
      <c r="G5466" s="365">
        <v>39</v>
      </c>
    </row>
    <row r="5467" spans="1:7" x14ac:dyDescent="0.25">
      <c r="A5467" s="369">
        <v>9575864</v>
      </c>
      <c r="B5467" s="368" t="s">
        <v>1920</v>
      </c>
      <c r="C5467" s="367" t="s">
        <v>1934</v>
      </c>
      <c r="D5467" s="366">
        <v>44501</v>
      </c>
      <c r="E5467" s="366">
        <v>44531</v>
      </c>
      <c r="F5467" s="366">
        <v>44531</v>
      </c>
      <c r="G5467" s="365">
        <v>12</v>
      </c>
    </row>
    <row r="5468" spans="1:7" x14ac:dyDescent="0.25">
      <c r="A5468" s="369">
        <v>9577522</v>
      </c>
      <c r="B5468" s="368" t="s">
        <v>1932</v>
      </c>
      <c r="C5468" s="367" t="s">
        <v>1933</v>
      </c>
      <c r="D5468" s="366">
        <v>44013</v>
      </c>
      <c r="E5468" s="366">
        <v>44044</v>
      </c>
      <c r="F5468" s="366">
        <v>44044</v>
      </c>
      <c r="G5468" s="365">
        <v>9</v>
      </c>
    </row>
    <row r="5469" spans="1:7" x14ac:dyDescent="0.25">
      <c r="A5469" s="369">
        <v>9578614</v>
      </c>
      <c r="B5469" s="368" t="s">
        <v>1922</v>
      </c>
      <c r="C5469" s="367" t="s">
        <v>1927</v>
      </c>
      <c r="D5469" s="366">
        <v>44105</v>
      </c>
      <c r="E5469" s="366">
        <v>44136</v>
      </c>
      <c r="F5469" s="366">
        <v>44136</v>
      </c>
      <c r="G5469" s="365">
        <v>1</v>
      </c>
    </row>
    <row r="5470" spans="1:7" x14ac:dyDescent="0.25">
      <c r="A5470" s="369">
        <v>9580219</v>
      </c>
      <c r="B5470" s="368" t="s">
        <v>1922</v>
      </c>
      <c r="C5470" s="367" t="s">
        <v>1927</v>
      </c>
      <c r="D5470" s="366">
        <v>44197</v>
      </c>
      <c r="E5470" s="366">
        <v>44197</v>
      </c>
      <c r="F5470" s="366">
        <v>44228</v>
      </c>
      <c r="G5470" s="365">
        <v>63</v>
      </c>
    </row>
    <row r="5471" spans="1:7" x14ac:dyDescent="0.25">
      <c r="A5471" s="369">
        <v>9580234</v>
      </c>
      <c r="B5471" s="368" t="s">
        <v>1918</v>
      </c>
      <c r="C5471" s="367" t="s">
        <v>1931</v>
      </c>
      <c r="D5471" s="366">
        <v>44166</v>
      </c>
      <c r="E5471" s="366">
        <v>44197</v>
      </c>
      <c r="F5471" s="366">
        <v>44197</v>
      </c>
      <c r="G5471" s="365">
        <v>6</v>
      </c>
    </row>
    <row r="5472" spans="1:7" x14ac:dyDescent="0.25">
      <c r="A5472" s="369">
        <v>9580325</v>
      </c>
      <c r="B5472" s="368" t="s">
        <v>1920</v>
      </c>
      <c r="C5472" s="367" t="s">
        <v>1923</v>
      </c>
      <c r="D5472" s="366">
        <v>43891</v>
      </c>
      <c r="E5472" s="366">
        <v>43891</v>
      </c>
      <c r="F5472" s="366">
        <v>43891</v>
      </c>
      <c r="G5472" s="365">
        <v>28</v>
      </c>
    </row>
    <row r="5473" spans="1:7" x14ac:dyDescent="0.25">
      <c r="A5473" s="369">
        <v>9581220</v>
      </c>
      <c r="B5473" s="368" t="s">
        <v>1929</v>
      </c>
      <c r="C5473" s="367" t="s">
        <v>1927</v>
      </c>
      <c r="D5473" s="366">
        <v>43831</v>
      </c>
      <c r="E5473" s="366">
        <v>43831</v>
      </c>
      <c r="F5473" s="366">
        <v>43862</v>
      </c>
      <c r="G5473" s="365">
        <v>68</v>
      </c>
    </row>
    <row r="5474" spans="1:7" x14ac:dyDescent="0.25">
      <c r="A5474" s="369">
        <v>9581464</v>
      </c>
      <c r="B5474" s="368" t="s">
        <v>1932</v>
      </c>
      <c r="C5474" s="367" t="s">
        <v>1917</v>
      </c>
      <c r="D5474" s="366">
        <v>44256</v>
      </c>
      <c r="E5474" s="366">
        <v>44256</v>
      </c>
      <c r="F5474" s="366">
        <v>44287</v>
      </c>
      <c r="G5474" s="365">
        <v>32</v>
      </c>
    </row>
    <row r="5475" spans="1:7" x14ac:dyDescent="0.25">
      <c r="A5475" s="369">
        <v>9582181</v>
      </c>
      <c r="B5475" s="368" t="s">
        <v>1918</v>
      </c>
      <c r="C5475" s="367" t="s">
        <v>1927</v>
      </c>
      <c r="D5475" s="366">
        <v>44440</v>
      </c>
      <c r="E5475" s="366">
        <v>44440</v>
      </c>
      <c r="F5475" s="366">
        <v>44470</v>
      </c>
      <c r="G5475" s="365">
        <v>85</v>
      </c>
    </row>
    <row r="5476" spans="1:7" x14ac:dyDescent="0.25">
      <c r="A5476" s="369">
        <v>9582483</v>
      </c>
      <c r="B5476" s="368" t="s">
        <v>1929</v>
      </c>
      <c r="C5476" s="367" t="s">
        <v>1917</v>
      </c>
      <c r="D5476" s="366">
        <v>44197</v>
      </c>
      <c r="E5476" s="366">
        <v>44197</v>
      </c>
      <c r="F5476" s="366">
        <v>44228</v>
      </c>
      <c r="G5476" s="365">
        <v>47</v>
      </c>
    </row>
    <row r="5477" spans="1:7" x14ac:dyDescent="0.25">
      <c r="A5477" s="369">
        <v>9584363</v>
      </c>
      <c r="B5477" s="368" t="s">
        <v>1932</v>
      </c>
      <c r="C5477" s="367" t="s">
        <v>1921</v>
      </c>
      <c r="D5477" s="366">
        <v>44228</v>
      </c>
      <c r="E5477" s="366">
        <v>44256</v>
      </c>
      <c r="F5477" s="366">
        <v>44256</v>
      </c>
      <c r="G5477" s="365">
        <v>6</v>
      </c>
    </row>
    <row r="5478" spans="1:7" x14ac:dyDescent="0.25">
      <c r="A5478" s="369">
        <v>9585234</v>
      </c>
      <c r="B5478" s="368" t="s">
        <v>1918</v>
      </c>
      <c r="C5478" s="367" t="s">
        <v>1917</v>
      </c>
      <c r="D5478" s="366">
        <v>43831</v>
      </c>
      <c r="E5478" s="366">
        <v>43831</v>
      </c>
      <c r="F5478" s="366">
        <v>43862</v>
      </c>
      <c r="G5478" s="365">
        <v>99</v>
      </c>
    </row>
    <row r="5479" spans="1:7" x14ac:dyDescent="0.25">
      <c r="A5479" s="369">
        <v>9586529</v>
      </c>
      <c r="B5479" s="368" t="s">
        <v>1920</v>
      </c>
      <c r="C5479" s="367" t="s">
        <v>1933</v>
      </c>
      <c r="D5479" s="366">
        <v>44409</v>
      </c>
      <c r="E5479" s="366">
        <v>44440</v>
      </c>
      <c r="F5479" s="366">
        <v>44440</v>
      </c>
      <c r="G5479" s="365">
        <v>11</v>
      </c>
    </row>
    <row r="5480" spans="1:7" x14ac:dyDescent="0.25">
      <c r="A5480" s="369">
        <v>9588730</v>
      </c>
      <c r="B5480" s="368" t="s">
        <v>1929</v>
      </c>
      <c r="C5480" s="367" t="s">
        <v>1933</v>
      </c>
      <c r="D5480" s="366">
        <v>44136</v>
      </c>
      <c r="E5480" s="366">
        <v>44136</v>
      </c>
      <c r="F5480" s="366">
        <v>44136</v>
      </c>
      <c r="G5480" s="365">
        <v>90</v>
      </c>
    </row>
    <row r="5481" spans="1:7" x14ac:dyDescent="0.25">
      <c r="A5481" s="369">
        <v>9590143</v>
      </c>
      <c r="B5481" s="368" t="s">
        <v>1918</v>
      </c>
      <c r="C5481" s="367" t="s">
        <v>1927</v>
      </c>
      <c r="D5481" s="366">
        <v>44287</v>
      </c>
      <c r="E5481" s="366">
        <v>44287</v>
      </c>
      <c r="F5481" s="366">
        <v>44317</v>
      </c>
      <c r="G5481" s="365">
        <v>35</v>
      </c>
    </row>
    <row r="5482" spans="1:7" x14ac:dyDescent="0.25">
      <c r="A5482" s="369">
        <v>9592381</v>
      </c>
      <c r="B5482" s="368" t="s">
        <v>1928</v>
      </c>
      <c r="C5482" s="367" t="s">
        <v>1934</v>
      </c>
      <c r="D5482" s="366">
        <v>44256</v>
      </c>
      <c r="E5482" s="366">
        <v>44287</v>
      </c>
      <c r="F5482" s="366">
        <v>44287</v>
      </c>
      <c r="G5482" s="365">
        <v>20</v>
      </c>
    </row>
    <row r="5483" spans="1:7" x14ac:dyDescent="0.25">
      <c r="A5483" s="369">
        <v>9597897</v>
      </c>
      <c r="B5483" s="368" t="s">
        <v>1926</v>
      </c>
      <c r="C5483" s="367" t="s">
        <v>1934</v>
      </c>
      <c r="D5483" s="366">
        <v>44317</v>
      </c>
      <c r="E5483" s="366">
        <v>44317</v>
      </c>
      <c r="F5483" s="366">
        <v>44348</v>
      </c>
      <c r="G5483" s="365">
        <v>92</v>
      </c>
    </row>
    <row r="5484" spans="1:7" x14ac:dyDescent="0.25">
      <c r="A5484" s="369">
        <v>9599073</v>
      </c>
      <c r="B5484" s="368" t="s">
        <v>1922</v>
      </c>
      <c r="C5484" s="367" t="s">
        <v>1927</v>
      </c>
      <c r="D5484" s="366">
        <v>44470</v>
      </c>
      <c r="E5484" s="366">
        <v>44470</v>
      </c>
      <c r="F5484" s="366">
        <v>44501</v>
      </c>
      <c r="G5484" s="365">
        <v>57</v>
      </c>
    </row>
    <row r="5485" spans="1:7" x14ac:dyDescent="0.25">
      <c r="A5485" s="369">
        <v>9599127</v>
      </c>
      <c r="B5485" s="368" t="s">
        <v>1924</v>
      </c>
      <c r="C5485" s="367" t="s">
        <v>1930</v>
      </c>
      <c r="D5485" s="366">
        <v>44166</v>
      </c>
      <c r="E5485" s="366">
        <v>44166</v>
      </c>
      <c r="F5485" s="366">
        <v>44197</v>
      </c>
      <c r="G5485" s="365">
        <v>85</v>
      </c>
    </row>
    <row r="5486" spans="1:7" x14ac:dyDescent="0.25">
      <c r="A5486" s="369">
        <v>9603504</v>
      </c>
      <c r="B5486" s="368" t="s">
        <v>1918</v>
      </c>
      <c r="C5486" s="367" t="s">
        <v>1934</v>
      </c>
      <c r="D5486" s="366">
        <v>44075</v>
      </c>
      <c r="E5486" s="366">
        <v>44075</v>
      </c>
      <c r="F5486" s="366">
        <v>44075</v>
      </c>
      <c r="G5486" s="365">
        <v>52</v>
      </c>
    </row>
    <row r="5487" spans="1:7" x14ac:dyDescent="0.25">
      <c r="A5487" s="369">
        <v>9605610</v>
      </c>
      <c r="B5487" s="368" t="s">
        <v>1920</v>
      </c>
      <c r="C5487" s="367" t="s">
        <v>1933</v>
      </c>
      <c r="D5487" s="366">
        <v>44228</v>
      </c>
      <c r="E5487" s="366">
        <v>44228</v>
      </c>
      <c r="F5487" s="366">
        <v>44256</v>
      </c>
      <c r="G5487" s="365">
        <v>11</v>
      </c>
    </row>
    <row r="5488" spans="1:7" x14ac:dyDescent="0.25">
      <c r="A5488" s="369">
        <v>9608413</v>
      </c>
      <c r="B5488" s="368" t="s">
        <v>1932</v>
      </c>
      <c r="C5488" s="367" t="s">
        <v>1933</v>
      </c>
      <c r="D5488" s="366">
        <v>44501</v>
      </c>
      <c r="E5488" s="366">
        <v>44531</v>
      </c>
      <c r="F5488" s="366">
        <v>44531</v>
      </c>
      <c r="G5488" s="365">
        <v>6</v>
      </c>
    </row>
    <row r="5489" spans="1:7" x14ac:dyDescent="0.25">
      <c r="A5489" s="369">
        <v>9609147</v>
      </c>
      <c r="B5489" s="368" t="s">
        <v>1918</v>
      </c>
      <c r="C5489" s="367" t="s">
        <v>1934</v>
      </c>
      <c r="D5489" s="366">
        <v>44317</v>
      </c>
      <c r="E5489" s="366">
        <v>44317</v>
      </c>
      <c r="F5489" s="366">
        <v>44348</v>
      </c>
      <c r="G5489" s="365">
        <v>38</v>
      </c>
    </row>
    <row r="5490" spans="1:7" x14ac:dyDescent="0.25">
      <c r="A5490" s="369">
        <v>9609189</v>
      </c>
      <c r="B5490" s="368" t="s">
        <v>1929</v>
      </c>
      <c r="C5490" s="367" t="s">
        <v>1931</v>
      </c>
      <c r="D5490" s="366">
        <v>44136</v>
      </c>
      <c r="E5490" s="366">
        <v>44136</v>
      </c>
      <c r="F5490" s="366">
        <v>44166</v>
      </c>
      <c r="G5490" s="365">
        <v>86</v>
      </c>
    </row>
    <row r="5491" spans="1:7" x14ac:dyDescent="0.25">
      <c r="A5491" s="369">
        <v>9609233</v>
      </c>
      <c r="B5491" s="368" t="s">
        <v>1926</v>
      </c>
      <c r="C5491" s="367" t="s">
        <v>1927</v>
      </c>
      <c r="D5491" s="366">
        <v>44501</v>
      </c>
      <c r="E5491" s="366">
        <v>44501</v>
      </c>
      <c r="F5491" s="366">
        <v>44501</v>
      </c>
      <c r="G5491" s="365">
        <v>17</v>
      </c>
    </row>
    <row r="5492" spans="1:7" x14ac:dyDescent="0.25">
      <c r="A5492" s="369">
        <v>9609549</v>
      </c>
      <c r="B5492" s="368" t="s">
        <v>1929</v>
      </c>
      <c r="C5492" s="367" t="s">
        <v>1931</v>
      </c>
      <c r="D5492" s="366">
        <v>44287</v>
      </c>
      <c r="E5492" s="366">
        <v>44287</v>
      </c>
      <c r="F5492" s="366">
        <v>44317</v>
      </c>
      <c r="G5492" s="365">
        <v>57</v>
      </c>
    </row>
    <row r="5493" spans="1:7" x14ac:dyDescent="0.25">
      <c r="A5493" s="369">
        <v>9611981</v>
      </c>
      <c r="B5493" s="368" t="s">
        <v>1920</v>
      </c>
      <c r="C5493" s="367" t="s">
        <v>1919</v>
      </c>
      <c r="D5493" s="366">
        <v>44044</v>
      </c>
      <c r="E5493" s="366">
        <v>44075</v>
      </c>
      <c r="F5493" s="366">
        <v>44075</v>
      </c>
      <c r="G5493" s="365">
        <v>6</v>
      </c>
    </row>
    <row r="5494" spans="1:7" x14ac:dyDescent="0.25">
      <c r="A5494" s="369">
        <v>9614449</v>
      </c>
      <c r="B5494" s="368" t="s">
        <v>1929</v>
      </c>
      <c r="C5494" s="367" t="s">
        <v>1927</v>
      </c>
      <c r="D5494" s="366">
        <v>44197</v>
      </c>
      <c r="E5494" s="366">
        <v>44228</v>
      </c>
      <c r="F5494" s="366">
        <v>44228</v>
      </c>
      <c r="G5494" s="365">
        <v>1</v>
      </c>
    </row>
    <row r="5495" spans="1:7" x14ac:dyDescent="0.25">
      <c r="A5495" s="369">
        <v>9614702</v>
      </c>
      <c r="B5495" s="368" t="s">
        <v>1932</v>
      </c>
      <c r="C5495" s="367" t="s">
        <v>1925</v>
      </c>
      <c r="D5495" s="366">
        <v>44378</v>
      </c>
      <c r="E5495" s="366">
        <v>44409</v>
      </c>
      <c r="F5495" s="366">
        <v>44409</v>
      </c>
      <c r="G5495" s="365">
        <v>11</v>
      </c>
    </row>
    <row r="5496" spans="1:7" x14ac:dyDescent="0.25">
      <c r="A5496" s="369">
        <v>9614901</v>
      </c>
      <c r="B5496" s="368" t="s">
        <v>1920</v>
      </c>
      <c r="C5496" s="367" t="s">
        <v>1925</v>
      </c>
      <c r="D5496" s="366">
        <v>44378</v>
      </c>
      <c r="E5496" s="366">
        <v>44378</v>
      </c>
      <c r="F5496" s="366">
        <v>44378</v>
      </c>
      <c r="G5496" s="365">
        <v>91</v>
      </c>
    </row>
    <row r="5497" spans="1:7" x14ac:dyDescent="0.25">
      <c r="A5497" s="369">
        <v>9614984</v>
      </c>
      <c r="B5497" s="368" t="s">
        <v>1928</v>
      </c>
      <c r="C5497" s="367" t="s">
        <v>1927</v>
      </c>
      <c r="D5497" s="366">
        <v>43831</v>
      </c>
      <c r="E5497" s="366">
        <v>43862</v>
      </c>
      <c r="F5497" s="366">
        <v>43862</v>
      </c>
      <c r="G5497" s="365">
        <v>1</v>
      </c>
    </row>
    <row r="5498" spans="1:7" x14ac:dyDescent="0.25">
      <c r="A5498" s="369">
        <v>9617339</v>
      </c>
      <c r="B5498" s="368" t="s">
        <v>1926</v>
      </c>
      <c r="C5498" s="367" t="s">
        <v>1923</v>
      </c>
      <c r="D5498" s="366">
        <v>44317</v>
      </c>
      <c r="E5498" s="366">
        <v>44348</v>
      </c>
      <c r="F5498" s="366">
        <v>44348</v>
      </c>
      <c r="G5498" s="365">
        <v>16</v>
      </c>
    </row>
    <row r="5499" spans="1:7" x14ac:dyDescent="0.25">
      <c r="A5499" s="369">
        <v>9624282</v>
      </c>
      <c r="B5499" s="368" t="s">
        <v>1929</v>
      </c>
      <c r="C5499" s="367" t="s">
        <v>1927</v>
      </c>
      <c r="D5499" s="366">
        <v>44378</v>
      </c>
      <c r="E5499" s="366">
        <v>44409</v>
      </c>
      <c r="F5499" s="366">
        <v>44409</v>
      </c>
      <c r="G5499" s="365">
        <v>1</v>
      </c>
    </row>
    <row r="5500" spans="1:7" x14ac:dyDescent="0.25">
      <c r="A5500" s="369">
        <v>9624898</v>
      </c>
      <c r="B5500" s="368" t="s">
        <v>1918</v>
      </c>
      <c r="C5500" s="367" t="s">
        <v>1925</v>
      </c>
      <c r="D5500" s="366">
        <v>43891</v>
      </c>
      <c r="E5500" s="366">
        <v>43891</v>
      </c>
      <c r="F5500" s="366">
        <v>43891</v>
      </c>
      <c r="G5500" s="365">
        <v>97</v>
      </c>
    </row>
    <row r="5501" spans="1:7" x14ac:dyDescent="0.25">
      <c r="A5501" s="369">
        <v>9628951</v>
      </c>
      <c r="B5501" s="368" t="s">
        <v>1932</v>
      </c>
      <c r="C5501" s="367" t="s">
        <v>1921</v>
      </c>
      <c r="D5501" s="366">
        <v>43983</v>
      </c>
      <c r="E5501" s="366">
        <v>44013</v>
      </c>
      <c r="F5501" s="366">
        <v>44013</v>
      </c>
      <c r="G5501" s="365">
        <v>5</v>
      </c>
    </row>
    <row r="5502" spans="1:7" x14ac:dyDescent="0.25">
      <c r="A5502" s="369">
        <v>9629308</v>
      </c>
      <c r="B5502" s="368" t="s">
        <v>1924</v>
      </c>
      <c r="C5502" s="367" t="s">
        <v>1927</v>
      </c>
      <c r="D5502" s="366">
        <v>43862</v>
      </c>
      <c r="E5502" s="366">
        <v>43862</v>
      </c>
      <c r="F5502" s="366">
        <v>43862</v>
      </c>
      <c r="G5502" s="365">
        <v>68</v>
      </c>
    </row>
    <row r="5503" spans="1:7" x14ac:dyDescent="0.25">
      <c r="A5503" s="369">
        <v>9629477</v>
      </c>
      <c r="B5503" s="368" t="s">
        <v>1924</v>
      </c>
      <c r="C5503" s="367" t="s">
        <v>1921</v>
      </c>
      <c r="D5503" s="366">
        <v>43891</v>
      </c>
      <c r="E5503" s="366">
        <v>43891</v>
      </c>
      <c r="F5503" s="366">
        <v>43891</v>
      </c>
      <c r="G5503" s="365">
        <v>37</v>
      </c>
    </row>
    <row r="5504" spans="1:7" x14ac:dyDescent="0.25">
      <c r="A5504" s="369">
        <v>9633579</v>
      </c>
      <c r="B5504" s="368" t="s">
        <v>1926</v>
      </c>
      <c r="C5504" s="367" t="s">
        <v>1917</v>
      </c>
      <c r="D5504" s="366">
        <v>44409</v>
      </c>
      <c r="E5504" s="366">
        <v>44409</v>
      </c>
      <c r="F5504" s="366">
        <v>44440</v>
      </c>
      <c r="G5504" s="365">
        <v>48</v>
      </c>
    </row>
    <row r="5505" spans="1:7" x14ac:dyDescent="0.25">
      <c r="A5505" s="369">
        <v>9633989</v>
      </c>
      <c r="B5505" s="368" t="s">
        <v>1920</v>
      </c>
      <c r="C5505" s="367" t="s">
        <v>1930</v>
      </c>
      <c r="D5505" s="366">
        <v>44013</v>
      </c>
      <c r="E5505" s="366">
        <v>44013</v>
      </c>
      <c r="F5505" s="366">
        <v>44013</v>
      </c>
      <c r="G5505" s="365">
        <v>98</v>
      </c>
    </row>
    <row r="5506" spans="1:7" x14ac:dyDescent="0.25">
      <c r="A5506" s="369">
        <v>9634276</v>
      </c>
      <c r="B5506" s="368" t="s">
        <v>1922</v>
      </c>
      <c r="C5506" s="367" t="s">
        <v>1933</v>
      </c>
      <c r="D5506" s="366">
        <v>44317</v>
      </c>
      <c r="E5506" s="366">
        <v>44317</v>
      </c>
      <c r="F5506" s="366">
        <v>44317</v>
      </c>
      <c r="G5506" s="365">
        <v>96</v>
      </c>
    </row>
    <row r="5507" spans="1:7" x14ac:dyDescent="0.25">
      <c r="A5507" s="369">
        <v>9634309</v>
      </c>
      <c r="B5507" s="368" t="s">
        <v>1924</v>
      </c>
      <c r="C5507" s="367" t="s">
        <v>1919</v>
      </c>
      <c r="D5507" s="366">
        <v>44228</v>
      </c>
      <c r="E5507" s="366">
        <v>44228</v>
      </c>
      <c r="F5507" s="366">
        <v>44256</v>
      </c>
      <c r="G5507" s="365">
        <v>50</v>
      </c>
    </row>
    <row r="5508" spans="1:7" x14ac:dyDescent="0.25">
      <c r="A5508" s="369">
        <v>9636027</v>
      </c>
      <c r="B5508" s="368" t="s">
        <v>1920</v>
      </c>
      <c r="C5508" s="367" t="s">
        <v>1934</v>
      </c>
      <c r="D5508" s="366">
        <v>44136</v>
      </c>
      <c r="E5508" s="366">
        <v>44136</v>
      </c>
      <c r="F5508" s="366">
        <v>44166</v>
      </c>
      <c r="G5508" s="365">
        <v>24</v>
      </c>
    </row>
    <row r="5509" spans="1:7" x14ac:dyDescent="0.25">
      <c r="A5509" s="369">
        <v>9637252</v>
      </c>
      <c r="B5509" s="368" t="s">
        <v>1928</v>
      </c>
      <c r="C5509" s="367" t="s">
        <v>1923</v>
      </c>
      <c r="D5509" s="366">
        <v>44440</v>
      </c>
      <c r="E5509" s="366">
        <v>44470</v>
      </c>
      <c r="F5509" s="366">
        <v>44470</v>
      </c>
      <c r="G5509" s="365">
        <v>1</v>
      </c>
    </row>
    <row r="5510" spans="1:7" x14ac:dyDescent="0.25">
      <c r="A5510" s="369">
        <v>9637830</v>
      </c>
      <c r="B5510" s="368" t="s">
        <v>1922</v>
      </c>
      <c r="C5510" s="367" t="s">
        <v>1933</v>
      </c>
      <c r="D5510" s="366">
        <v>44531</v>
      </c>
      <c r="E5510" s="366">
        <v>44531</v>
      </c>
      <c r="F5510" s="366">
        <v>44562</v>
      </c>
      <c r="G5510" s="365">
        <v>34</v>
      </c>
    </row>
    <row r="5511" spans="1:7" x14ac:dyDescent="0.25">
      <c r="A5511" s="369">
        <v>9637852</v>
      </c>
      <c r="B5511" s="368" t="s">
        <v>1926</v>
      </c>
      <c r="C5511" s="367" t="s">
        <v>1930</v>
      </c>
      <c r="D5511" s="366">
        <v>43831</v>
      </c>
      <c r="E5511" s="366">
        <v>43831</v>
      </c>
      <c r="F5511" s="366">
        <v>43862</v>
      </c>
      <c r="G5511" s="365">
        <v>72</v>
      </c>
    </row>
    <row r="5512" spans="1:7" x14ac:dyDescent="0.25">
      <c r="A5512" s="369">
        <v>9640163</v>
      </c>
      <c r="B5512" s="368" t="s">
        <v>1926</v>
      </c>
      <c r="C5512" s="367" t="s">
        <v>1925</v>
      </c>
      <c r="D5512" s="366">
        <v>43831</v>
      </c>
      <c r="E5512" s="366">
        <v>43862</v>
      </c>
      <c r="F5512" s="366">
        <v>43862</v>
      </c>
      <c r="G5512" s="365">
        <v>8</v>
      </c>
    </row>
    <row r="5513" spans="1:7" x14ac:dyDescent="0.25">
      <c r="A5513" s="369">
        <v>9641315</v>
      </c>
      <c r="B5513" s="368" t="s">
        <v>1926</v>
      </c>
      <c r="C5513" s="367" t="s">
        <v>1930</v>
      </c>
      <c r="D5513" s="366">
        <v>44256</v>
      </c>
      <c r="E5513" s="366">
        <v>44256</v>
      </c>
      <c r="F5513" s="366">
        <v>44256</v>
      </c>
      <c r="G5513" s="365">
        <v>30</v>
      </c>
    </row>
    <row r="5514" spans="1:7" x14ac:dyDescent="0.25">
      <c r="A5514" s="369">
        <v>9641444</v>
      </c>
      <c r="B5514" s="368" t="s">
        <v>1928</v>
      </c>
      <c r="C5514" s="367" t="s">
        <v>1923</v>
      </c>
      <c r="D5514" s="366">
        <v>44531</v>
      </c>
      <c r="E5514" s="366">
        <v>44531</v>
      </c>
      <c r="F5514" s="366">
        <v>44531</v>
      </c>
      <c r="G5514" s="365">
        <v>36</v>
      </c>
    </row>
    <row r="5515" spans="1:7" x14ac:dyDescent="0.25">
      <c r="A5515" s="369">
        <v>9643451</v>
      </c>
      <c r="B5515" s="368" t="s">
        <v>1926</v>
      </c>
      <c r="C5515" s="367" t="s">
        <v>1921</v>
      </c>
      <c r="D5515" s="366">
        <v>44440</v>
      </c>
      <c r="E5515" s="366">
        <v>44440</v>
      </c>
      <c r="F5515" s="366">
        <v>44440</v>
      </c>
      <c r="G5515" s="365">
        <v>90</v>
      </c>
    </row>
    <row r="5516" spans="1:7" x14ac:dyDescent="0.25">
      <c r="A5516" s="369">
        <v>9644406</v>
      </c>
      <c r="B5516" s="368" t="s">
        <v>1918</v>
      </c>
      <c r="C5516" s="367" t="s">
        <v>1921</v>
      </c>
      <c r="D5516" s="366">
        <v>44531</v>
      </c>
      <c r="E5516" s="366">
        <v>44562</v>
      </c>
      <c r="F5516" s="366">
        <v>44562</v>
      </c>
      <c r="G5516" s="365">
        <v>8</v>
      </c>
    </row>
    <row r="5517" spans="1:7" x14ac:dyDescent="0.25">
      <c r="A5517" s="369">
        <v>9645465</v>
      </c>
      <c r="B5517" s="368" t="s">
        <v>1928</v>
      </c>
      <c r="C5517" s="367" t="s">
        <v>1919</v>
      </c>
      <c r="D5517" s="366">
        <v>44075</v>
      </c>
      <c r="E5517" s="366">
        <v>44105</v>
      </c>
      <c r="F5517" s="366">
        <v>44105</v>
      </c>
      <c r="G5517" s="365">
        <v>1</v>
      </c>
    </row>
    <row r="5518" spans="1:7" x14ac:dyDescent="0.25">
      <c r="A5518" s="369">
        <v>9645778</v>
      </c>
      <c r="B5518" s="368" t="s">
        <v>1918</v>
      </c>
      <c r="C5518" s="367" t="s">
        <v>1933</v>
      </c>
      <c r="D5518" s="366">
        <v>44197</v>
      </c>
      <c r="E5518" s="366">
        <v>44197</v>
      </c>
      <c r="F5518" s="366">
        <v>44228</v>
      </c>
      <c r="G5518" s="365">
        <v>75</v>
      </c>
    </row>
    <row r="5519" spans="1:7" x14ac:dyDescent="0.25">
      <c r="A5519" s="369">
        <v>9646857</v>
      </c>
      <c r="B5519" s="368" t="s">
        <v>1924</v>
      </c>
      <c r="C5519" s="367" t="s">
        <v>1927</v>
      </c>
      <c r="D5519" s="366">
        <v>44317</v>
      </c>
      <c r="E5519" s="366">
        <v>44317</v>
      </c>
      <c r="F5519" s="366">
        <v>44348</v>
      </c>
      <c r="G5519" s="365">
        <v>49</v>
      </c>
    </row>
    <row r="5520" spans="1:7" x14ac:dyDescent="0.25">
      <c r="A5520" s="369">
        <v>9648079</v>
      </c>
      <c r="B5520" s="368" t="s">
        <v>1922</v>
      </c>
      <c r="C5520" s="367" t="s">
        <v>1931</v>
      </c>
      <c r="D5520" s="366">
        <v>43952</v>
      </c>
      <c r="E5520" s="366">
        <v>43983</v>
      </c>
      <c r="F5520" s="366">
        <v>43983</v>
      </c>
      <c r="G5520" s="365">
        <v>5</v>
      </c>
    </row>
    <row r="5521" spans="1:7" x14ac:dyDescent="0.25">
      <c r="A5521" s="369">
        <v>9648377</v>
      </c>
      <c r="B5521" s="368" t="s">
        <v>1928</v>
      </c>
      <c r="C5521" s="367" t="s">
        <v>1917</v>
      </c>
      <c r="D5521" s="366">
        <v>44531</v>
      </c>
      <c r="E5521" s="366">
        <v>44531</v>
      </c>
      <c r="F5521" s="366">
        <v>44531</v>
      </c>
      <c r="G5521" s="365">
        <v>65</v>
      </c>
    </row>
    <row r="5522" spans="1:7" x14ac:dyDescent="0.25">
      <c r="A5522" s="369">
        <v>9648571</v>
      </c>
      <c r="B5522" s="368" t="s">
        <v>1924</v>
      </c>
      <c r="C5522" s="367" t="s">
        <v>1934</v>
      </c>
      <c r="D5522" s="366">
        <v>44044</v>
      </c>
      <c r="E5522" s="366">
        <v>44044</v>
      </c>
      <c r="F5522" s="366">
        <v>44044</v>
      </c>
      <c r="G5522" s="365">
        <v>13</v>
      </c>
    </row>
    <row r="5523" spans="1:7" x14ac:dyDescent="0.25">
      <c r="A5523" s="369">
        <v>9649090</v>
      </c>
      <c r="B5523" s="368" t="s">
        <v>1926</v>
      </c>
      <c r="C5523" s="367" t="s">
        <v>1927</v>
      </c>
      <c r="D5523" s="366">
        <v>44470</v>
      </c>
      <c r="E5523" s="366">
        <v>44501</v>
      </c>
      <c r="F5523" s="366">
        <v>44501</v>
      </c>
      <c r="G5523" s="365">
        <v>24</v>
      </c>
    </row>
    <row r="5524" spans="1:7" x14ac:dyDescent="0.25">
      <c r="A5524" s="369">
        <v>9652805</v>
      </c>
      <c r="B5524" s="368" t="s">
        <v>1928</v>
      </c>
      <c r="C5524" s="367" t="s">
        <v>1927</v>
      </c>
      <c r="D5524" s="366">
        <v>44166</v>
      </c>
      <c r="E5524" s="366">
        <v>44166</v>
      </c>
      <c r="F5524" s="366">
        <v>44166</v>
      </c>
      <c r="G5524" s="365">
        <v>98</v>
      </c>
    </row>
    <row r="5525" spans="1:7" x14ac:dyDescent="0.25">
      <c r="A5525" s="369">
        <v>9652878</v>
      </c>
      <c r="B5525" s="368" t="s">
        <v>1920</v>
      </c>
      <c r="C5525" s="367" t="s">
        <v>1925</v>
      </c>
      <c r="D5525" s="366">
        <v>43922</v>
      </c>
      <c r="E5525" s="366">
        <v>43922</v>
      </c>
      <c r="F5525" s="366">
        <v>43952</v>
      </c>
      <c r="G5525" s="365">
        <v>23</v>
      </c>
    </row>
    <row r="5526" spans="1:7" x14ac:dyDescent="0.25">
      <c r="A5526" s="369">
        <v>9654575</v>
      </c>
      <c r="B5526" s="368" t="s">
        <v>1926</v>
      </c>
      <c r="C5526" s="367" t="s">
        <v>1931</v>
      </c>
      <c r="D5526" s="366">
        <v>44378</v>
      </c>
      <c r="E5526" s="366">
        <v>44378</v>
      </c>
      <c r="F5526" s="366">
        <v>44378</v>
      </c>
      <c r="G5526" s="365">
        <v>99</v>
      </c>
    </row>
    <row r="5527" spans="1:7" x14ac:dyDescent="0.25">
      <c r="A5527" s="369">
        <v>9655480</v>
      </c>
      <c r="B5527" s="368" t="s">
        <v>1918</v>
      </c>
      <c r="C5527" s="367" t="s">
        <v>1931</v>
      </c>
      <c r="D5527" s="366">
        <v>44105</v>
      </c>
      <c r="E5527" s="366">
        <v>44105</v>
      </c>
      <c r="F5527" s="366">
        <v>44105</v>
      </c>
      <c r="G5527" s="365">
        <v>74</v>
      </c>
    </row>
    <row r="5528" spans="1:7" x14ac:dyDescent="0.25">
      <c r="A5528" s="369">
        <v>9658337</v>
      </c>
      <c r="B5528" s="368" t="s">
        <v>1922</v>
      </c>
      <c r="C5528" s="367" t="s">
        <v>1927</v>
      </c>
      <c r="D5528" s="366">
        <v>44378</v>
      </c>
      <c r="E5528" s="366">
        <v>44378</v>
      </c>
      <c r="F5528" s="366">
        <v>44378</v>
      </c>
      <c r="G5528" s="365">
        <v>37</v>
      </c>
    </row>
    <row r="5529" spans="1:7" x14ac:dyDescent="0.25">
      <c r="A5529" s="369">
        <v>9664663</v>
      </c>
      <c r="B5529" s="368" t="s">
        <v>1932</v>
      </c>
      <c r="C5529" s="367" t="s">
        <v>1933</v>
      </c>
      <c r="D5529" s="366">
        <v>44044</v>
      </c>
      <c r="E5529" s="366">
        <v>44075</v>
      </c>
      <c r="F5529" s="366">
        <v>44075</v>
      </c>
      <c r="G5529" s="365">
        <v>7</v>
      </c>
    </row>
    <row r="5530" spans="1:7" x14ac:dyDescent="0.25">
      <c r="A5530" s="369">
        <v>9666003</v>
      </c>
      <c r="B5530" s="368" t="s">
        <v>1924</v>
      </c>
      <c r="C5530" s="367" t="s">
        <v>1934</v>
      </c>
      <c r="D5530" s="366">
        <v>44531</v>
      </c>
      <c r="E5530" s="366">
        <v>44562</v>
      </c>
      <c r="F5530" s="366">
        <v>44562</v>
      </c>
      <c r="G5530" s="365">
        <v>7</v>
      </c>
    </row>
    <row r="5531" spans="1:7" x14ac:dyDescent="0.25">
      <c r="A5531" s="369">
        <v>9672627</v>
      </c>
      <c r="B5531" s="368" t="s">
        <v>1929</v>
      </c>
      <c r="C5531" s="367" t="s">
        <v>1930</v>
      </c>
      <c r="D5531" s="366">
        <v>44136</v>
      </c>
      <c r="E5531" s="366">
        <v>44136</v>
      </c>
      <c r="F5531" s="366">
        <v>44166</v>
      </c>
      <c r="G5531" s="365">
        <v>99</v>
      </c>
    </row>
    <row r="5532" spans="1:7" x14ac:dyDescent="0.25">
      <c r="A5532" s="369">
        <v>9675728</v>
      </c>
      <c r="B5532" s="368" t="s">
        <v>1926</v>
      </c>
      <c r="C5532" s="367" t="s">
        <v>1923</v>
      </c>
      <c r="D5532" s="366">
        <v>43891</v>
      </c>
      <c r="E5532" s="366">
        <v>43891</v>
      </c>
      <c r="F5532" s="366">
        <v>43922</v>
      </c>
      <c r="G5532" s="365">
        <v>80</v>
      </c>
    </row>
    <row r="5533" spans="1:7" x14ac:dyDescent="0.25">
      <c r="A5533" s="369">
        <v>9677324</v>
      </c>
      <c r="B5533" s="368" t="s">
        <v>1928</v>
      </c>
      <c r="C5533" s="367" t="s">
        <v>1933</v>
      </c>
      <c r="D5533" s="366">
        <v>44317</v>
      </c>
      <c r="E5533" s="366">
        <v>44348</v>
      </c>
      <c r="F5533" s="366">
        <v>44348</v>
      </c>
      <c r="G5533" s="365">
        <v>2</v>
      </c>
    </row>
    <row r="5534" spans="1:7" x14ac:dyDescent="0.25">
      <c r="A5534" s="369">
        <v>9677878</v>
      </c>
      <c r="B5534" s="368" t="s">
        <v>1929</v>
      </c>
      <c r="C5534" s="367" t="s">
        <v>1917</v>
      </c>
      <c r="D5534" s="366">
        <v>43862</v>
      </c>
      <c r="E5534" s="366">
        <v>43862</v>
      </c>
      <c r="F5534" s="366">
        <v>43862</v>
      </c>
      <c r="G5534" s="365">
        <v>19</v>
      </c>
    </row>
    <row r="5535" spans="1:7" x14ac:dyDescent="0.25">
      <c r="A5535" s="369">
        <v>9681203</v>
      </c>
      <c r="B5535" s="368" t="s">
        <v>1924</v>
      </c>
      <c r="C5535" s="367" t="s">
        <v>1927</v>
      </c>
      <c r="D5535" s="366">
        <v>44228</v>
      </c>
      <c r="E5535" s="366">
        <v>44228</v>
      </c>
      <c r="F5535" s="366">
        <v>44256</v>
      </c>
      <c r="G5535" s="365">
        <v>40</v>
      </c>
    </row>
    <row r="5536" spans="1:7" x14ac:dyDescent="0.25">
      <c r="A5536" s="369">
        <v>9681409</v>
      </c>
      <c r="B5536" s="368" t="s">
        <v>1928</v>
      </c>
      <c r="C5536" s="367" t="s">
        <v>1934</v>
      </c>
      <c r="D5536" s="366">
        <v>44409</v>
      </c>
      <c r="E5536" s="366">
        <v>44409</v>
      </c>
      <c r="F5536" s="366">
        <v>44440</v>
      </c>
      <c r="G5536" s="365">
        <v>92</v>
      </c>
    </row>
    <row r="5537" spans="1:7" x14ac:dyDescent="0.25">
      <c r="A5537" s="369">
        <v>9686266</v>
      </c>
      <c r="B5537" s="368" t="s">
        <v>1932</v>
      </c>
      <c r="C5537" s="367" t="s">
        <v>1917</v>
      </c>
      <c r="D5537" s="366">
        <v>44287</v>
      </c>
      <c r="E5537" s="366">
        <v>44287</v>
      </c>
      <c r="F5537" s="366">
        <v>44317</v>
      </c>
      <c r="G5537" s="365">
        <v>99</v>
      </c>
    </row>
    <row r="5538" spans="1:7" x14ac:dyDescent="0.25">
      <c r="A5538" s="369">
        <v>9686665</v>
      </c>
      <c r="B5538" s="368" t="s">
        <v>1924</v>
      </c>
      <c r="C5538" s="367" t="s">
        <v>1923</v>
      </c>
      <c r="D5538" s="366">
        <v>43831</v>
      </c>
      <c r="E5538" s="366">
        <v>43862</v>
      </c>
      <c r="F5538" s="366">
        <v>43862</v>
      </c>
      <c r="G5538" s="365">
        <v>8</v>
      </c>
    </row>
    <row r="5539" spans="1:7" x14ac:dyDescent="0.25">
      <c r="A5539" s="369">
        <v>9689849</v>
      </c>
      <c r="B5539" s="368" t="s">
        <v>1918</v>
      </c>
      <c r="C5539" s="367" t="s">
        <v>1925</v>
      </c>
      <c r="D5539" s="366">
        <v>43952</v>
      </c>
      <c r="E5539" s="366">
        <v>43952</v>
      </c>
      <c r="F5539" s="366">
        <v>43952</v>
      </c>
      <c r="G5539" s="365">
        <v>74</v>
      </c>
    </row>
    <row r="5540" spans="1:7" x14ac:dyDescent="0.25">
      <c r="A5540" s="369">
        <v>9692008</v>
      </c>
      <c r="B5540" s="368" t="s">
        <v>1920</v>
      </c>
      <c r="C5540" s="367" t="s">
        <v>1919</v>
      </c>
      <c r="D5540" s="366">
        <v>44409</v>
      </c>
      <c r="E5540" s="366">
        <v>44409</v>
      </c>
      <c r="F5540" s="366">
        <v>44440</v>
      </c>
      <c r="G5540" s="365">
        <v>68</v>
      </c>
    </row>
    <row r="5541" spans="1:7" x14ac:dyDescent="0.25">
      <c r="A5541" s="369">
        <v>9693569</v>
      </c>
      <c r="B5541" s="368" t="s">
        <v>1929</v>
      </c>
      <c r="C5541" s="367" t="s">
        <v>1931</v>
      </c>
      <c r="D5541" s="366">
        <v>44075</v>
      </c>
      <c r="E5541" s="366">
        <v>44105</v>
      </c>
      <c r="F5541" s="366">
        <v>44105</v>
      </c>
      <c r="G5541" s="365">
        <v>5</v>
      </c>
    </row>
    <row r="5542" spans="1:7" x14ac:dyDescent="0.25">
      <c r="A5542" s="369">
        <v>9695711</v>
      </c>
      <c r="B5542" s="368" t="s">
        <v>1929</v>
      </c>
      <c r="C5542" s="367" t="s">
        <v>1930</v>
      </c>
      <c r="D5542" s="366">
        <v>44378</v>
      </c>
      <c r="E5542" s="366">
        <v>44409</v>
      </c>
      <c r="F5542" s="366">
        <v>44409</v>
      </c>
      <c r="G5542" s="365">
        <v>14</v>
      </c>
    </row>
    <row r="5543" spans="1:7" x14ac:dyDescent="0.25">
      <c r="A5543" s="369">
        <v>9696241</v>
      </c>
      <c r="B5543" s="368" t="s">
        <v>1932</v>
      </c>
      <c r="C5543" s="367" t="s">
        <v>1921</v>
      </c>
      <c r="D5543" s="366">
        <v>44378</v>
      </c>
      <c r="E5543" s="366">
        <v>44409</v>
      </c>
      <c r="F5543" s="366">
        <v>44409</v>
      </c>
      <c r="G5543" s="365">
        <v>13</v>
      </c>
    </row>
    <row r="5544" spans="1:7" x14ac:dyDescent="0.25">
      <c r="A5544" s="369">
        <v>9698253</v>
      </c>
      <c r="B5544" s="368" t="s">
        <v>1920</v>
      </c>
      <c r="C5544" s="367" t="s">
        <v>1934</v>
      </c>
      <c r="D5544" s="366">
        <v>44409</v>
      </c>
      <c r="E5544" s="366">
        <v>44409</v>
      </c>
      <c r="F5544" s="366">
        <v>44440</v>
      </c>
      <c r="G5544" s="365">
        <v>83</v>
      </c>
    </row>
    <row r="5545" spans="1:7" x14ac:dyDescent="0.25">
      <c r="A5545" s="369">
        <v>9699406</v>
      </c>
      <c r="B5545" s="368" t="s">
        <v>1924</v>
      </c>
      <c r="C5545" s="367" t="s">
        <v>1933</v>
      </c>
      <c r="D5545" s="366">
        <v>44044</v>
      </c>
      <c r="E5545" s="366">
        <v>44044</v>
      </c>
      <c r="F5545" s="366">
        <v>44075</v>
      </c>
      <c r="G5545" s="365">
        <v>76</v>
      </c>
    </row>
    <row r="5546" spans="1:7" x14ac:dyDescent="0.25">
      <c r="A5546" s="369">
        <v>9699489</v>
      </c>
      <c r="B5546" s="368" t="s">
        <v>1926</v>
      </c>
      <c r="C5546" s="367" t="s">
        <v>1919</v>
      </c>
      <c r="D5546" s="366">
        <v>44348</v>
      </c>
      <c r="E5546" s="366">
        <v>44378</v>
      </c>
      <c r="F5546" s="366">
        <v>44378</v>
      </c>
      <c r="G5546" s="365">
        <v>6</v>
      </c>
    </row>
    <row r="5547" spans="1:7" x14ac:dyDescent="0.25">
      <c r="A5547" s="369">
        <v>9700808</v>
      </c>
      <c r="B5547" s="368" t="s">
        <v>1929</v>
      </c>
      <c r="C5547" s="367" t="s">
        <v>1927</v>
      </c>
      <c r="D5547" s="366">
        <v>44501</v>
      </c>
      <c r="E5547" s="366">
        <v>44531</v>
      </c>
      <c r="F5547" s="366">
        <v>44531</v>
      </c>
      <c r="G5547" s="365">
        <v>4</v>
      </c>
    </row>
    <row r="5548" spans="1:7" x14ac:dyDescent="0.25">
      <c r="A5548" s="369">
        <v>9703697</v>
      </c>
      <c r="B5548" s="368" t="s">
        <v>1920</v>
      </c>
      <c r="C5548" s="367" t="s">
        <v>1927</v>
      </c>
      <c r="D5548" s="366">
        <v>44044</v>
      </c>
      <c r="E5548" s="366">
        <v>44044</v>
      </c>
      <c r="F5548" s="366">
        <v>44044</v>
      </c>
      <c r="G5548" s="365">
        <v>54</v>
      </c>
    </row>
    <row r="5549" spans="1:7" x14ac:dyDescent="0.25">
      <c r="A5549" s="369">
        <v>9703953</v>
      </c>
      <c r="B5549" s="368" t="s">
        <v>1928</v>
      </c>
      <c r="C5549" s="367" t="s">
        <v>1933</v>
      </c>
      <c r="D5549" s="366">
        <v>44440</v>
      </c>
      <c r="E5549" s="366">
        <v>44440</v>
      </c>
      <c r="F5549" s="366">
        <v>44470</v>
      </c>
      <c r="G5549" s="365">
        <v>65</v>
      </c>
    </row>
    <row r="5550" spans="1:7" x14ac:dyDescent="0.25">
      <c r="A5550" s="369">
        <v>9706780</v>
      </c>
      <c r="B5550" s="368" t="s">
        <v>1928</v>
      </c>
      <c r="C5550" s="367" t="s">
        <v>1927</v>
      </c>
      <c r="D5550" s="366">
        <v>43922</v>
      </c>
      <c r="E5550" s="366">
        <v>43952</v>
      </c>
      <c r="F5550" s="366">
        <v>43952</v>
      </c>
      <c r="G5550" s="365">
        <v>7</v>
      </c>
    </row>
    <row r="5551" spans="1:7" x14ac:dyDescent="0.25">
      <c r="A5551" s="369">
        <v>9709077</v>
      </c>
      <c r="B5551" s="368" t="s">
        <v>1926</v>
      </c>
      <c r="C5551" s="367" t="s">
        <v>1925</v>
      </c>
      <c r="D5551" s="366">
        <v>44075</v>
      </c>
      <c r="E5551" s="366">
        <v>44075</v>
      </c>
      <c r="F5551" s="366">
        <v>44105</v>
      </c>
      <c r="G5551" s="365">
        <v>66</v>
      </c>
    </row>
    <row r="5552" spans="1:7" x14ac:dyDescent="0.25">
      <c r="A5552" s="369">
        <v>9711938</v>
      </c>
      <c r="B5552" s="368" t="s">
        <v>1928</v>
      </c>
      <c r="C5552" s="367" t="s">
        <v>1931</v>
      </c>
      <c r="D5552" s="366">
        <v>44075</v>
      </c>
      <c r="E5552" s="366">
        <v>44075</v>
      </c>
      <c r="F5552" s="366">
        <v>44075</v>
      </c>
      <c r="G5552" s="365">
        <v>71</v>
      </c>
    </row>
    <row r="5553" spans="1:7" x14ac:dyDescent="0.25">
      <c r="A5553" s="369">
        <v>9712691</v>
      </c>
      <c r="B5553" s="368" t="s">
        <v>1918</v>
      </c>
      <c r="C5553" s="367" t="s">
        <v>1927</v>
      </c>
      <c r="D5553" s="366">
        <v>43983</v>
      </c>
      <c r="E5553" s="366">
        <v>43983</v>
      </c>
      <c r="F5553" s="366">
        <v>44013</v>
      </c>
      <c r="G5553" s="365">
        <v>8</v>
      </c>
    </row>
    <row r="5554" spans="1:7" x14ac:dyDescent="0.25">
      <c r="A5554" s="369">
        <v>9713646</v>
      </c>
      <c r="B5554" s="368" t="s">
        <v>1932</v>
      </c>
      <c r="C5554" s="367" t="s">
        <v>1931</v>
      </c>
      <c r="D5554" s="366">
        <v>44105</v>
      </c>
      <c r="E5554" s="366">
        <v>44105</v>
      </c>
      <c r="F5554" s="366">
        <v>44105</v>
      </c>
      <c r="G5554" s="365">
        <v>77</v>
      </c>
    </row>
    <row r="5555" spans="1:7" x14ac:dyDescent="0.25">
      <c r="A5555" s="369">
        <v>9713646</v>
      </c>
      <c r="B5555" s="368" t="s">
        <v>1932</v>
      </c>
      <c r="C5555" s="367" t="s">
        <v>1927</v>
      </c>
      <c r="D5555" s="366">
        <v>44228</v>
      </c>
      <c r="E5555" s="366">
        <v>44228</v>
      </c>
      <c r="F5555" s="366">
        <v>44256</v>
      </c>
      <c r="G5555" s="365">
        <v>12</v>
      </c>
    </row>
    <row r="5556" spans="1:7" x14ac:dyDescent="0.25">
      <c r="A5556" s="369">
        <v>9714127</v>
      </c>
      <c r="B5556" s="368" t="s">
        <v>1920</v>
      </c>
      <c r="C5556" s="367" t="s">
        <v>1927</v>
      </c>
      <c r="D5556" s="366">
        <v>43952</v>
      </c>
      <c r="E5556" s="366">
        <v>43952</v>
      </c>
      <c r="F5556" s="366">
        <v>43952</v>
      </c>
      <c r="G5556" s="365">
        <v>54</v>
      </c>
    </row>
    <row r="5557" spans="1:7" x14ac:dyDescent="0.25">
      <c r="A5557" s="369">
        <v>9719867</v>
      </c>
      <c r="B5557" s="368" t="s">
        <v>1932</v>
      </c>
      <c r="C5557" s="367" t="s">
        <v>1933</v>
      </c>
      <c r="D5557" s="366">
        <v>44378</v>
      </c>
      <c r="E5557" s="366">
        <v>44378</v>
      </c>
      <c r="F5557" s="366">
        <v>44378</v>
      </c>
      <c r="G5557" s="365">
        <v>49</v>
      </c>
    </row>
    <row r="5558" spans="1:7" x14ac:dyDescent="0.25">
      <c r="A5558" s="369">
        <v>9720215</v>
      </c>
      <c r="B5558" s="368" t="s">
        <v>1922</v>
      </c>
      <c r="C5558" s="367" t="s">
        <v>1931</v>
      </c>
      <c r="D5558" s="366">
        <v>44287</v>
      </c>
      <c r="E5558" s="366">
        <v>44287</v>
      </c>
      <c r="F5558" s="366">
        <v>44317</v>
      </c>
      <c r="G5558" s="365">
        <v>24</v>
      </c>
    </row>
    <row r="5559" spans="1:7" x14ac:dyDescent="0.25">
      <c r="A5559" s="369">
        <v>9721661</v>
      </c>
      <c r="B5559" s="368" t="s">
        <v>1929</v>
      </c>
      <c r="C5559" s="367" t="s">
        <v>1923</v>
      </c>
      <c r="D5559" s="366">
        <v>44013</v>
      </c>
      <c r="E5559" s="366">
        <v>44013</v>
      </c>
      <c r="F5559" s="366">
        <v>44013</v>
      </c>
      <c r="G5559" s="365">
        <v>82</v>
      </c>
    </row>
    <row r="5560" spans="1:7" x14ac:dyDescent="0.25">
      <c r="A5560" s="369">
        <v>9722770</v>
      </c>
      <c r="B5560" s="368" t="s">
        <v>1924</v>
      </c>
      <c r="C5560" s="367" t="s">
        <v>1933</v>
      </c>
      <c r="D5560" s="366">
        <v>44197</v>
      </c>
      <c r="E5560" s="366">
        <v>44197</v>
      </c>
      <c r="F5560" s="366">
        <v>44228</v>
      </c>
      <c r="G5560" s="365">
        <v>97</v>
      </c>
    </row>
    <row r="5561" spans="1:7" x14ac:dyDescent="0.25">
      <c r="A5561" s="369">
        <v>9727741</v>
      </c>
      <c r="B5561" s="368" t="s">
        <v>1918</v>
      </c>
      <c r="C5561" s="367" t="s">
        <v>1919</v>
      </c>
      <c r="D5561" s="366">
        <v>44044</v>
      </c>
      <c r="E5561" s="366">
        <v>44044</v>
      </c>
      <c r="F5561" s="366">
        <v>44075</v>
      </c>
      <c r="G5561" s="365">
        <v>52</v>
      </c>
    </row>
    <row r="5562" spans="1:7" x14ac:dyDescent="0.25">
      <c r="A5562" s="369">
        <v>9728913</v>
      </c>
      <c r="B5562" s="368" t="s">
        <v>1922</v>
      </c>
      <c r="C5562" s="367" t="s">
        <v>1921</v>
      </c>
      <c r="D5562" s="366">
        <v>43831</v>
      </c>
      <c r="E5562" s="366">
        <v>43862</v>
      </c>
      <c r="F5562" s="366">
        <v>43862</v>
      </c>
      <c r="G5562" s="365">
        <v>4</v>
      </c>
    </row>
    <row r="5563" spans="1:7" x14ac:dyDescent="0.25">
      <c r="A5563" s="369">
        <v>9729161</v>
      </c>
      <c r="B5563" s="368" t="s">
        <v>1929</v>
      </c>
      <c r="C5563" s="367" t="s">
        <v>1921</v>
      </c>
      <c r="D5563" s="366">
        <v>44197</v>
      </c>
      <c r="E5563" s="366">
        <v>44197</v>
      </c>
      <c r="F5563" s="366">
        <v>44197</v>
      </c>
      <c r="G5563" s="365">
        <v>40</v>
      </c>
    </row>
    <row r="5564" spans="1:7" x14ac:dyDescent="0.25">
      <c r="A5564" s="369">
        <v>9729486</v>
      </c>
      <c r="B5564" s="368" t="s">
        <v>1926</v>
      </c>
      <c r="C5564" s="367" t="s">
        <v>1917</v>
      </c>
      <c r="D5564" s="366">
        <v>43983</v>
      </c>
      <c r="E5564" s="366">
        <v>44013</v>
      </c>
      <c r="F5564" s="366">
        <v>44013</v>
      </c>
      <c r="G5564" s="365">
        <v>4</v>
      </c>
    </row>
    <row r="5565" spans="1:7" x14ac:dyDescent="0.25">
      <c r="A5565" s="369">
        <v>9729540</v>
      </c>
      <c r="B5565" s="368" t="s">
        <v>1928</v>
      </c>
      <c r="C5565" s="367" t="s">
        <v>1917</v>
      </c>
      <c r="D5565" s="366">
        <v>44440</v>
      </c>
      <c r="E5565" s="366">
        <v>44440</v>
      </c>
      <c r="F5565" s="366">
        <v>44440</v>
      </c>
      <c r="G5565" s="365">
        <v>84</v>
      </c>
    </row>
    <row r="5566" spans="1:7" x14ac:dyDescent="0.25">
      <c r="A5566" s="369">
        <v>9730951</v>
      </c>
      <c r="B5566" s="368" t="s">
        <v>1932</v>
      </c>
      <c r="C5566" s="367" t="s">
        <v>1925</v>
      </c>
      <c r="D5566" s="366">
        <v>43922</v>
      </c>
      <c r="E5566" s="366">
        <v>43922</v>
      </c>
      <c r="F5566" s="366">
        <v>43952</v>
      </c>
      <c r="G5566" s="365">
        <v>29</v>
      </c>
    </row>
    <row r="5567" spans="1:7" x14ac:dyDescent="0.25">
      <c r="A5567" s="369">
        <v>9732892</v>
      </c>
      <c r="B5567" s="368" t="s">
        <v>1920</v>
      </c>
      <c r="C5567" s="367" t="s">
        <v>1923</v>
      </c>
      <c r="D5567" s="366">
        <v>44075</v>
      </c>
      <c r="E5567" s="366">
        <v>44075</v>
      </c>
      <c r="F5567" s="366">
        <v>44105</v>
      </c>
      <c r="G5567" s="365">
        <v>47</v>
      </c>
    </row>
    <row r="5568" spans="1:7" x14ac:dyDescent="0.25">
      <c r="A5568" s="369">
        <v>9733621</v>
      </c>
      <c r="B5568" s="368" t="s">
        <v>1922</v>
      </c>
      <c r="C5568" s="367" t="s">
        <v>1927</v>
      </c>
      <c r="D5568" s="366">
        <v>43952</v>
      </c>
      <c r="E5568" s="366">
        <v>43952</v>
      </c>
      <c r="F5568" s="366">
        <v>43952</v>
      </c>
      <c r="G5568" s="365">
        <v>75</v>
      </c>
    </row>
    <row r="5569" spans="1:7" x14ac:dyDescent="0.25">
      <c r="A5569" s="369">
        <v>9736651</v>
      </c>
      <c r="B5569" s="368" t="s">
        <v>1928</v>
      </c>
      <c r="C5569" s="367" t="s">
        <v>1934</v>
      </c>
      <c r="D5569" s="366">
        <v>44348</v>
      </c>
      <c r="E5569" s="366">
        <v>44348</v>
      </c>
      <c r="F5569" s="366">
        <v>44348</v>
      </c>
      <c r="G5569" s="365">
        <v>38</v>
      </c>
    </row>
    <row r="5570" spans="1:7" x14ac:dyDescent="0.25">
      <c r="A5570" s="369">
        <v>9737620</v>
      </c>
      <c r="B5570" s="368" t="s">
        <v>1926</v>
      </c>
      <c r="C5570" s="367" t="s">
        <v>1921</v>
      </c>
      <c r="D5570" s="366">
        <v>44317</v>
      </c>
      <c r="E5570" s="366">
        <v>44317</v>
      </c>
      <c r="F5570" s="366">
        <v>44317</v>
      </c>
      <c r="G5570" s="365">
        <v>76</v>
      </c>
    </row>
    <row r="5571" spans="1:7" x14ac:dyDescent="0.25">
      <c r="A5571" s="369">
        <v>9737908</v>
      </c>
      <c r="B5571" s="368" t="s">
        <v>1932</v>
      </c>
      <c r="C5571" s="367" t="s">
        <v>1919</v>
      </c>
      <c r="D5571" s="366">
        <v>44501</v>
      </c>
      <c r="E5571" s="366">
        <v>44501</v>
      </c>
      <c r="F5571" s="366">
        <v>44531</v>
      </c>
      <c r="G5571" s="365">
        <v>41</v>
      </c>
    </row>
    <row r="5572" spans="1:7" x14ac:dyDescent="0.25">
      <c r="A5572" s="369">
        <v>9739790</v>
      </c>
      <c r="B5572" s="368" t="s">
        <v>1924</v>
      </c>
      <c r="C5572" s="367" t="s">
        <v>1921</v>
      </c>
      <c r="D5572" s="366">
        <v>44044</v>
      </c>
      <c r="E5572" s="366">
        <v>44075</v>
      </c>
      <c r="F5572" s="366">
        <v>44075</v>
      </c>
      <c r="G5572" s="365">
        <v>3</v>
      </c>
    </row>
    <row r="5573" spans="1:7" x14ac:dyDescent="0.25">
      <c r="A5573" s="369">
        <v>9744638</v>
      </c>
      <c r="B5573" s="368" t="s">
        <v>1928</v>
      </c>
      <c r="C5573" s="367" t="s">
        <v>1923</v>
      </c>
      <c r="D5573" s="366">
        <v>43862</v>
      </c>
      <c r="E5573" s="366">
        <v>43862</v>
      </c>
      <c r="F5573" s="366">
        <v>43862</v>
      </c>
      <c r="G5573" s="365">
        <v>66</v>
      </c>
    </row>
    <row r="5574" spans="1:7" x14ac:dyDescent="0.25">
      <c r="A5574" s="369">
        <v>9748232</v>
      </c>
      <c r="B5574" s="368" t="s">
        <v>1929</v>
      </c>
      <c r="C5574" s="367" t="s">
        <v>1923</v>
      </c>
      <c r="D5574" s="366">
        <v>44197</v>
      </c>
      <c r="E5574" s="366">
        <v>44228</v>
      </c>
      <c r="F5574" s="366">
        <v>44228</v>
      </c>
      <c r="G5574" s="365">
        <v>21</v>
      </c>
    </row>
    <row r="5575" spans="1:7" x14ac:dyDescent="0.25">
      <c r="A5575" s="369">
        <v>9749369</v>
      </c>
      <c r="B5575" s="368" t="s">
        <v>1929</v>
      </c>
      <c r="C5575" s="367" t="s">
        <v>1923</v>
      </c>
      <c r="D5575" s="366">
        <v>44075</v>
      </c>
      <c r="E5575" s="366">
        <v>44075</v>
      </c>
      <c r="F5575" s="366">
        <v>44075</v>
      </c>
      <c r="G5575" s="365">
        <v>69</v>
      </c>
    </row>
    <row r="5576" spans="1:7" x14ac:dyDescent="0.25">
      <c r="A5576" s="369">
        <v>9750133</v>
      </c>
      <c r="B5576" s="368" t="s">
        <v>1924</v>
      </c>
      <c r="C5576" s="367" t="s">
        <v>1923</v>
      </c>
      <c r="D5576" s="366">
        <v>43922</v>
      </c>
      <c r="E5576" s="366">
        <v>43922</v>
      </c>
      <c r="F5576" s="366">
        <v>43952</v>
      </c>
      <c r="G5576" s="365">
        <v>60</v>
      </c>
    </row>
    <row r="5577" spans="1:7" x14ac:dyDescent="0.25">
      <c r="A5577" s="369">
        <v>9752061</v>
      </c>
      <c r="B5577" s="368" t="s">
        <v>1928</v>
      </c>
      <c r="C5577" s="367" t="s">
        <v>1927</v>
      </c>
      <c r="D5577" s="366">
        <v>44136</v>
      </c>
      <c r="E5577" s="366">
        <v>44166</v>
      </c>
      <c r="F5577" s="366">
        <v>44166</v>
      </c>
      <c r="G5577" s="365">
        <v>8</v>
      </c>
    </row>
    <row r="5578" spans="1:7" x14ac:dyDescent="0.25">
      <c r="A5578" s="369">
        <v>9752946</v>
      </c>
      <c r="B5578" s="368" t="s">
        <v>1926</v>
      </c>
      <c r="C5578" s="367" t="s">
        <v>1933</v>
      </c>
      <c r="D5578" s="366">
        <v>43952</v>
      </c>
      <c r="E5578" s="366">
        <v>43952</v>
      </c>
      <c r="F5578" s="366">
        <v>43983</v>
      </c>
      <c r="G5578" s="365">
        <v>57</v>
      </c>
    </row>
    <row r="5579" spans="1:7" x14ac:dyDescent="0.25">
      <c r="A5579" s="369">
        <v>9754639</v>
      </c>
      <c r="B5579" s="368" t="s">
        <v>1918</v>
      </c>
      <c r="C5579" s="367" t="s">
        <v>1921</v>
      </c>
      <c r="D5579" s="366">
        <v>44013</v>
      </c>
      <c r="E5579" s="366">
        <v>44044</v>
      </c>
      <c r="F5579" s="366">
        <v>44044</v>
      </c>
      <c r="G5579" s="365">
        <v>8</v>
      </c>
    </row>
    <row r="5580" spans="1:7" x14ac:dyDescent="0.25">
      <c r="A5580" s="369">
        <v>9755123</v>
      </c>
      <c r="B5580" s="368" t="s">
        <v>1924</v>
      </c>
      <c r="C5580" s="367" t="s">
        <v>1934</v>
      </c>
      <c r="D5580" s="366">
        <v>44531</v>
      </c>
      <c r="E5580" s="366">
        <v>44531</v>
      </c>
      <c r="F5580" s="366">
        <v>44531</v>
      </c>
      <c r="G5580" s="365">
        <v>25</v>
      </c>
    </row>
    <row r="5581" spans="1:7" x14ac:dyDescent="0.25">
      <c r="A5581" s="369">
        <v>9755144</v>
      </c>
      <c r="B5581" s="368" t="s">
        <v>1920</v>
      </c>
      <c r="C5581" s="367" t="s">
        <v>1931</v>
      </c>
      <c r="D5581" s="366">
        <v>44166</v>
      </c>
      <c r="E5581" s="366">
        <v>44166</v>
      </c>
      <c r="F5581" s="366">
        <v>44197</v>
      </c>
      <c r="G5581" s="365">
        <v>22</v>
      </c>
    </row>
    <row r="5582" spans="1:7" x14ac:dyDescent="0.25">
      <c r="A5582" s="369">
        <v>9755912</v>
      </c>
      <c r="B5582" s="368" t="s">
        <v>1920</v>
      </c>
      <c r="C5582" s="367" t="s">
        <v>1933</v>
      </c>
      <c r="D5582" s="366">
        <v>44317</v>
      </c>
      <c r="E5582" s="366">
        <v>44317</v>
      </c>
      <c r="F5582" s="366">
        <v>44348</v>
      </c>
      <c r="G5582" s="365">
        <v>66</v>
      </c>
    </row>
    <row r="5583" spans="1:7" x14ac:dyDescent="0.25">
      <c r="A5583" s="369">
        <v>9757348</v>
      </c>
      <c r="B5583" s="368" t="s">
        <v>1918</v>
      </c>
      <c r="C5583" s="367" t="s">
        <v>1930</v>
      </c>
      <c r="D5583" s="366">
        <v>44287</v>
      </c>
      <c r="E5583" s="366">
        <v>44317</v>
      </c>
      <c r="F5583" s="366">
        <v>44317</v>
      </c>
      <c r="G5583" s="365">
        <v>12</v>
      </c>
    </row>
    <row r="5584" spans="1:7" x14ac:dyDescent="0.25">
      <c r="A5584" s="369">
        <v>9758083</v>
      </c>
      <c r="B5584" s="368" t="s">
        <v>1928</v>
      </c>
      <c r="C5584" s="367" t="s">
        <v>1931</v>
      </c>
      <c r="D5584" s="366">
        <v>44256</v>
      </c>
      <c r="E5584" s="366">
        <v>44256</v>
      </c>
      <c r="F5584" s="366">
        <v>44256</v>
      </c>
      <c r="G5584" s="365">
        <v>76</v>
      </c>
    </row>
    <row r="5585" spans="1:7" x14ac:dyDescent="0.25">
      <c r="A5585" s="369">
        <v>9759302</v>
      </c>
      <c r="B5585" s="368" t="s">
        <v>1918</v>
      </c>
      <c r="C5585" s="367" t="s">
        <v>1931</v>
      </c>
      <c r="D5585" s="366">
        <v>44044</v>
      </c>
      <c r="E5585" s="366">
        <v>44075</v>
      </c>
      <c r="F5585" s="366">
        <v>44075</v>
      </c>
      <c r="G5585" s="365">
        <v>1</v>
      </c>
    </row>
    <row r="5586" spans="1:7" x14ac:dyDescent="0.25">
      <c r="A5586" s="369">
        <v>9761158</v>
      </c>
      <c r="B5586" s="368" t="s">
        <v>1922</v>
      </c>
      <c r="C5586" s="367" t="s">
        <v>1921</v>
      </c>
      <c r="D5586" s="366">
        <v>44013</v>
      </c>
      <c r="E5586" s="366">
        <v>44044</v>
      </c>
      <c r="F5586" s="366">
        <v>44044</v>
      </c>
      <c r="G5586" s="365">
        <v>1</v>
      </c>
    </row>
    <row r="5587" spans="1:7" x14ac:dyDescent="0.25">
      <c r="A5587" s="369">
        <v>9762095</v>
      </c>
      <c r="B5587" s="368" t="s">
        <v>1926</v>
      </c>
      <c r="C5587" s="367" t="s">
        <v>1925</v>
      </c>
      <c r="D5587" s="366">
        <v>44013</v>
      </c>
      <c r="E5587" s="366">
        <v>44013</v>
      </c>
      <c r="F5587" s="366">
        <v>44044</v>
      </c>
      <c r="G5587" s="365">
        <v>16</v>
      </c>
    </row>
    <row r="5588" spans="1:7" x14ac:dyDescent="0.25">
      <c r="A5588" s="369">
        <v>9763587</v>
      </c>
      <c r="B5588" s="368" t="s">
        <v>1932</v>
      </c>
      <c r="C5588" s="367" t="s">
        <v>1934</v>
      </c>
      <c r="D5588" s="366">
        <v>44075</v>
      </c>
      <c r="E5588" s="366">
        <v>44105</v>
      </c>
      <c r="F5588" s="366">
        <v>44105</v>
      </c>
      <c r="G5588" s="365">
        <v>5</v>
      </c>
    </row>
    <row r="5589" spans="1:7" x14ac:dyDescent="0.25">
      <c r="A5589" s="369">
        <v>9763620</v>
      </c>
      <c r="B5589" s="368" t="s">
        <v>1924</v>
      </c>
      <c r="C5589" s="367" t="s">
        <v>1931</v>
      </c>
      <c r="D5589" s="366">
        <v>44044</v>
      </c>
      <c r="E5589" s="366">
        <v>44075</v>
      </c>
      <c r="F5589" s="366">
        <v>44075</v>
      </c>
      <c r="G5589" s="365">
        <v>2</v>
      </c>
    </row>
    <row r="5590" spans="1:7" x14ac:dyDescent="0.25">
      <c r="A5590" s="369">
        <v>9766957</v>
      </c>
      <c r="B5590" s="368" t="s">
        <v>1924</v>
      </c>
      <c r="C5590" s="367" t="s">
        <v>1934</v>
      </c>
      <c r="D5590" s="366">
        <v>44197</v>
      </c>
      <c r="E5590" s="366">
        <v>44197</v>
      </c>
      <c r="F5590" s="366">
        <v>44228</v>
      </c>
      <c r="G5590" s="365">
        <v>27</v>
      </c>
    </row>
    <row r="5591" spans="1:7" x14ac:dyDescent="0.25">
      <c r="A5591" s="369">
        <v>9768599</v>
      </c>
      <c r="B5591" s="368" t="s">
        <v>1918</v>
      </c>
      <c r="C5591" s="367" t="s">
        <v>1931</v>
      </c>
      <c r="D5591" s="366">
        <v>44197</v>
      </c>
      <c r="E5591" s="366">
        <v>44197</v>
      </c>
      <c r="F5591" s="366">
        <v>44197</v>
      </c>
      <c r="G5591" s="365">
        <v>74</v>
      </c>
    </row>
    <row r="5592" spans="1:7" x14ac:dyDescent="0.25">
      <c r="A5592" s="369">
        <v>9768966</v>
      </c>
      <c r="B5592" s="368" t="s">
        <v>1926</v>
      </c>
      <c r="C5592" s="367" t="s">
        <v>1933</v>
      </c>
      <c r="D5592" s="366">
        <v>43862</v>
      </c>
      <c r="E5592" s="366">
        <v>43862</v>
      </c>
      <c r="F5592" s="366">
        <v>43891</v>
      </c>
      <c r="G5592" s="365">
        <v>20</v>
      </c>
    </row>
    <row r="5593" spans="1:7" x14ac:dyDescent="0.25">
      <c r="A5593" s="369">
        <v>9770582</v>
      </c>
      <c r="B5593" s="368" t="s">
        <v>1928</v>
      </c>
      <c r="C5593" s="367" t="s">
        <v>1917</v>
      </c>
      <c r="D5593" s="366">
        <v>44075</v>
      </c>
      <c r="E5593" s="366">
        <v>44105</v>
      </c>
      <c r="F5593" s="366">
        <v>44105</v>
      </c>
      <c r="G5593" s="365">
        <v>10</v>
      </c>
    </row>
    <row r="5594" spans="1:7" x14ac:dyDescent="0.25">
      <c r="A5594" s="369">
        <v>9772846</v>
      </c>
      <c r="B5594" s="368" t="s">
        <v>1922</v>
      </c>
      <c r="C5594" s="367" t="s">
        <v>1921</v>
      </c>
      <c r="D5594" s="366">
        <v>44136</v>
      </c>
      <c r="E5594" s="366">
        <v>44166</v>
      </c>
      <c r="F5594" s="366">
        <v>44166</v>
      </c>
      <c r="G5594" s="365">
        <v>7</v>
      </c>
    </row>
    <row r="5595" spans="1:7" x14ac:dyDescent="0.25">
      <c r="A5595" s="369">
        <v>9773020</v>
      </c>
      <c r="B5595" s="368" t="s">
        <v>1922</v>
      </c>
      <c r="C5595" s="367" t="s">
        <v>1933</v>
      </c>
      <c r="D5595" s="366">
        <v>44136</v>
      </c>
      <c r="E5595" s="366">
        <v>44136</v>
      </c>
      <c r="F5595" s="366">
        <v>44136</v>
      </c>
      <c r="G5595" s="365">
        <v>95</v>
      </c>
    </row>
    <row r="5596" spans="1:7" x14ac:dyDescent="0.25">
      <c r="A5596" s="369">
        <v>9773596</v>
      </c>
      <c r="B5596" s="368" t="s">
        <v>1926</v>
      </c>
      <c r="C5596" s="367" t="s">
        <v>1919</v>
      </c>
      <c r="D5596" s="366">
        <v>43983</v>
      </c>
      <c r="E5596" s="366">
        <v>44013</v>
      </c>
      <c r="F5596" s="366">
        <v>44013</v>
      </c>
      <c r="G5596" s="365">
        <v>4</v>
      </c>
    </row>
    <row r="5597" spans="1:7" x14ac:dyDescent="0.25">
      <c r="A5597" s="369">
        <v>9774178</v>
      </c>
      <c r="B5597" s="368" t="s">
        <v>1920</v>
      </c>
      <c r="C5597" s="367" t="s">
        <v>1919</v>
      </c>
      <c r="D5597" s="366">
        <v>43831</v>
      </c>
      <c r="E5597" s="366">
        <v>43862</v>
      </c>
      <c r="F5597" s="366">
        <v>43862</v>
      </c>
      <c r="G5597" s="365">
        <v>8</v>
      </c>
    </row>
    <row r="5598" spans="1:7" x14ac:dyDescent="0.25">
      <c r="A5598" s="369">
        <v>9774182</v>
      </c>
      <c r="B5598" s="368" t="s">
        <v>1929</v>
      </c>
      <c r="C5598" s="367" t="s">
        <v>1934</v>
      </c>
      <c r="D5598" s="366">
        <v>44013</v>
      </c>
      <c r="E5598" s="366">
        <v>44013</v>
      </c>
      <c r="F5598" s="366">
        <v>44044</v>
      </c>
      <c r="G5598" s="365">
        <v>31</v>
      </c>
    </row>
    <row r="5599" spans="1:7" x14ac:dyDescent="0.25">
      <c r="A5599" s="369">
        <v>9776019</v>
      </c>
      <c r="B5599" s="368" t="s">
        <v>1929</v>
      </c>
      <c r="C5599" s="367" t="s">
        <v>1927</v>
      </c>
      <c r="D5599" s="366">
        <v>44075</v>
      </c>
      <c r="E5599" s="366">
        <v>44105</v>
      </c>
      <c r="F5599" s="366">
        <v>44105</v>
      </c>
      <c r="G5599" s="365">
        <v>9</v>
      </c>
    </row>
    <row r="5600" spans="1:7" x14ac:dyDescent="0.25">
      <c r="A5600" s="369">
        <v>9778729</v>
      </c>
      <c r="B5600" s="368" t="s">
        <v>1918</v>
      </c>
      <c r="C5600" s="367" t="s">
        <v>1917</v>
      </c>
      <c r="D5600" s="366">
        <v>43831</v>
      </c>
      <c r="E5600" s="366">
        <v>43862</v>
      </c>
      <c r="F5600" s="366">
        <v>43862</v>
      </c>
      <c r="G5600" s="365">
        <v>1</v>
      </c>
    </row>
    <row r="5601" spans="1:7" x14ac:dyDescent="0.25">
      <c r="A5601" s="369">
        <v>9781749</v>
      </c>
      <c r="B5601" s="368" t="s">
        <v>1926</v>
      </c>
      <c r="C5601" s="367" t="s">
        <v>1933</v>
      </c>
      <c r="D5601" s="366">
        <v>44378</v>
      </c>
      <c r="E5601" s="366">
        <v>44378</v>
      </c>
      <c r="F5601" s="366">
        <v>44409</v>
      </c>
      <c r="G5601" s="365">
        <v>30</v>
      </c>
    </row>
    <row r="5602" spans="1:7" x14ac:dyDescent="0.25">
      <c r="A5602" s="369">
        <v>9781846</v>
      </c>
      <c r="B5602" s="368" t="s">
        <v>1924</v>
      </c>
      <c r="C5602" s="367" t="s">
        <v>1931</v>
      </c>
      <c r="D5602" s="366">
        <v>44470</v>
      </c>
      <c r="E5602" s="366">
        <v>44501</v>
      </c>
      <c r="F5602" s="366">
        <v>44501</v>
      </c>
      <c r="G5602" s="365">
        <v>20</v>
      </c>
    </row>
    <row r="5603" spans="1:7" x14ac:dyDescent="0.25">
      <c r="A5603" s="369">
        <v>9782404</v>
      </c>
      <c r="B5603" s="368" t="s">
        <v>1918</v>
      </c>
      <c r="C5603" s="367" t="s">
        <v>1931</v>
      </c>
      <c r="D5603" s="366">
        <v>44348</v>
      </c>
      <c r="E5603" s="366">
        <v>44348</v>
      </c>
      <c r="F5603" s="366">
        <v>44348</v>
      </c>
      <c r="G5603" s="365">
        <v>57</v>
      </c>
    </row>
    <row r="5604" spans="1:7" x14ac:dyDescent="0.25">
      <c r="A5604" s="369">
        <v>9783715</v>
      </c>
      <c r="B5604" s="368" t="s">
        <v>1922</v>
      </c>
      <c r="C5604" s="367" t="s">
        <v>1927</v>
      </c>
      <c r="D5604" s="366">
        <v>43891</v>
      </c>
      <c r="E5604" s="366">
        <v>43891</v>
      </c>
      <c r="F5604" s="366">
        <v>43922</v>
      </c>
      <c r="G5604" s="365">
        <v>52</v>
      </c>
    </row>
    <row r="5605" spans="1:7" x14ac:dyDescent="0.25">
      <c r="A5605" s="369">
        <v>9785064</v>
      </c>
      <c r="B5605" s="368" t="s">
        <v>1918</v>
      </c>
      <c r="C5605" s="367" t="s">
        <v>1917</v>
      </c>
      <c r="D5605" s="366">
        <v>44136</v>
      </c>
      <c r="E5605" s="366">
        <v>44166</v>
      </c>
      <c r="F5605" s="366">
        <v>44166</v>
      </c>
      <c r="G5605" s="365">
        <v>9</v>
      </c>
    </row>
    <row r="5606" spans="1:7" x14ac:dyDescent="0.25">
      <c r="A5606" s="369">
        <v>9786125</v>
      </c>
      <c r="B5606" s="368" t="s">
        <v>1932</v>
      </c>
      <c r="C5606" s="367" t="s">
        <v>1917</v>
      </c>
      <c r="D5606" s="366">
        <v>44440</v>
      </c>
      <c r="E5606" s="366">
        <v>44440</v>
      </c>
      <c r="F5606" s="366">
        <v>44470</v>
      </c>
      <c r="G5606" s="365">
        <v>81</v>
      </c>
    </row>
    <row r="5607" spans="1:7" x14ac:dyDescent="0.25">
      <c r="A5607" s="369">
        <v>9786288</v>
      </c>
      <c r="B5607" s="368" t="s">
        <v>1918</v>
      </c>
      <c r="C5607" s="367" t="s">
        <v>1919</v>
      </c>
      <c r="D5607" s="366">
        <v>44501</v>
      </c>
      <c r="E5607" s="366">
        <v>44501</v>
      </c>
      <c r="F5607" s="366">
        <v>44531</v>
      </c>
      <c r="G5607" s="365">
        <v>41</v>
      </c>
    </row>
    <row r="5608" spans="1:7" x14ac:dyDescent="0.25">
      <c r="A5608" s="369">
        <v>9787470</v>
      </c>
      <c r="B5608" s="368" t="s">
        <v>1918</v>
      </c>
      <c r="C5608" s="367" t="s">
        <v>1931</v>
      </c>
      <c r="D5608" s="366">
        <v>43922</v>
      </c>
      <c r="E5608" s="366">
        <v>43952</v>
      </c>
      <c r="F5608" s="366">
        <v>43952</v>
      </c>
      <c r="G5608" s="365">
        <v>3</v>
      </c>
    </row>
    <row r="5609" spans="1:7" x14ac:dyDescent="0.25">
      <c r="A5609" s="369">
        <v>9788059</v>
      </c>
      <c r="B5609" s="368" t="s">
        <v>1928</v>
      </c>
      <c r="C5609" s="367" t="s">
        <v>1927</v>
      </c>
      <c r="D5609" s="366">
        <v>44044</v>
      </c>
      <c r="E5609" s="366">
        <v>44044</v>
      </c>
      <c r="F5609" s="366">
        <v>44075</v>
      </c>
      <c r="G5609" s="365">
        <v>15</v>
      </c>
    </row>
    <row r="5610" spans="1:7" x14ac:dyDescent="0.25">
      <c r="A5610" s="369">
        <v>9788781</v>
      </c>
      <c r="B5610" s="368" t="s">
        <v>1924</v>
      </c>
      <c r="C5610" s="367" t="s">
        <v>1923</v>
      </c>
      <c r="D5610" s="366">
        <v>44470</v>
      </c>
      <c r="E5610" s="366">
        <v>44470</v>
      </c>
      <c r="F5610" s="366">
        <v>44470</v>
      </c>
      <c r="G5610" s="365">
        <v>39</v>
      </c>
    </row>
    <row r="5611" spans="1:7" x14ac:dyDescent="0.25">
      <c r="A5611" s="369">
        <v>9788994</v>
      </c>
      <c r="B5611" s="368" t="s">
        <v>1926</v>
      </c>
      <c r="C5611" s="367" t="s">
        <v>1927</v>
      </c>
      <c r="D5611" s="366">
        <v>44013</v>
      </c>
      <c r="E5611" s="366">
        <v>44013</v>
      </c>
      <c r="F5611" s="366">
        <v>44044</v>
      </c>
      <c r="G5611" s="365">
        <v>96</v>
      </c>
    </row>
    <row r="5612" spans="1:7" x14ac:dyDescent="0.25">
      <c r="A5612" s="369">
        <v>9792435</v>
      </c>
      <c r="B5612" s="368" t="s">
        <v>1932</v>
      </c>
      <c r="C5612" s="367" t="s">
        <v>1934</v>
      </c>
      <c r="D5612" s="366">
        <v>44197</v>
      </c>
      <c r="E5612" s="366">
        <v>44197</v>
      </c>
      <c r="F5612" s="366">
        <v>44197</v>
      </c>
      <c r="G5612" s="365">
        <v>14</v>
      </c>
    </row>
    <row r="5613" spans="1:7" x14ac:dyDescent="0.25">
      <c r="A5613" s="369">
        <v>9792543</v>
      </c>
      <c r="B5613" s="368" t="s">
        <v>1924</v>
      </c>
      <c r="C5613" s="367" t="s">
        <v>1930</v>
      </c>
      <c r="D5613" s="366">
        <v>44378</v>
      </c>
      <c r="E5613" s="366">
        <v>44409</v>
      </c>
      <c r="F5613" s="366">
        <v>44409</v>
      </c>
      <c r="G5613" s="365">
        <v>12</v>
      </c>
    </row>
    <row r="5614" spans="1:7" x14ac:dyDescent="0.25">
      <c r="A5614" s="369">
        <v>9795657</v>
      </c>
      <c r="B5614" s="368" t="s">
        <v>1922</v>
      </c>
      <c r="C5614" s="367" t="s">
        <v>1934</v>
      </c>
      <c r="D5614" s="366">
        <v>44378</v>
      </c>
      <c r="E5614" s="366">
        <v>44378</v>
      </c>
      <c r="F5614" s="366">
        <v>44378</v>
      </c>
      <c r="G5614" s="365">
        <v>84</v>
      </c>
    </row>
    <row r="5615" spans="1:7" x14ac:dyDescent="0.25">
      <c r="A5615" s="369">
        <v>9799574</v>
      </c>
      <c r="B5615" s="368" t="s">
        <v>1928</v>
      </c>
      <c r="C5615" s="367" t="s">
        <v>1917</v>
      </c>
      <c r="D5615" s="366">
        <v>43952</v>
      </c>
      <c r="E5615" s="366">
        <v>43952</v>
      </c>
      <c r="F5615" s="366">
        <v>43983</v>
      </c>
      <c r="G5615" s="365">
        <v>98</v>
      </c>
    </row>
    <row r="5616" spans="1:7" x14ac:dyDescent="0.25">
      <c r="A5616" s="369">
        <v>9802578</v>
      </c>
      <c r="B5616" s="368" t="s">
        <v>1926</v>
      </c>
      <c r="C5616" s="367" t="s">
        <v>1931</v>
      </c>
      <c r="D5616" s="366">
        <v>44256</v>
      </c>
      <c r="E5616" s="366">
        <v>44256</v>
      </c>
      <c r="F5616" s="366">
        <v>44287</v>
      </c>
      <c r="G5616" s="365">
        <v>63</v>
      </c>
    </row>
    <row r="5617" spans="1:7" x14ac:dyDescent="0.25">
      <c r="A5617" s="369">
        <v>9804046</v>
      </c>
      <c r="B5617" s="368" t="s">
        <v>1932</v>
      </c>
      <c r="C5617" s="367" t="s">
        <v>1923</v>
      </c>
      <c r="D5617" s="366">
        <v>43862</v>
      </c>
      <c r="E5617" s="366">
        <v>43862</v>
      </c>
      <c r="F5617" s="366">
        <v>43862</v>
      </c>
      <c r="G5617" s="365">
        <v>97</v>
      </c>
    </row>
    <row r="5618" spans="1:7" x14ac:dyDescent="0.25">
      <c r="A5618" s="369">
        <v>9805035</v>
      </c>
      <c r="B5618" s="368" t="s">
        <v>1922</v>
      </c>
      <c r="C5618" s="367" t="s">
        <v>1917</v>
      </c>
      <c r="D5618" s="366">
        <v>44440</v>
      </c>
      <c r="E5618" s="366">
        <v>44440</v>
      </c>
      <c r="F5618" s="366">
        <v>44440</v>
      </c>
      <c r="G5618" s="365">
        <v>18</v>
      </c>
    </row>
    <row r="5619" spans="1:7" x14ac:dyDescent="0.25">
      <c r="A5619" s="369">
        <v>9806989</v>
      </c>
      <c r="B5619" s="368" t="s">
        <v>1926</v>
      </c>
      <c r="C5619" s="367" t="s">
        <v>1919</v>
      </c>
      <c r="D5619" s="366">
        <v>44136</v>
      </c>
      <c r="E5619" s="366">
        <v>44166</v>
      </c>
      <c r="F5619" s="366">
        <v>44166</v>
      </c>
      <c r="G5619" s="365">
        <v>10</v>
      </c>
    </row>
    <row r="5620" spans="1:7" x14ac:dyDescent="0.25">
      <c r="A5620" s="369">
        <v>9807827</v>
      </c>
      <c r="B5620" s="368" t="s">
        <v>1922</v>
      </c>
      <c r="C5620" s="367" t="s">
        <v>1927</v>
      </c>
      <c r="D5620" s="366">
        <v>44501</v>
      </c>
      <c r="E5620" s="366">
        <v>44501</v>
      </c>
      <c r="F5620" s="366">
        <v>44501</v>
      </c>
      <c r="G5620" s="365">
        <v>87</v>
      </c>
    </row>
    <row r="5621" spans="1:7" x14ac:dyDescent="0.25">
      <c r="A5621" s="369">
        <v>9808293</v>
      </c>
      <c r="B5621" s="368" t="s">
        <v>1924</v>
      </c>
      <c r="C5621" s="367" t="s">
        <v>1923</v>
      </c>
      <c r="D5621" s="366">
        <v>44409</v>
      </c>
      <c r="E5621" s="366">
        <v>44409</v>
      </c>
      <c r="F5621" s="366">
        <v>44440</v>
      </c>
      <c r="G5621" s="365">
        <v>84</v>
      </c>
    </row>
    <row r="5622" spans="1:7" x14ac:dyDescent="0.25">
      <c r="A5622" s="369">
        <v>9811347</v>
      </c>
      <c r="B5622" s="368" t="s">
        <v>1932</v>
      </c>
      <c r="C5622" s="367" t="s">
        <v>1923</v>
      </c>
      <c r="D5622" s="366">
        <v>44378</v>
      </c>
      <c r="E5622" s="366">
        <v>44378</v>
      </c>
      <c r="F5622" s="366">
        <v>44409</v>
      </c>
      <c r="G5622" s="365">
        <v>55</v>
      </c>
    </row>
    <row r="5623" spans="1:7" x14ac:dyDescent="0.25">
      <c r="A5623" s="369">
        <v>9814186</v>
      </c>
      <c r="B5623" s="368" t="s">
        <v>1920</v>
      </c>
      <c r="C5623" s="367" t="s">
        <v>1919</v>
      </c>
      <c r="D5623" s="366">
        <v>43891</v>
      </c>
      <c r="E5623" s="366">
        <v>43922</v>
      </c>
      <c r="F5623" s="366">
        <v>43922</v>
      </c>
      <c r="G5623" s="365">
        <v>1</v>
      </c>
    </row>
    <row r="5624" spans="1:7" x14ac:dyDescent="0.25">
      <c r="A5624" s="369">
        <v>9815109</v>
      </c>
      <c r="B5624" s="368" t="s">
        <v>1924</v>
      </c>
      <c r="C5624" s="367" t="s">
        <v>1919</v>
      </c>
      <c r="D5624" s="366">
        <v>44317</v>
      </c>
      <c r="E5624" s="366">
        <v>44317</v>
      </c>
      <c r="F5624" s="366">
        <v>44317</v>
      </c>
      <c r="G5624" s="365">
        <v>94</v>
      </c>
    </row>
    <row r="5625" spans="1:7" x14ac:dyDescent="0.25">
      <c r="A5625" s="369">
        <v>9815277</v>
      </c>
      <c r="B5625" s="368" t="s">
        <v>1924</v>
      </c>
      <c r="C5625" s="367" t="s">
        <v>1927</v>
      </c>
      <c r="D5625" s="366">
        <v>44501</v>
      </c>
      <c r="E5625" s="366">
        <v>44501</v>
      </c>
      <c r="F5625" s="366">
        <v>44531</v>
      </c>
      <c r="G5625" s="365">
        <v>65</v>
      </c>
    </row>
    <row r="5626" spans="1:7" x14ac:dyDescent="0.25">
      <c r="A5626" s="369">
        <v>9815774</v>
      </c>
      <c r="B5626" s="368" t="s">
        <v>1928</v>
      </c>
      <c r="C5626" s="367" t="s">
        <v>1921</v>
      </c>
      <c r="D5626" s="366">
        <v>44378</v>
      </c>
      <c r="E5626" s="366">
        <v>44378</v>
      </c>
      <c r="F5626" s="366">
        <v>44409</v>
      </c>
      <c r="G5626" s="365">
        <v>30</v>
      </c>
    </row>
    <row r="5627" spans="1:7" x14ac:dyDescent="0.25">
      <c r="A5627" s="369">
        <v>9816962</v>
      </c>
      <c r="B5627" s="368" t="s">
        <v>1920</v>
      </c>
      <c r="C5627" s="367" t="s">
        <v>1930</v>
      </c>
      <c r="D5627" s="366">
        <v>44378</v>
      </c>
      <c r="E5627" s="366">
        <v>44378</v>
      </c>
      <c r="F5627" s="366">
        <v>44378</v>
      </c>
      <c r="G5627" s="365">
        <v>76</v>
      </c>
    </row>
    <row r="5628" spans="1:7" x14ac:dyDescent="0.25">
      <c r="A5628" s="369">
        <v>9818110</v>
      </c>
      <c r="B5628" s="368" t="s">
        <v>1929</v>
      </c>
      <c r="C5628" s="367" t="s">
        <v>1919</v>
      </c>
      <c r="D5628" s="366">
        <v>44501</v>
      </c>
      <c r="E5628" s="366">
        <v>44501</v>
      </c>
      <c r="F5628" s="366">
        <v>44531</v>
      </c>
      <c r="G5628" s="365">
        <v>100</v>
      </c>
    </row>
    <row r="5629" spans="1:7" x14ac:dyDescent="0.25">
      <c r="A5629" s="369">
        <v>9818433</v>
      </c>
      <c r="B5629" s="368" t="s">
        <v>1929</v>
      </c>
      <c r="C5629" s="367" t="s">
        <v>1923</v>
      </c>
      <c r="D5629" s="366">
        <v>43983</v>
      </c>
      <c r="E5629" s="366">
        <v>43983</v>
      </c>
      <c r="F5629" s="366">
        <v>44013</v>
      </c>
      <c r="G5629" s="365">
        <v>76</v>
      </c>
    </row>
    <row r="5630" spans="1:7" x14ac:dyDescent="0.25">
      <c r="A5630" s="369">
        <v>9820803</v>
      </c>
      <c r="B5630" s="368" t="s">
        <v>1926</v>
      </c>
      <c r="C5630" s="367" t="s">
        <v>1933</v>
      </c>
      <c r="D5630" s="366">
        <v>43922</v>
      </c>
      <c r="E5630" s="366">
        <v>43952</v>
      </c>
      <c r="F5630" s="366">
        <v>43952</v>
      </c>
      <c r="G5630" s="365">
        <v>3</v>
      </c>
    </row>
    <row r="5631" spans="1:7" x14ac:dyDescent="0.25">
      <c r="A5631" s="369">
        <v>9821870</v>
      </c>
      <c r="B5631" s="368" t="s">
        <v>1920</v>
      </c>
      <c r="C5631" s="367" t="s">
        <v>1925</v>
      </c>
      <c r="D5631" s="366">
        <v>44044</v>
      </c>
      <c r="E5631" s="366">
        <v>44044</v>
      </c>
      <c r="F5631" s="366">
        <v>44044</v>
      </c>
      <c r="G5631" s="365">
        <v>94</v>
      </c>
    </row>
    <row r="5632" spans="1:7" x14ac:dyDescent="0.25">
      <c r="A5632" s="369">
        <v>9823081</v>
      </c>
      <c r="B5632" s="368" t="s">
        <v>1920</v>
      </c>
      <c r="C5632" s="367" t="s">
        <v>1917</v>
      </c>
      <c r="D5632" s="366">
        <v>44044</v>
      </c>
      <c r="E5632" s="366">
        <v>44075</v>
      </c>
      <c r="F5632" s="366">
        <v>44075</v>
      </c>
      <c r="G5632" s="365">
        <v>8</v>
      </c>
    </row>
    <row r="5633" spans="1:7" x14ac:dyDescent="0.25">
      <c r="A5633" s="369">
        <v>9823948</v>
      </c>
      <c r="B5633" s="368" t="s">
        <v>1929</v>
      </c>
      <c r="C5633" s="367" t="s">
        <v>1925</v>
      </c>
      <c r="D5633" s="366">
        <v>43922</v>
      </c>
      <c r="E5633" s="366">
        <v>43922</v>
      </c>
      <c r="F5633" s="366">
        <v>43922</v>
      </c>
      <c r="G5633" s="365">
        <v>72</v>
      </c>
    </row>
    <row r="5634" spans="1:7" x14ac:dyDescent="0.25">
      <c r="A5634" s="369">
        <v>9824122</v>
      </c>
      <c r="B5634" s="368" t="s">
        <v>1922</v>
      </c>
      <c r="C5634" s="367" t="s">
        <v>1921</v>
      </c>
      <c r="D5634" s="366">
        <v>44013</v>
      </c>
      <c r="E5634" s="366">
        <v>44013</v>
      </c>
      <c r="F5634" s="366">
        <v>44044</v>
      </c>
      <c r="G5634" s="365">
        <v>74</v>
      </c>
    </row>
    <row r="5635" spans="1:7" x14ac:dyDescent="0.25">
      <c r="A5635" s="369">
        <v>9824537</v>
      </c>
      <c r="B5635" s="368" t="s">
        <v>1922</v>
      </c>
      <c r="C5635" s="367" t="s">
        <v>1919</v>
      </c>
      <c r="D5635" s="366">
        <v>44256</v>
      </c>
      <c r="E5635" s="366">
        <v>44256</v>
      </c>
      <c r="F5635" s="366">
        <v>44287</v>
      </c>
      <c r="G5635" s="365">
        <v>22</v>
      </c>
    </row>
    <row r="5636" spans="1:7" x14ac:dyDescent="0.25">
      <c r="A5636" s="369">
        <v>9824791</v>
      </c>
      <c r="B5636" s="368" t="s">
        <v>1932</v>
      </c>
      <c r="C5636" s="367" t="s">
        <v>1927</v>
      </c>
      <c r="D5636" s="366">
        <v>44256</v>
      </c>
      <c r="E5636" s="366">
        <v>44287</v>
      </c>
      <c r="F5636" s="366">
        <v>44287</v>
      </c>
      <c r="G5636" s="365">
        <v>8</v>
      </c>
    </row>
    <row r="5637" spans="1:7" x14ac:dyDescent="0.25">
      <c r="A5637" s="369">
        <v>9825230</v>
      </c>
      <c r="B5637" s="368" t="s">
        <v>1924</v>
      </c>
      <c r="C5637" s="367" t="s">
        <v>1927</v>
      </c>
      <c r="D5637" s="366">
        <v>44197</v>
      </c>
      <c r="E5637" s="366">
        <v>44197</v>
      </c>
      <c r="F5637" s="366">
        <v>44228</v>
      </c>
      <c r="G5637" s="365">
        <v>94</v>
      </c>
    </row>
    <row r="5638" spans="1:7" x14ac:dyDescent="0.25">
      <c r="A5638" s="369">
        <v>9825958</v>
      </c>
      <c r="B5638" s="368" t="s">
        <v>1929</v>
      </c>
      <c r="C5638" s="367" t="s">
        <v>1923</v>
      </c>
      <c r="D5638" s="366">
        <v>43891</v>
      </c>
      <c r="E5638" s="366">
        <v>43891</v>
      </c>
      <c r="F5638" s="366">
        <v>43922</v>
      </c>
      <c r="G5638" s="365">
        <v>57</v>
      </c>
    </row>
    <row r="5639" spans="1:7" x14ac:dyDescent="0.25">
      <c r="A5639" s="369">
        <v>9827056</v>
      </c>
      <c r="B5639" s="368" t="s">
        <v>1932</v>
      </c>
      <c r="C5639" s="367" t="s">
        <v>1921</v>
      </c>
      <c r="D5639" s="366">
        <v>43831</v>
      </c>
      <c r="E5639" s="366">
        <v>43831</v>
      </c>
      <c r="F5639" s="366">
        <v>43862</v>
      </c>
      <c r="G5639" s="365">
        <v>76</v>
      </c>
    </row>
    <row r="5640" spans="1:7" x14ac:dyDescent="0.25">
      <c r="A5640" s="369">
        <v>9827913</v>
      </c>
      <c r="B5640" s="368" t="s">
        <v>1922</v>
      </c>
      <c r="C5640" s="367" t="s">
        <v>1925</v>
      </c>
      <c r="D5640" s="366">
        <v>44287</v>
      </c>
      <c r="E5640" s="366">
        <v>44317</v>
      </c>
      <c r="F5640" s="366">
        <v>44317</v>
      </c>
      <c r="G5640" s="365">
        <v>25</v>
      </c>
    </row>
    <row r="5641" spans="1:7" x14ac:dyDescent="0.25">
      <c r="A5641" s="369">
        <v>9829263</v>
      </c>
      <c r="B5641" s="368" t="s">
        <v>1932</v>
      </c>
      <c r="C5641" s="367" t="s">
        <v>1919</v>
      </c>
      <c r="D5641" s="366">
        <v>43891</v>
      </c>
      <c r="E5641" s="366">
        <v>43891</v>
      </c>
      <c r="F5641" s="366">
        <v>43922</v>
      </c>
      <c r="G5641" s="365">
        <v>64</v>
      </c>
    </row>
    <row r="5642" spans="1:7" x14ac:dyDescent="0.25">
      <c r="A5642" s="369">
        <v>9829423</v>
      </c>
      <c r="B5642" s="368" t="s">
        <v>1926</v>
      </c>
      <c r="C5642" s="367" t="s">
        <v>1927</v>
      </c>
      <c r="D5642" s="366">
        <v>44166</v>
      </c>
      <c r="E5642" s="366">
        <v>44197</v>
      </c>
      <c r="F5642" s="366">
        <v>44197</v>
      </c>
      <c r="G5642" s="365">
        <v>5</v>
      </c>
    </row>
    <row r="5643" spans="1:7" x14ac:dyDescent="0.25">
      <c r="A5643" s="369">
        <v>9830358</v>
      </c>
      <c r="B5643" s="368" t="s">
        <v>1922</v>
      </c>
      <c r="C5643" s="367" t="s">
        <v>1934</v>
      </c>
      <c r="D5643" s="366">
        <v>44013</v>
      </c>
      <c r="E5643" s="366">
        <v>44013</v>
      </c>
      <c r="F5643" s="366">
        <v>44013</v>
      </c>
      <c r="G5643" s="365">
        <v>13</v>
      </c>
    </row>
    <row r="5644" spans="1:7" x14ac:dyDescent="0.25">
      <c r="A5644" s="369">
        <v>9830719</v>
      </c>
      <c r="B5644" s="368" t="s">
        <v>1924</v>
      </c>
      <c r="C5644" s="367" t="s">
        <v>1934</v>
      </c>
      <c r="D5644" s="366">
        <v>43983</v>
      </c>
      <c r="E5644" s="366">
        <v>44013</v>
      </c>
      <c r="F5644" s="366">
        <v>44013</v>
      </c>
      <c r="G5644" s="365">
        <v>8</v>
      </c>
    </row>
    <row r="5645" spans="1:7" x14ac:dyDescent="0.25">
      <c r="A5645" s="369">
        <v>9834369</v>
      </c>
      <c r="B5645" s="368" t="s">
        <v>1924</v>
      </c>
      <c r="C5645" s="367" t="s">
        <v>1921</v>
      </c>
      <c r="D5645" s="366">
        <v>44166</v>
      </c>
      <c r="E5645" s="366">
        <v>44166</v>
      </c>
      <c r="F5645" s="366">
        <v>44197</v>
      </c>
      <c r="G5645" s="365">
        <v>87</v>
      </c>
    </row>
    <row r="5646" spans="1:7" x14ac:dyDescent="0.25">
      <c r="A5646" s="369">
        <v>9835525</v>
      </c>
      <c r="B5646" s="368" t="s">
        <v>1932</v>
      </c>
      <c r="C5646" s="367" t="s">
        <v>1923</v>
      </c>
      <c r="D5646" s="366">
        <v>44470</v>
      </c>
      <c r="E5646" s="366">
        <v>44470</v>
      </c>
      <c r="F5646" s="366">
        <v>44470</v>
      </c>
      <c r="G5646" s="365">
        <v>61</v>
      </c>
    </row>
    <row r="5647" spans="1:7" x14ac:dyDescent="0.25">
      <c r="A5647" s="369">
        <v>9836290</v>
      </c>
      <c r="B5647" s="368" t="s">
        <v>1920</v>
      </c>
      <c r="C5647" s="367" t="s">
        <v>1919</v>
      </c>
      <c r="D5647" s="366">
        <v>44136</v>
      </c>
      <c r="E5647" s="366">
        <v>44136</v>
      </c>
      <c r="F5647" s="366">
        <v>44166</v>
      </c>
      <c r="G5647" s="365">
        <v>36</v>
      </c>
    </row>
    <row r="5648" spans="1:7" x14ac:dyDescent="0.25">
      <c r="A5648" s="369">
        <v>9836545</v>
      </c>
      <c r="B5648" s="368" t="s">
        <v>1929</v>
      </c>
      <c r="C5648" s="367" t="s">
        <v>1917</v>
      </c>
      <c r="D5648" s="366">
        <v>44531</v>
      </c>
      <c r="E5648" s="366">
        <v>44531</v>
      </c>
      <c r="F5648" s="366">
        <v>44562</v>
      </c>
      <c r="G5648" s="365">
        <v>67</v>
      </c>
    </row>
    <row r="5649" spans="1:7" x14ac:dyDescent="0.25">
      <c r="A5649" s="369">
        <v>9836591</v>
      </c>
      <c r="B5649" s="368" t="s">
        <v>1929</v>
      </c>
      <c r="C5649" s="367" t="s">
        <v>1927</v>
      </c>
      <c r="D5649" s="366">
        <v>44044</v>
      </c>
      <c r="E5649" s="366">
        <v>44044</v>
      </c>
      <c r="F5649" s="366">
        <v>44044</v>
      </c>
      <c r="G5649" s="365">
        <v>88</v>
      </c>
    </row>
    <row r="5650" spans="1:7" x14ac:dyDescent="0.25">
      <c r="A5650" s="369">
        <v>9836980</v>
      </c>
      <c r="B5650" s="368" t="s">
        <v>1918</v>
      </c>
      <c r="C5650" s="367" t="s">
        <v>1933</v>
      </c>
      <c r="D5650" s="366">
        <v>44470</v>
      </c>
      <c r="E5650" s="366">
        <v>44501</v>
      </c>
      <c r="F5650" s="366">
        <v>44501</v>
      </c>
      <c r="G5650" s="365">
        <v>2</v>
      </c>
    </row>
    <row r="5651" spans="1:7" x14ac:dyDescent="0.25">
      <c r="A5651" s="369">
        <v>9840197</v>
      </c>
      <c r="B5651" s="368" t="s">
        <v>1922</v>
      </c>
      <c r="C5651" s="367" t="s">
        <v>1934</v>
      </c>
      <c r="D5651" s="366">
        <v>44197</v>
      </c>
      <c r="E5651" s="366">
        <v>44197</v>
      </c>
      <c r="F5651" s="366">
        <v>44197</v>
      </c>
      <c r="G5651" s="365">
        <v>75</v>
      </c>
    </row>
    <row r="5652" spans="1:7" x14ac:dyDescent="0.25">
      <c r="A5652" s="369">
        <v>9840717</v>
      </c>
      <c r="B5652" s="368" t="s">
        <v>1918</v>
      </c>
      <c r="C5652" s="367" t="s">
        <v>1917</v>
      </c>
      <c r="D5652" s="366">
        <v>44317</v>
      </c>
      <c r="E5652" s="366">
        <v>44317</v>
      </c>
      <c r="F5652" s="366">
        <v>44348</v>
      </c>
      <c r="G5652" s="365">
        <v>87</v>
      </c>
    </row>
    <row r="5653" spans="1:7" x14ac:dyDescent="0.25">
      <c r="A5653" s="369">
        <v>9843273</v>
      </c>
      <c r="B5653" s="368" t="s">
        <v>1922</v>
      </c>
      <c r="C5653" s="367" t="s">
        <v>1923</v>
      </c>
      <c r="D5653" s="366">
        <v>44228</v>
      </c>
      <c r="E5653" s="366">
        <v>44256</v>
      </c>
      <c r="F5653" s="366">
        <v>44256</v>
      </c>
      <c r="G5653" s="365">
        <v>3</v>
      </c>
    </row>
    <row r="5654" spans="1:7" x14ac:dyDescent="0.25">
      <c r="A5654" s="369">
        <v>9843721</v>
      </c>
      <c r="B5654" s="368" t="s">
        <v>1929</v>
      </c>
      <c r="C5654" s="367" t="s">
        <v>1925</v>
      </c>
      <c r="D5654" s="366">
        <v>43891</v>
      </c>
      <c r="E5654" s="366">
        <v>43922</v>
      </c>
      <c r="F5654" s="366">
        <v>43922</v>
      </c>
      <c r="G5654" s="365">
        <v>10</v>
      </c>
    </row>
    <row r="5655" spans="1:7" x14ac:dyDescent="0.25">
      <c r="A5655" s="369">
        <v>9846291</v>
      </c>
      <c r="B5655" s="368" t="s">
        <v>1929</v>
      </c>
      <c r="C5655" s="367" t="s">
        <v>1921</v>
      </c>
      <c r="D5655" s="366">
        <v>44378</v>
      </c>
      <c r="E5655" s="366">
        <v>44409</v>
      </c>
      <c r="F5655" s="366">
        <v>44409</v>
      </c>
      <c r="G5655" s="365">
        <v>4</v>
      </c>
    </row>
    <row r="5656" spans="1:7" x14ac:dyDescent="0.25">
      <c r="A5656" s="369">
        <v>9848549</v>
      </c>
      <c r="B5656" s="368" t="s">
        <v>1928</v>
      </c>
      <c r="C5656" s="367" t="s">
        <v>1933</v>
      </c>
      <c r="D5656" s="366">
        <v>43862</v>
      </c>
      <c r="E5656" s="366">
        <v>43891</v>
      </c>
      <c r="F5656" s="366">
        <v>43891</v>
      </c>
      <c r="G5656" s="365">
        <v>7</v>
      </c>
    </row>
    <row r="5657" spans="1:7" x14ac:dyDescent="0.25">
      <c r="A5657" s="369">
        <v>9848816</v>
      </c>
      <c r="B5657" s="368" t="s">
        <v>1926</v>
      </c>
      <c r="C5657" s="367" t="s">
        <v>1925</v>
      </c>
      <c r="D5657" s="366">
        <v>44470</v>
      </c>
      <c r="E5657" s="366">
        <v>44501</v>
      </c>
      <c r="F5657" s="366">
        <v>44501</v>
      </c>
      <c r="G5657" s="365">
        <v>11</v>
      </c>
    </row>
    <row r="5658" spans="1:7" x14ac:dyDescent="0.25">
      <c r="A5658" s="369">
        <v>9850174</v>
      </c>
      <c r="B5658" s="368" t="s">
        <v>1918</v>
      </c>
      <c r="C5658" s="367" t="s">
        <v>1917</v>
      </c>
      <c r="D5658" s="366">
        <v>44013</v>
      </c>
      <c r="E5658" s="366">
        <v>44044</v>
      </c>
      <c r="F5658" s="366">
        <v>44044</v>
      </c>
      <c r="G5658" s="365">
        <v>9</v>
      </c>
    </row>
    <row r="5659" spans="1:7" x14ac:dyDescent="0.25">
      <c r="A5659" s="369">
        <v>9850864</v>
      </c>
      <c r="B5659" s="368" t="s">
        <v>1918</v>
      </c>
      <c r="C5659" s="367" t="s">
        <v>1917</v>
      </c>
      <c r="D5659" s="366">
        <v>43862</v>
      </c>
      <c r="E5659" s="366">
        <v>43891</v>
      </c>
      <c r="F5659" s="366">
        <v>43891</v>
      </c>
      <c r="G5659" s="365">
        <v>5</v>
      </c>
    </row>
    <row r="5660" spans="1:7" x14ac:dyDescent="0.25">
      <c r="A5660" s="369">
        <v>9852487</v>
      </c>
      <c r="B5660" s="368" t="s">
        <v>1926</v>
      </c>
      <c r="C5660" s="367" t="s">
        <v>1917</v>
      </c>
      <c r="D5660" s="366">
        <v>44378</v>
      </c>
      <c r="E5660" s="366">
        <v>44378</v>
      </c>
      <c r="F5660" s="366">
        <v>44378</v>
      </c>
      <c r="G5660" s="365">
        <v>87</v>
      </c>
    </row>
    <row r="5661" spans="1:7" x14ac:dyDescent="0.25">
      <c r="A5661" s="369">
        <v>9855056</v>
      </c>
      <c r="B5661" s="368" t="s">
        <v>1929</v>
      </c>
      <c r="C5661" s="367" t="s">
        <v>1930</v>
      </c>
      <c r="D5661" s="366">
        <v>44197</v>
      </c>
      <c r="E5661" s="366">
        <v>44228</v>
      </c>
      <c r="F5661" s="366">
        <v>44228</v>
      </c>
      <c r="G5661" s="365">
        <v>2</v>
      </c>
    </row>
    <row r="5662" spans="1:7" x14ac:dyDescent="0.25">
      <c r="A5662" s="369">
        <v>9856053</v>
      </c>
      <c r="B5662" s="368" t="s">
        <v>1918</v>
      </c>
      <c r="C5662" s="367" t="s">
        <v>1934</v>
      </c>
      <c r="D5662" s="366">
        <v>43983</v>
      </c>
      <c r="E5662" s="366">
        <v>44013</v>
      </c>
      <c r="F5662" s="366">
        <v>44013</v>
      </c>
      <c r="G5662" s="365">
        <v>10</v>
      </c>
    </row>
    <row r="5663" spans="1:7" x14ac:dyDescent="0.25">
      <c r="A5663" s="369">
        <v>9858264</v>
      </c>
      <c r="B5663" s="368" t="s">
        <v>1932</v>
      </c>
      <c r="C5663" s="367" t="s">
        <v>1930</v>
      </c>
      <c r="D5663" s="366">
        <v>43952</v>
      </c>
      <c r="E5663" s="366">
        <v>43952</v>
      </c>
      <c r="F5663" s="366">
        <v>43983</v>
      </c>
      <c r="G5663" s="365">
        <v>25</v>
      </c>
    </row>
    <row r="5664" spans="1:7" x14ac:dyDescent="0.25">
      <c r="A5664" s="369">
        <v>9858512</v>
      </c>
      <c r="B5664" s="368" t="s">
        <v>1918</v>
      </c>
      <c r="C5664" s="367" t="s">
        <v>1921</v>
      </c>
      <c r="D5664" s="366">
        <v>44075</v>
      </c>
      <c r="E5664" s="366">
        <v>44105</v>
      </c>
      <c r="F5664" s="366">
        <v>44105</v>
      </c>
      <c r="G5664" s="365">
        <v>6</v>
      </c>
    </row>
    <row r="5665" spans="1:7" x14ac:dyDescent="0.25">
      <c r="A5665" s="369">
        <v>9858666</v>
      </c>
      <c r="B5665" s="368" t="s">
        <v>1918</v>
      </c>
      <c r="C5665" s="367" t="s">
        <v>1933</v>
      </c>
      <c r="D5665" s="366">
        <v>43891</v>
      </c>
      <c r="E5665" s="366">
        <v>43891</v>
      </c>
      <c r="F5665" s="366">
        <v>43891</v>
      </c>
      <c r="G5665" s="365">
        <v>1</v>
      </c>
    </row>
    <row r="5666" spans="1:7" x14ac:dyDescent="0.25">
      <c r="A5666" s="369">
        <v>9859391</v>
      </c>
      <c r="B5666" s="368" t="s">
        <v>1928</v>
      </c>
      <c r="C5666" s="367" t="s">
        <v>1923</v>
      </c>
      <c r="D5666" s="366">
        <v>43952</v>
      </c>
      <c r="E5666" s="366">
        <v>43952</v>
      </c>
      <c r="F5666" s="366">
        <v>43952</v>
      </c>
      <c r="G5666" s="365">
        <v>73</v>
      </c>
    </row>
    <row r="5667" spans="1:7" x14ac:dyDescent="0.25">
      <c r="A5667" s="369">
        <v>9859529</v>
      </c>
      <c r="B5667" s="368" t="s">
        <v>1922</v>
      </c>
      <c r="C5667" s="367" t="s">
        <v>1923</v>
      </c>
      <c r="D5667" s="366">
        <v>44044</v>
      </c>
      <c r="E5667" s="366">
        <v>44044</v>
      </c>
      <c r="F5667" s="366">
        <v>44075</v>
      </c>
      <c r="G5667" s="365">
        <v>64</v>
      </c>
    </row>
    <row r="5668" spans="1:7" x14ac:dyDescent="0.25">
      <c r="A5668" s="369">
        <v>9860197</v>
      </c>
      <c r="B5668" s="368" t="s">
        <v>1920</v>
      </c>
      <c r="C5668" s="367" t="s">
        <v>1917</v>
      </c>
      <c r="D5668" s="366">
        <v>43862</v>
      </c>
      <c r="E5668" s="366">
        <v>43862</v>
      </c>
      <c r="F5668" s="366">
        <v>43862</v>
      </c>
      <c r="G5668" s="365">
        <v>38</v>
      </c>
    </row>
    <row r="5669" spans="1:7" x14ac:dyDescent="0.25">
      <c r="A5669" s="369">
        <v>9860891</v>
      </c>
      <c r="B5669" s="368" t="s">
        <v>1922</v>
      </c>
      <c r="C5669" s="367" t="s">
        <v>1927</v>
      </c>
      <c r="D5669" s="366">
        <v>43983</v>
      </c>
      <c r="E5669" s="366">
        <v>43983</v>
      </c>
      <c r="F5669" s="366">
        <v>44013</v>
      </c>
      <c r="G5669" s="365">
        <v>50</v>
      </c>
    </row>
    <row r="5670" spans="1:7" x14ac:dyDescent="0.25">
      <c r="A5670" s="369">
        <v>9861767</v>
      </c>
      <c r="B5670" s="368" t="s">
        <v>1926</v>
      </c>
      <c r="C5670" s="367" t="s">
        <v>1923</v>
      </c>
      <c r="D5670" s="366">
        <v>44105</v>
      </c>
      <c r="E5670" s="366">
        <v>44136</v>
      </c>
      <c r="F5670" s="366">
        <v>44136</v>
      </c>
      <c r="G5670" s="365">
        <v>2</v>
      </c>
    </row>
    <row r="5671" spans="1:7" x14ac:dyDescent="0.25">
      <c r="A5671" s="369">
        <v>9862858</v>
      </c>
      <c r="B5671" s="368" t="s">
        <v>1928</v>
      </c>
      <c r="C5671" s="367" t="s">
        <v>1925</v>
      </c>
      <c r="D5671" s="366">
        <v>43983</v>
      </c>
      <c r="E5671" s="366">
        <v>43983</v>
      </c>
      <c r="F5671" s="366">
        <v>44013</v>
      </c>
      <c r="G5671" s="365">
        <v>38</v>
      </c>
    </row>
    <row r="5672" spans="1:7" x14ac:dyDescent="0.25">
      <c r="A5672" s="369">
        <v>9866212</v>
      </c>
      <c r="B5672" s="368" t="s">
        <v>1918</v>
      </c>
      <c r="C5672" s="367" t="s">
        <v>1919</v>
      </c>
      <c r="D5672" s="366">
        <v>43831</v>
      </c>
      <c r="E5672" s="366">
        <v>43831</v>
      </c>
      <c r="F5672" s="366">
        <v>43862</v>
      </c>
      <c r="G5672" s="365">
        <v>31</v>
      </c>
    </row>
    <row r="5673" spans="1:7" x14ac:dyDescent="0.25">
      <c r="A5673" s="369">
        <v>9866460</v>
      </c>
      <c r="B5673" s="368" t="s">
        <v>1926</v>
      </c>
      <c r="C5673" s="367" t="s">
        <v>1934</v>
      </c>
      <c r="D5673" s="366">
        <v>44501</v>
      </c>
      <c r="E5673" s="366">
        <v>44501</v>
      </c>
      <c r="F5673" s="366">
        <v>44531</v>
      </c>
      <c r="G5673" s="365">
        <v>25</v>
      </c>
    </row>
    <row r="5674" spans="1:7" x14ac:dyDescent="0.25">
      <c r="A5674" s="369">
        <v>9867705</v>
      </c>
      <c r="B5674" s="368" t="s">
        <v>1928</v>
      </c>
      <c r="C5674" s="367" t="s">
        <v>1927</v>
      </c>
      <c r="D5674" s="366">
        <v>44531</v>
      </c>
      <c r="E5674" s="366">
        <v>44562</v>
      </c>
      <c r="F5674" s="366">
        <v>44562</v>
      </c>
      <c r="G5674" s="365">
        <v>17</v>
      </c>
    </row>
    <row r="5675" spans="1:7" x14ac:dyDescent="0.25">
      <c r="A5675" s="369">
        <v>9868235</v>
      </c>
      <c r="B5675" s="368" t="s">
        <v>1918</v>
      </c>
      <c r="C5675" s="367" t="s">
        <v>1930</v>
      </c>
      <c r="D5675" s="366">
        <v>44501</v>
      </c>
      <c r="E5675" s="366">
        <v>44501</v>
      </c>
      <c r="F5675" s="366">
        <v>44531</v>
      </c>
      <c r="G5675" s="365">
        <v>57</v>
      </c>
    </row>
    <row r="5676" spans="1:7" x14ac:dyDescent="0.25">
      <c r="A5676" s="369">
        <v>9868286</v>
      </c>
      <c r="B5676" s="368" t="s">
        <v>1932</v>
      </c>
      <c r="C5676" s="367" t="s">
        <v>1919</v>
      </c>
      <c r="D5676" s="366">
        <v>44044</v>
      </c>
      <c r="E5676" s="366">
        <v>44044</v>
      </c>
      <c r="F5676" s="366">
        <v>44044</v>
      </c>
      <c r="G5676" s="365">
        <v>89</v>
      </c>
    </row>
    <row r="5677" spans="1:7" x14ac:dyDescent="0.25">
      <c r="A5677" s="369">
        <v>9871156</v>
      </c>
      <c r="B5677" s="368" t="s">
        <v>1926</v>
      </c>
      <c r="C5677" s="367" t="s">
        <v>1934</v>
      </c>
      <c r="D5677" s="366">
        <v>44409</v>
      </c>
      <c r="E5677" s="366">
        <v>44409</v>
      </c>
      <c r="F5677" s="366">
        <v>44440</v>
      </c>
      <c r="G5677" s="365">
        <v>59</v>
      </c>
    </row>
    <row r="5678" spans="1:7" x14ac:dyDescent="0.25">
      <c r="A5678" s="369">
        <v>9873913</v>
      </c>
      <c r="B5678" s="368" t="s">
        <v>1932</v>
      </c>
      <c r="C5678" s="367" t="s">
        <v>1917</v>
      </c>
      <c r="D5678" s="366">
        <v>44228</v>
      </c>
      <c r="E5678" s="366">
        <v>44228</v>
      </c>
      <c r="F5678" s="366">
        <v>44256</v>
      </c>
      <c r="G5678" s="365">
        <v>96</v>
      </c>
    </row>
    <row r="5679" spans="1:7" x14ac:dyDescent="0.25">
      <c r="A5679" s="369">
        <v>9875310</v>
      </c>
      <c r="B5679" s="368" t="s">
        <v>1924</v>
      </c>
      <c r="C5679" s="367" t="s">
        <v>1934</v>
      </c>
      <c r="D5679" s="366">
        <v>44044</v>
      </c>
      <c r="E5679" s="366">
        <v>44075</v>
      </c>
      <c r="F5679" s="366">
        <v>44075</v>
      </c>
      <c r="G5679" s="365">
        <v>1</v>
      </c>
    </row>
    <row r="5680" spans="1:7" x14ac:dyDescent="0.25">
      <c r="A5680" s="369">
        <v>9876307</v>
      </c>
      <c r="B5680" s="368" t="s">
        <v>1922</v>
      </c>
      <c r="C5680" s="367" t="s">
        <v>1921</v>
      </c>
      <c r="D5680" s="366">
        <v>44013</v>
      </c>
      <c r="E5680" s="366">
        <v>44013</v>
      </c>
      <c r="F5680" s="366">
        <v>44013</v>
      </c>
      <c r="G5680" s="365">
        <v>35</v>
      </c>
    </row>
    <row r="5681" spans="1:7" x14ac:dyDescent="0.25">
      <c r="A5681" s="369">
        <v>9877442</v>
      </c>
      <c r="B5681" s="368" t="s">
        <v>1932</v>
      </c>
      <c r="C5681" s="367" t="s">
        <v>1930</v>
      </c>
      <c r="D5681" s="366">
        <v>44228</v>
      </c>
      <c r="E5681" s="366">
        <v>44228</v>
      </c>
      <c r="F5681" s="366">
        <v>44228</v>
      </c>
      <c r="G5681" s="365">
        <v>41</v>
      </c>
    </row>
    <row r="5682" spans="1:7" x14ac:dyDescent="0.25">
      <c r="A5682" s="369">
        <v>9881670</v>
      </c>
      <c r="B5682" s="368" t="s">
        <v>1918</v>
      </c>
      <c r="C5682" s="367" t="s">
        <v>1921</v>
      </c>
      <c r="D5682" s="366">
        <v>43922</v>
      </c>
      <c r="E5682" s="366">
        <v>43922</v>
      </c>
      <c r="F5682" s="366">
        <v>43952</v>
      </c>
      <c r="G5682" s="365">
        <v>63</v>
      </c>
    </row>
    <row r="5683" spans="1:7" x14ac:dyDescent="0.25">
      <c r="A5683" s="369">
        <v>9882271</v>
      </c>
      <c r="B5683" s="368" t="s">
        <v>1932</v>
      </c>
      <c r="C5683" s="367" t="s">
        <v>1919</v>
      </c>
      <c r="D5683" s="366">
        <v>44470</v>
      </c>
      <c r="E5683" s="366">
        <v>44501</v>
      </c>
      <c r="F5683" s="366">
        <v>44501</v>
      </c>
      <c r="G5683" s="365">
        <v>3</v>
      </c>
    </row>
    <row r="5684" spans="1:7" x14ac:dyDescent="0.25">
      <c r="A5684" s="369">
        <v>9884476</v>
      </c>
      <c r="B5684" s="368" t="s">
        <v>1926</v>
      </c>
      <c r="C5684" s="367" t="s">
        <v>1933</v>
      </c>
      <c r="D5684" s="366">
        <v>43831</v>
      </c>
      <c r="E5684" s="366">
        <v>43831</v>
      </c>
      <c r="F5684" s="366">
        <v>43831</v>
      </c>
      <c r="G5684" s="365">
        <v>62</v>
      </c>
    </row>
    <row r="5685" spans="1:7" x14ac:dyDescent="0.25">
      <c r="A5685" s="369">
        <v>9884610</v>
      </c>
      <c r="B5685" s="368" t="s">
        <v>1928</v>
      </c>
      <c r="C5685" s="367" t="s">
        <v>1917</v>
      </c>
      <c r="D5685" s="366">
        <v>44166</v>
      </c>
      <c r="E5685" s="366">
        <v>44166</v>
      </c>
      <c r="F5685" s="366">
        <v>44166</v>
      </c>
      <c r="G5685" s="365">
        <v>38</v>
      </c>
    </row>
    <row r="5686" spans="1:7" x14ac:dyDescent="0.25">
      <c r="A5686" s="369">
        <v>9885000</v>
      </c>
      <c r="B5686" s="368" t="s">
        <v>1920</v>
      </c>
      <c r="C5686" s="367" t="s">
        <v>1925</v>
      </c>
      <c r="D5686" s="366">
        <v>43862</v>
      </c>
      <c r="E5686" s="366">
        <v>43891</v>
      </c>
      <c r="F5686" s="366">
        <v>43891</v>
      </c>
      <c r="G5686" s="365">
        <v>5</v>
      </c>
    </row>
    <row r="5687" spans="1:7" x14ac:dyDescent="0.25">
      <c r="A5687" s="369">
        <v>9888598</v>
      </c>
      <c r="B5687" s="368" t="s">
        <v>1929</v>
      </c>
      <c r="C5687" s="367" t="s">
        <v>1923</v>
      </c>
      <c r="D5687" s="366">
        <v>43862</v>
      </c>
      <c r="E5687" s="366">
        <v>43891</v>
      </c>
      <c r="F5687" s="366">
        <v>43891</v>
      </c>
      <c r="G5687" s="365">
        <v>10</v>
      </c>
    </row>
    <row r="5688" spans="1:7" x14ac:dyDescent="0.25">
      <c r="A5688" s="369">
        <v>9889342</v>
      </c>
      <c r="B5688" s="368" t="s">
        <v>1926</v>
      </c>
      <c r="C5688" s="367" t="s">
        <v>1933</v>
      </c>
      <c r="D5688" s="366">
        <v>44136</v>
      </c>
      <c r="E5688" s="366">
        <v>44136</v>
      </c>
      <c r="F5688" s="366">
        <v>44136</v>
      </c>
      <c r="G5688" s="365">
        <v>36</v>
      </c>
    </row>
    <row r="5689" spans="1:7" x14ac:dyDescent="0.25">
      <c r="A5689" s="369">
        <v>9890307</v>
      </c>
      <c r="B5689" s="368" t="s">
        <v>1926</v>
      </c>
      <c r="C5689" s="367" t="s">
        <v>1930</v>
      </c>
      <c r="D5689" s="366">
        <v>44409</v>
      </c>
      <c r="E5689" s="366">
        <v>44409</v>
      </c>
      <c r="F5689" s="366">
        <v>44409</v>
      </c>
      <c r="G5689" s="365">
        <v>73</v>
      </c>
    </row>
    <row r="5690" spans="1:7" x14ac:dyDescent="0.25">
      <c r="A5690" s="369">
        <v>9892518</v>
      </c>
      <c r="B5690" s="368" t="s">
        <v>1924</v>
      </c>
      <c r="C5690" s="367" t="s">
        <v>1917</v>
      </c>
      <c r="D5690" s="366">
        <v>44256</v>
      </c>
      <c r="E5690" s="366">
        <v>44256</v>
      </c>
      <c r="F5690" s="366">
        <v>44256</v>
      </c>
      <c r="G5690" s="365">
        <v>77</v>
      </c>
    </row>
    <row r="5691" spans="1:7" x14ac:dyDescent="0.25">
      <c r="A5691" s="369">
        <v>9893535</v>
      </c>
      <c r="B5691" s="368" t="s">
        <v>1920</v>
      </c>
      <c r="C5691" s="367" t="s">
        <v>1921</v>
      </c>
      <c r="D5691" s="366">
        <v>44501</v>
      </c>
      <c r="E5691" s="366">
        <v>44501</v>
      </c>
      <c r="F5691" s="366">
        <v>44531</v>
      </c>
      <c r="G5691" s="365">
        <v>87</v>
      </c>
    </row>
    <row r="5692" spans="1:7" x14ac:dyDescent="0.25">
      <c r="A5692" s="369">
        <v>9897685</v>
      </c>
      <c r="B5692" s="368" t="s">
        <v>1926</v>
      </c>
      <c r="C5692" s="367" t="s">
        <v>1925</v>
      </c>
      <c r="D5692" s="366">
        <v>44470</v>
      </c>
      <c r="E5692" s="366">
        <v>44470</v>
      </c>
      <c r="F5692" s="366">
        <v>44470</v>
      </c>
      <c r="G5692" s="365">
        <v>15</v>
      </c>
    </row>
    <row r="5693" spans="1:7" x14ac:dyDescent="0.25">
      <c r="A5693" s="369">
        <v>9901193</v>
      </c>
      <c r="B5693" s="368" t="s">
        <v>1926</v>
      </c>
      <c r="C5693" s="367" t="s">
        <v>1919</v>
      </c>
      <c r="D5693" s="366">
        <v>44409</v>
      </c>
      <c r="E5693" s="366">
        <v>44409</v>
      </c>
      <c r="F5693" s="366">
        <v>44440</v>
      </c>
      <c r="G5693" s="365">
        <v>42</v>
      </c>
    </row>
    <row r="5694" spans="1:7" x14ac:dyDescent="0.25">
      <c r="A5694" s="369">
        <v>9902635</v>
      </c>
      <c r="B5694" s="368" t="s">
        <v>1929</v>
      </c>
      <c r="C5694" s="367" t="s">
        <v>1919</v>
      </c>
      <c r="D5694" s="366">
        <v>43983</v>
      </c>
      <c r="E5694" s="366">
        <v>43983</v>
      </c>
      <c r="F5694" s="366">
        <v>43983</v>
      </c>
      <c r="G5694" s="365">
        <v>50</v>
      </c>
    </row>
    <row r="5695" spans="1:7" x14ac:dyDescent="0.25">
      <c r="A5695" s="369">
        <v>9907799</v>
      </c>
      <c r="B5695" s="368" t="s">
        <v>1918</v>
      </c>
      <c r="C5695" s="367" t="s">
        <v>1931</v>
      </c>
      <c r="D5695" s="366">
        <v>44256</v>
      </c>
      <c r="E5695" s="366">
        <v>44256</v>
      </c>
      <c r="F5695" s="366">
        <v>44256</v>
      </c>
      <c r="G5695" s="365">
        <v>90</v>
      </c>
    </row>
    <row r="5696" spans="1:7" x14ac:dyDescent="0.25">
      <c r="A5696" s="369">
        <v>9908548</v>
      </c>
      <c r="B5696" s="368" t="s">
        <v>1924</v>
      </c>
      <c r="C5696" s="367" t="s">
        <v>1923</v>
      </c>
      <c r="D5696" s="366">
        <v>44044</v>
      </c>
      <c r="E5696" s="366">
        <v>44044</v>
      </c>
      <c r="F5696" s="366">
        <v>44075</v>
      </c>
      <c r="G5696" s="365">
        <v>82</v>
      </c>
    </row>
    <row r="5697" spans="1:7" x14ac:dyDescent="0.25">
      <c r="A5697" s="369">
        <v>9909303</v>
      </c>
      <c r="B5697" s="368" t="s">
        <v>1918</v>
      </c>
      <c r="C5697" s="367" t="s">
        <v>1917</v>
      </c>
      <c r="D5697" s="366">
        <v>43862</v>
      </c>
      <c r="E5697" s="366">
        <v>43862</v>
      </c>
      <c r="F5697" s="366">
        <v>43862</v>
      </c>
      <c r="G5697" s="365">
        <v>3</v>
      </c>
    </row>
    <row r="5698" spans="1:7" x14ac:dyDescent="0.25">
      <c r="A5698" s="369">
        <v>9910171</v>
      </c>
      <c r="B5698" s="368" t="s">
        <v>1926</v>
      </c>
      <c r="C5698" s="367" t="s">
        <v>1930</v>
      </c>
      <c r="D5698" s="366">
        <v>44287</v>
      </c>
      <c r="E5698" s="366">
        <v>44317</v>
      </c>
      <c r="F5698" s="366">
        <v>44317</v>
      </c>
      <c r="G5698" s="365">
        <v>16</v>
      </c>
    </row>
    <row r="5699" spans="1:7" x14ac:dyDescent="0.25">
      <c r="A5699" s="369">
        <v>9911751</v>
      </c>
      <c r="B5699" s="368" t="s">
        <v>1928</v>
      </c>
      <c r="C5699" s="367" t="s">
        <v>1933</v>
      </c>
      <c r="D5699" s="366">
        <v>44075</v>
      </c>
      <c r="E5699" s="366">
        <v>44075</v>
      </c>
      <c r="F5699" s="366">
        <v>44105</v>
      </c>
      <c r="G5699" s="365">
        <v>71</v>
      </c>
    </row>
    <row r="5700" spans="1:7" x14ac:dyDescent="0.25">
      <c r="A5700" s="369">
        <v>9913325</v>
      </c>
      <c r="B5700" s="368" t="s">
        <v>1928</v>
      </c>
      <c r="C5700" s="367" t="s">
        <v>1927</v>
      </c>
      <c r="D5700" s="366">
        <v>44317</v>
      </c>
      <c r="E5700" s="366">
        <v>44317</v>
      </c>
      <c r="F5700" s="366">
        <v>44317</v>
      </c>
      <c r="G5700" s="365">
        <v>23</v>
      </c>
    </row>
    <row r="5701" spans="1:7" x14ac:dyDescent="0.25">
      <c r="A5701" s="369">
        <v>9913919</v>
      </c>
      <c r="B5701" s="368" t="s">
        <v>1924</v>
      </c>
      <c r="C5701" s="367" t="s">
        <v>1934</v>
      </c>
      <c r="D5701" s="366">
        <v>44409</v>
      </c>
      <c r="E5701" s="366">
        <v>44409</v>
      </c>
      <c r="F5701" s="366">
        <v>44409</v>
      </c>
      <c r="G5701" s="365">
        <v>35</v>
      </c>
    </row>
    <row r="5702" spans="1:7" x14ac:dyDescent="0.25">
      <c r="A5702" s="369">
        <v>9915320</v>
      </c>
      <c r="B5702" s="368" t="s">
        <v>1922</v>
      </c>
      <c r="C5702" s="367" t="s">
        <v>1921</v>
      </c>
      <c r="D5702" s="366">
        <v>44256</v>
      </c>
      <c r="E5702" s="366">
        <v>44287</v>
      </c>
      <c r="F5702" s="366">
        <v>44287</v>
      </c>
      <c r="G5702" s="365">
        <v>12</v>
      </c>
    </row>
    <row r="5703" spans="1:7" x14ac:dyDescent="0.25">
      <c r="A5703" s="369">
        <v>9916074</v>
      </c>
      <c r="B5703" s="368" t="s">
        <v>1922</v>
      </c>
      <c r="C5703" s="367" t="s">
        <v>1931</v>
      </c>
      <c r="D5703" s="366">
        <v>44470</v>
      </c>
      <c r="E5703" s="366">
        <v>44470</v>
      </c>
      <c r="F5703" s="366">
        <v>44501</v>
      </c>
      <c r="G5703" s="365">
        <v>78</v>
      </c>
    </row>
    <row r="5704" spans="1:7" x14ac:dyDescent="0.25">
      <c r="A5704" s="369">
        <v>9917673</v>
      </c>
      <c r="B5704" s="368" t="s">
        <v>1922</v>
      </c>
      <c r="C5704" s="367" t="s">
        <v>1919</v>
      </c>
      <c r="D5704" s="366">
        <v>44105</v>
      </c>
      <c r="E5704" s="366">
        <v>44136</v>
      </c>
      <c r="F5704" s="366">
        <v>44136</v>
      </c>
      <c r="G5704" s="365">
        <v>1</v>
      </c>
    </row>
    <row r="5705" spans="1:7" x14ac:dyDescent="0.25">
      <c r="A5705" s="369">
        <v>9918703</v>
      </c>
      <c r="B5705" s="368" t="s">
        <v>1922</v>
      </c>
      <c r="C5705" s="367" t="s">
        <v>1921</v>
      </c>
      <c r="D5705" s="366">
        <v>44166</v>
      </c>
      <c r="E5705" s="366">
        <v>44197</v>
      </c>
      <c r="F5705" s="366">
        <v>44197</v>
      </c>
      <c r="G5705" s="365">
        <v>5</v>
      </c>
    </row>
    <row r="5706" spans="1:7" x14ac:dyDescent="0.25">
      <c r="A5706" s="369">
        <v>9919819</v>
      </c>
      <c r="B5706" s="368" t="s">
        <v>1920</v>
      </c>
      <c r="C5706" s="367" t="s">
        <v>1919</v>
      </c>
      <c r="D5706" s="366">
        <v>44470</v>
      </c>
      <c r="E5706" s="366">
        <v>44501</v>
      </c>
      <c r="F5706" s="366">
        <v>44501</v>
      </c>
      <c r="G5706" s="365">
        <v>13</v>
      </c>
    </row>
    <row r="5707" spans="1:7" x14ac:dyDescent="0.25">
      <c r="A5707" s="369">
        <v>9920048</v>
      </c>
      <c r="B5707" s="368" t="s">
        <v>1924</v>
      </c>
      <c r="C5707" s="367" t="s">
        <v>1921</v>
      </c>
      <c r="D5707" s="366">
        <v>44409</v>
      </c>
      <c r="E5707" s="366">
        <v>44409</v>
      </c>
      <c r="F5707" s="366">
        <v>44440</v>
      </c>
      <c r="G5707" s="365">
        <v>97</v>
      </c>
    </row>
    <row r="5708" spans="1:7" x14ac:dyDescent="0.25">
      <c r="A5708" s="369">
        <v>9920677</v>
      </c>
      <c r="B5708" s="368" t="s">
        <v>1926</v>
      </c>
      <c r="C5708" s="367" t="s">
        <v>1921</v>
      </c>
      <c r="D5708" s="366">
        <v>44013</v>
      </c>
      <c r="E5708" s="366">
        <v>44013</v>
      </c>
      <c r="F5708" s="366">
        <v>44044</v>
      </c>
      <c r="G5708" s="365">
        <v>96</v>
      </c>
    </row>
    <row r="5709" spans="1:7" x14ac:dyDescent="0.25">
      <c r="A5709" s="369">
        <v>9920913</v>
      </c>
      <c r="B5709" s="368" t="s">
        <v>1924</v>
      </c>
      <c r="C5709" s="367" t="s">
        <v>1925</v>
      </c>
      <c r="D5709" s="366">
        <v>44378</v>
      </c>
      <c r="E5709" s="366">
        <v>44378</v>
      </c>
      <c r="F5709" s="366">
        <v>44409</v>
      </c>
      <c r="G5709" s="365">
        <v>16</v>
      </c>
    </row>
    <row r="5710" spans="1:7" x14ac:dyDescent="0.25">
      <c r="A5710" s="369">
        <v>9924950</v>
      </c>
      <c r="B5710" s="368" t="s">
        <v>1926</v>
      </c>
      <c r="C5710" s="367" t="s">
        <v>1925</v>
      </c>
      <c r="D5710" s="366">
        <v>44501</v>
      </c>
      <c r="E5710" s="366">
        <v>44501</v>
      </c>
      <c r="F5710" s="366">
        <v>44531</v>
      </c>
      <c r="G5710" s="365">
        <v>13</v>
      </c>
    </row>
    <row r="5711" spans="1:7" x14ac:dyDescent="0.25">
      <c r="A5711" s="369">
        <v>9930554</v>
      </c>
      <c r="B5711" s="368" t="s">
        <v>1928</v>
      </c>
      <c r="C5711" s="367" t="s">
        <v>1921</v>
      </c>
      <c r="D5711" s="366">
        <v>43862</v>
      </c>
      <c r="E5711" s="366">
        <v>43862</v>
      </c>
      <c r="F5711" s="366">
        <v>43891</v>
      </c>
      <c r="G5711" s="365">
        <v>88</v>
      </c>
    </row>
    <row r="5712" spans="1:7" x14ac:dyDescent="0.25">
      <c r="A5712" s="369">
        <v>9931749</v>
      </c>
      <c r="B5712" s="368" t="s">
        <v>1928</v>
      </c>
      <c r="C5712" s="367" t="s">
        <v>1931</v>
      </c>
      <c r="D5712" s="366">
        <v>44317</v>
      </c>
      <c r="E5712" s="366">
        <v>44317</v>
      </c>
      <c r="F5712" s="366">
        <v>44317</v>
      </c>
      <c r="G5712" s="365">
        <v>23</v>
      </c>
    </row>
    <row r="5713" spans="1:7" x14ac:dyDescent="0.25">
      <c r="A5713" s="369">
        <v>9931962</v>
      </c>
      <c r="B5713" s="368" t="s">
        <v>1929</v>
      </c>
      <c r="C5713" s="367" t="s">
        <v>1921</v>
      </c>
      <c r="D5713" s="366">
        <v>44197</v>
      </c>
      <c r="E5713" s="366">
        <v>44197</v>
      </c>
      <c r="F5713" s="366">
        <v>44228</v>
      </c>
      <c r="G5713" s="365">
        <v>30</v>
      </c>
    </row>
    <row r="5714" spans="1:7" x14ac:dyDescent="0.25">
      <c r="A5714" s="369">
        <v>9933019</v>
      </c>
      <c r="B5714" s="368" t="s">
        <v>1932</v>
      </c>
      <c r="C5714" s="367" t="s">
        <v>1930</v>
      </c>
      <c r="D5714" s="366">
        <v>44348</v>
      </c>
      <c r="E5714" s="366">
        <v>44378</v>
      </c>
      <c r="F5714" s="366">
        <v>44378</v>
      </c>
      <c r="G5714" s="365">
        <v>18</v>
      </c>
    </row>
    <row r="5715" spans="1:7" x14ac:dyDescent="0.25">
      <c r="A5715" s="369">
        <v>9933759</v>
      </c>
      <c r="B5715" s="368" t="s">
        <v>1928</v>
      </c>
      <c r="C5715" s="367" t="s">
        <v>1919</v>
      </c>
      <c r="D5715" s="366">
        <v>44440</v>
      </c>
      <c r="E5715" s="366">
        <v>44470</v>
      </c>
      <c r="F5715" s="366">
        <v>44470</v>
      </c>
      <c r="G5715" s="365">
        <v>8</v>
      </c>
    </row>
    <row r="5716" spans="1:7" x14ac:dyDescent="0.25">
      <c r="A5716" s="369">
        <v>9935207</v>
      </c>
      <c r="B5716" s="368" t="s">
        <v>1932</v>
      </c>
      <c r="C5716" s="367" t="s">
        <v>1917</v>
      </c>
      <c r="D5716" s="366">
        <v>43831</v>
      </c>
      <c r="E5716" s="366">
        <v>43831</v>
      </c>
      <c r="F5716" s="366">
        <v>43862</v>
      </c>
      <c r="G5716" s="365">
        <v>51</v>
      </c>
    </row>
    <row r="5717" spans="1:7" x14ac:dyDescent="0.25">
      <c r="A5717" s="369">
        <v>9936963</v>
      </c>
      <c r="B5717" s="368" t="s">
        <v>1922</v>
      </c>
      <c r="C5717" s="367" t="s">
        <v>1931</v>
      </c>
      <c r="D5717" s="366">
        <v>43891</v>
      </c>
      <c r="E5717" s="366">
        <v>43891</v>
      </c>
      <c r="F5717" s="366">
        <v>43922</v>
      </c>
      <c r="G5717" s="365">
        <v>14</v>
      </c>
    </row>
    <row r="5718" spans="1:7" x14ac:dyDescent="0.25">
      <c r="A5718" s="369">
        <v>9938423</v>
      </c>
      <c r="B5718" s="368" t="s">
        <v>1932</v>
      </c>
      <c r="C5718" s="367" t="s">
        <v>1930</v>
      </c>
      <c r="D5718" s="366">
        <v>44136</v>
      </c>
      <c r="E5718" s="366">
        <v>44136</v>
      </c>
      <c r="F5718" s="366">
        <v>44136</v>
      </c>
      <c r="G5718" s="365">
        <v>94</v>
      </c>
    </row>
    <row r="5719" spans="1:7" x14ac:dyDescent="0.25">
      <c r="A5719" s="369">
        <v>9940308</v>
      </c>
      <c r="B5719" s="368" t="s">
        <v>1924</v>
      </c>
      <c r="C5719" s="367" t="s">
        <v>1931</v>
      </c>
      <c r="D5719" s="366">
        <v>44075</v>
      </c>
      <c r="E5719" s="366">
        <v>44075</v>
      </c>
      <c r="F5719" s="366">
        <v>44075</v>
      </c>
      <c r="G5719" s="365">
        <v>35</v>
      </c>
    </row>
    <row r="5720" spans="1:7" x14ac:dyDescent="0.25">
      <c r="A5720" s="369">
        <v>9941074</v>
      </c>
      <c r="B5720" s="368" t="s">
        <v>1926</v>
      </c>
      <c r="C5720" s="367" t="s">
        <v>1923</v>
      </c>
      <c r="D5720" s="366">
        <v>44317</v>
      </c>
      <c r="E5720" s="366">
        <v>44317</v>
      </c>
      <c r="F5720" s="366">
        <v>44348</v>
      </c>
      <c r="G5720" s="365">
        <v>48</v>
      </c>
    </row>
    <row r="5721" spans="1:7" x14ac:dyDescent="0.25">
      <c r="A5721" s="369">
        <v>9941749</v>
      </c>
      <c r="B5721" s="368" t="s">
        <v>1929</v>
      </c>
      <c r="C5721" s="367" t="s">
        <v>1927</v>
      </c>
      <c r="D5721" s="366">
        <v>44044</v>
      </c>
      <c r="E5721" s="366">
        <v>44075</v>
      </c>
      <c r="F5721" s="366">
        <v>44075</v>
      </c>
      <c r="G5721" s="365">
        <v>3</v>
      </c>
    </row>
    <row r="5722" spans="1:7" x14ac:dyDescent="0.25">
      <c r="A5722" s="369">
        <v>9943590</v>
      </c>
      <c r="B5722" s="368" t="s">
        <v>1918</v>
      </c>
      <c r="C5722" s="367" t="s">
        <v>1931</v>
      </c>
      <c r="D5722" s="366">
        <v>44228</v>
      </c>
      <c r="E5722" s="366">
        <v>44256</v>
      </c>
      <c r="F5722" s="366">
        <v>44256</v>
      </c>
      <c r="G5722" s="365">
        <v>22</v>
      </c>
    </row>
    <row r="5723" spans="1:7" x14ac:dyDescent="0.25">
      <c r="A5723" s="369">
        <v>9944044</v>
      </c>
      <c r="B5723" s="368" t="s">
        <v>1932</v>
      </c>
      <c r="C5723" s="367" t="s">
        <v>1925</v>
      </c>
      <c r="D5723" s="366">
        <v>44470</v>
      </c>
      <c r="E5723" s="366">
        <v>44470</v>
      </c>
      <c r="F5723" s="366">
        <v>44501</v>
      </c>
      <c r="G5723" s="365">
        <v>17</v>
      </c>
    </row>
    <row r="5724" spans="1:7" x14ac:dyDescent="0.25">
      <c r="A5724" s="369">
        <v>9944261</v>
      </c>
      <c r="B5724" s="368" t="s">
        <v>1929</v>
      </c>
      <c r="C5724" s="367" t="s">
        <v>1931</v>
      </c>
      <c r="D5724" s="366">
        <v>44378</v>
      </c>
      <c r="E5724" s="366">
        <v>44378</v>
      </c>
      <c r="F5724" s="366">
        <v>44409</v>
      </c>
      <c r="G5724" s="365">
        <v>15</v>
      </c>
    </row>
    <row r="5725" spans="1:7" x14ac:dyDescent="0.25">
      <c r="A5725" s="369">
        <v>9944555</v>
      </c>
      <c r="B5725" s="368" t="s">
        <v>1926</v>
      </c>
      <c r="C5725" s="367" t="s">
        <v>1923</v>
      </c>
      <c r="D5725" s="366">
        <v>43952</v>
      </c>
      <c r="E5725" s="366">
        <v>43952</v>
      </c>
      <c r="F5725" s="366">
        <v>43952</v>
      </c>
      <c r="G5725" s="365">
        <v>100</v>
      </c>
    </row>
    <row r="5726" spans="1:7" x14ac:dyDescent="0.25">
      <c r="A5726" s="369">
        <v>9950968</v>
      </c>
      <c r="B5726" s="368" t="s">
        <v>1920</v>
      </c>
      <c r="C5726" s="367" t="s">
        <v>1933</v>
      </c>
      <c r="D5726" s="366">
        <v>44105</v>
      </c>
      <c r="E5726" s="366">
        <v>44105</v>
      </c>
      <c r="F5726" s="366">
        <v>44136</v>
      </c>
      <c r="G5726" s="365">
        <v>82</v>
      </c>
    </row>
    <row r="5727" spans="1:7" x14ac:dyDescent="0.25">
      <c r="A5727" s="369">
        <v>9955772</v>
      </c>
      <c r="B5727" s="368" t="s">
        <v>1920</v>
      </c>
      <c r="C5727" s="367" t="s">
        <v>1917</v>
      </c>
      <c r="D5727" s="366">
        <v>44348</v>
      </c>
      <c r="E5727" s="366">
        <v>44348</v>
      </c>
      <c r="F5727" s="366">
        <v>44378</v>
      </c>
      <c r="G5727" s="365">
        <v>59</v>
      </c>
    </row>
    <row r="5728" spans="1:7" x14ac:dyDescent="0.25">
      <c r="A5728" s="369">
        <v>9956496</v>
      </c>
      <c r="B5728" s="368" t="s">
        <v>1928</v>
      </c>
      <c r="C5728" s="367" t="s">
        <v>1917</v>
      </c>
      <c r="D5728" s="366">
        <v>44470</v>
      </c>
      <c r="E5728" s="366">
        <v>44501</v>
      </c>
      <c r="F5728" s="366">
        <v>44501</v>
      </c>
      <c r="G5728" s="365">
        <v>1</v>
      </c>
    </row>
    <row r="5729" spans="1:7" x14ac:dyDescent="0.25">
      <c r="A5729" s="369">
        <v>9956561</v>
      </c>
      <c r="B5729" s="368" t="s">
        <v>1918</v>
      </c>
      <c r="C5729" s="367" t="s">
        <v>1927</v>
      </c>
      <c r="D5729" s="366">
        <v>44348</v>
      </c>
      <c r="E5729" s="366">
        <v>44378</v>
      </c>
      <c r="F5729" s="366">
        <v>44378</v>
      </c>
      <c r="G5729" s="365">
        <v>3</v>
      </c>
    </row>
    <row r="5730" spans="1:7" x14ac:dyDescent="0.25">
      <c r="A5730" s="369">
        <v>9956824</v>
      </c>
      <c r="B5730" s="368" t="s">
        <v>1918</v>
      </c>
      <c r="C5730" s="367" t="s">
        <v>1925</v>
      </c>
      <c r="D5730" s="366">
        <v>44440</v>
      </c>
      <c r="E5730" s="366">
        <v>44440</v>
      </c>
      <c r="F5730" s="366">
        <v>44470</v>
      </c>
      <c r="G5730" s="365">
        <v>89</v>
      </c>
    </row>
    <row r="5731" spans="1:7" x14ac:dyDescent="0.25">
      <c r="A5731" s="369">
        <v>9957085</v>
      </c>
      <c r="B5731" s="368" t="s">
        <v>1928</v>
      </c>
      <c r="C5731" s="367" t="s">
        <v>1930</v>
      </c>
      <c r="D5731" s="366">
        <v>44287</v>
      </c>
      <c r="E5731" s="366">
        <v>44287</v>
      </c>
      <c r="F5731" s="366">
        <v>44287</v>
      </c>
      <c r="G5731" s="365">
        <v>26</v>
      </c>
    </row>
    <row r="5732" spans="1:7" x14ac:dyDescent="0.25">
      <c r="A5732" s="369">
        <v>9958028</v>
      </c>
      <c r="B5732" s="368" t="s">
        <v>1928</v>
      </c>
      <c r="C5732" s="367" t="s">
        <v>1930</v>
      </c>
      <c r="D5732" s="366">
        <v>43862</v>
      </c>
      <c r="E5732" s="366">
        <v>43862</v>
      </c>
      <c r="F5732" s="366">
        <v>43862</v>
      </c>
      <c r="G5732" s="365">
        <v>6</v>
      </c>
    </row>
    <row r="5733" spans="1:7" x14ac:dyDescent="0.25">
      <c r="A5733" s="369">
        <v>9961244</v>
      </c>
      <c r="B5733" s="368" t="s">
        <v>1932</v>
      </c>
      <c r="C5733" s="367" t="s">
        <v>1934</v>
      </c>
      <c r="D5733" s="366">
        <v>44470</v>
      </c>
      <c r="E5733" s="366">
        <v>44501</v>
      </c>
      <c r="F5733" s="366">
        <v>44501</v>
      </c>
      <c r="G5733" s="365">
        <v>21</v>
      </c>
    </row>
    <row r="5734" spans="1:7" x14ac:dyDescent="0.25">
      <c r="A5734" s="369">
        <v>9965339</v>
      </c>
      <c r="B5734" s="368" t="s">
        <v>1918</v>
      </c>
      <c r="C5734" s="367" t="s">
        <v>1934</v>
      </c>
      <c r="D5734" s="366">
        <v>43891</v>
      </c>
      <c r="E5734" s="366">
        <v>43922</v>
      </c>
      <c r="F5734" s="366">
        <v>43922</v>
      </c>
      <c r="G5734" s="365">
        <v>6</v>
      </c>
    </row>
    <row r="5735" spans="1:7" x14ac:dyDescent="0.25">
      <c r="A5735" s="369">
        <v>9965509</v>
      </c>
      <c r="B5735" s="368" t="s">
        <v>1922</v>
      </c>
      <c r="C5735" s="367" t="s">
        <v>1931</v>
      </c>
      <c r="D5735" s="366">
        <v>44470</v>
      </c>
      <c r="E5735" s="366">
        <v>44501</v>
      </c>
      <c r="F5735" s="366">
        <v>44501</v>
      </c>
      <c r="G5735" s="365">
        <v>1</v>
      </c>
    </row>
    <row r="5736" spans="1:7" x14ac:dyDescent="0.25">
      <c r="A5736" s="369">
        <v>9965715</v>
      </c>
      <c r="B5736" s="368" t="s">
        <v>1926</v>
      </c>
      <c r="C5736" s="367" t="s">
        <v>1931</v>
      </c>
      <c r="D5736" s="366">
        <v>43922</v>
      </c>
      <c r="E5736" s="366">
        <v>43922</v>
      </c>
      <c r="F5736" s="366">
        <v>43922</v>
      </c>
      <c r="G5736" s="365">
        <v>76</v>
      </c>
    </row>
    <row r="5737" spans="1:7" x14ac:dyDescent="0.25">
      <c r="A5737" s="369">
        <v>9966088</v>
      </c>
      <c r="B5737" s="368" t="s">
        <v>1924</v>
      </c>
      <c r="C5737" s="367" t="s">
        <v>1933</v>
      </c>
      <c r="D5737" s="366">
        <v>44378</v>
      </c>
      <c r="E5737" s="366">
        <v>44378</v>
      </c>
      <c r="F5737" s="366">
        <v>44409</v>
      </c>
      <c r="G5737" s="365">
        <v>38</v>
      </c>
    </row>
    <row r="5738" spans="1:7" x14ac:dyDescent="0.25">
      <c r="A5738" s="369">
        <v>9966951</v>
      </c>
      <c r="B5738" s="368" t="s">
        <v>1922</v>
      </c>
      <c r="C5738" s="367" t="s">
        <v>1921</v>
      </c>
      <c r="D5738" s="366">
        <v>43983</v>
      </c>
      <c r="E5738" s="366">
        <v>43983</v>
      </c>
      <c r="F5738" s="366">
        <v>44013</v>
      </c>
      <c r="G5738" s="365">
        <v>43</v>
      </c>
    </row>
    <row r="5739" spans="1:7" x14ac:dyDescent="0.25">
      <c r="A5739" s="369">
        <v>9966955</v>
      </c>
      <c r="B5739" s="368" t="s">
        <v>1920</v>
      </c>
      <c r="C5739" s="367" t="s">
        <v>1927</v>
      </c>
      <c r="D5739" s="366">
        <v>44136</v>
      </c>
      <c r="E5739" s="366">
        <v>44136</v>
      </c>
      <c r="F5739" s="366">
        <v>44166</v>
      </c>
      <c r="G5739" s="365">
        <v>47</v>
      </c>
    </row>
    <row r="5740" spans="1:7" x14ac:dyDescent="0.25">
      <c r="A5740" s="369">
        <v>9967698</v>
      </c>
      <c r="B5740" s="368" t="s">
        <v>1918</v>
      </c>
      <c r="C5740" s="367" t="s">
        <v>1923</v>
      </c>
      <c r="D5740" s="366">
        <v>44409</v>
      </c>
      <c r="E5740" s="366">
        <v>44409</v>
      </c>
      <c r="F5740" s="366">
        <v>44440</v>
      </c>
      <c r="G5740" s="365">
        <v>42</v>
      </c>
    </row>
    <row r="5741" spans="1:7" x14ac:dyDescent="0.25">
      <c r="A5741" s="369">
        <v>9968739</v>
      </c>
      <c r="B5741" s="368" t="s">
        <v>1918</v>
      </c>
      <c r="C5741" s="367" t="s">
        <v>1931</v>
      </c>
      <c r="D5741" s="366">
        <v>44470</v>
      </c>
      <c r="E5741" s="366">
        <v>44501</v>
      </c>
      <c r="F5741" s="366">
        <v>44501</v>
      </c>
      <c r="G5741" s="365">
        <v>16</v>
      </c>
    </row>
    <row r="5742" spans="1:7" x14ac:dyDescent="0.25">
      <c r="A5742" s="369">
        <v>9968914</v>
      </c>
      <c r="B5742" s="368" t="s">
        <v>1932</v>
      </c>
      <c r="C5742" s="367" t="s">
        <v>1934</v>
      </c>
      <c r="D5742" s="366">
        <v>44075</v>
      </c>
      <c r="E5742" s="366">
        <v>44075</v>
      </c>
      <c r="F5742" s="366">
        <v>44075</v>
      </c>
      <c r="G5742" s="365">
        <v>33</v>
      </c>
    </row>
    <row r="5743" spans="1:7" x14ac:dyDescent="0.25">
      <c r="A5743" s="369">
        <v>9969405</v>
      </c>
      <c r="B5743" s="368" t="s">
        <v>1920</v>
      </c>
      <c r="C5743" s="367" t="s">
        <v>1933</v>
      </c>
      <c r="D5743" s="366">
        <v>44197</v>
      </c>
      <c r="E5743" s="366">
        <v>44228</v>
      </c>
      <c r="F5743" s="366">
        <v>44228</v>
      </c>
      <c r="G5743" s="365">
        <v>21</v>
      </c>
    </row>
    <row r="5744" spans="1:7" x14ac:dyDescent="0.25">
      <c r="A5744" s="369">
        <v>9969459</v>
      </c>
      <c r="B5744" s="368" t="s">
        <v>1929</v>
      </c>
      <c r="C5744" s="367" t="s">
        <v>1917</v>
      </c>
      <c r="D5744" s="366">
        <v>44197</v>
      </c>
      <c r="E5744" s="366">
        <v>44228</v>
      </c>
      <c r="F5744" s="366">
        <v>44228</v>
      </c>
      <c r="G5744" s="365">
        <v>22</v>
      </c>
    </row>
    <row r="5745" spans="1:7" x14ac:dyDescent="0.25">
      <c r="A5745" s="369">
        <v>9969568</v>
      </c>
      <c r="B5745" s="368" t="s">
        <v>1920</v>
      </c>
      <c r="C5745" s="367" t="s">
        <v>1927</v>
      </c>
      <c r="D5745" s="366">
        <v>43891</v>
      </c>
      <c r="E5745" s="366">
        <v>43891</v>
      </c>
      <c r="F5745" s="366">
        <v>43891</v>
      </c>
      <c r="G5745" s="365">
        <v>50</v>
      </c>
    </row>
    <row r="5746" spans="1:7" x14ac:dyDescent="0.25">
      <c r="A5746" s="369">
        <v>9969706</v>
      </c>
      <c r="B5746" s="368" t="s">
        <v>1920</v>
      </c>
      <c r="C5746" s="367" t="s">
        <v>1927</v>
      </c>
      <c r="D5746" s="366">
        <v>44105</v>
      </c>
      <c r="E5746" s="366">
        <v>44105</v>
      </c>
      <c r="F5746" s="366">
        <v>44105</v>
      </c>
      <c r="G5746" s="365">
        <v>61</v>
      </c>
    </row>
    <row r="5747" spans="1:7" x14ac:dyDescent="0.25">
      <c r="A5747" s="369">
        <v>9975470</v>
      </c>
      <c r="B5747" s="368" t="s">
        <v>1918</v>
      </c>
      <c r="C5747" s="367" t="s">
        <v>1925</v>
      </c>
      <c r="D5747" s="366">
        <v>44317</v>
      </c>
      <c r="E5747" s="366">
        <v>44317</v>
      </c>
      <c r="F5747" s="366">
        <v>44317</v>
      </c>
      <c r="G5747" s="365">
        <v>58</v>
      </c>
    </row>
    <row r="5748" spans="1:7" x14ac:dyDescent="0.25">
      <c r="A5748" s="369">
        <v>9976482</v>
      </c>
      <c r="B5748" s="368" t="s">
        <v>1918</v>
      </c>
      <c r="C5748" s="367" t="s">
        <v>1923</v>
      </c>
      <c r="D5748" s="366">
        <v>44378</v>
      </c>
      <c r="E5748" s="366">
        <v>44409</v>
      </c>
      <c r="F5748" s="366">
        <v>44409</v>
      </c>
      <c r="G5748" s="365">
        <v>1</v>
      </c>
    </row>
    <row r="5749" spans="1:7" x14ac:dyDescent="0.25">
      <c r="A5749" s="369">
        <v>9977408</v>
      </c>
      <c r="B5749" s="368" t="s">
        <v>1926</v>
      </c>
      <c r="C5749" s="367" t="s">
        <v>1925</v>
      </c>
      <c r="D5749" s="366">
        <v>44256</v>
      </c>
      <c r="E5749" s="366">
        <v>44256</v>
      </c>
      <c r="F5749" s="366">
        <v>44256</v>
      </c>
      <c r="G5749" s="365">
        <v>46</v>
      </c>
    </row>
    <row r="5750" spans="1:7" x14ac:dyDescent="0.25">
      <c r="A5750" s="369">
        <v>9978295</v>
      </c>
      <c r="B5750" s="368" t="s">
        <v>1932</v>
      </c>
      <c r="C5750" s="367" t="s">
        <v>1930</v>
      </c>
      <c r="D5750" s="366">
        <v>43862</v>
      </c>
      <c r="E5750" s="366">
        <v>43862</v>
      </c>
      <c r="F5750" s="366">
        <v>43891</v>
      </c>
      <c r="G5750" s="365">
        <v>50</v>
      </c>
    </row>
    <row r="5751" spans="1:7" x14ac:dyDescent="0.25">
      <c r="A5751" s="369">
        <v>9981785</v>
      </c>
      <c r="B5751" s="368" t="s">
        <v>1918</v>
      </c>
      <c r="C5751" s="367" t="s">
        <v>1919</v>
      </c>
      <c r="D5751" s="366">
        <v>44136</v>
      </c>
      <c r="E5751" s="366">
        <v>44136</v>
      </c>
      <c r="F5751" s="366">
        <v>44166</v>
      </c>
      <c r="G5751" s="365">
        <v>67</v>
      </c>
    </row>
    <row r="5752" spans="1:7" x14ac:dyDescent="0.25">
      <c r="A5752" s="369">
        <v>9982067</v>
      </c>
      <c r="B5752" s="368" t="s">
        <v>1922</v>
      </c>
      <c r="C5752" s="367" t="s">
        <v>1930</v>
      </c>
      <c r="D5752" s="366">
        <v>44136</v>
      </c>
      <c r="E5752" s="366">
        <v>44166</v>
      </c>
      <c r="F5752" s="366">
        <v>44166</v>
      </c>
      <c r="G5752" s="365">
        <v>7</v>
      </c>
    </row>
    <row r="5753" spans="1:7" x14ac:dyDescent="0.25">
      <c r="A5753" s="369">
        <v>9982540</v>
      </c>
      <c r="B5753" s="368" t="s">
        <v>1932</v>
      </c>
      <c r="C5753" s="367" t="s">
        <v>1921</v>
      </c>
      <c r="D5753" s="366">
        <v>44197</v>
      </c>
      <c r="E5753" s="366">
        <v>44197</v>
      </c>
      <c r="F5753" s="366">
        <v>44197</v>
      </c>
      <c r="G5753" s="365">
        <v>75</v>
      </c>
    </row>
    <row r="5754" spans="1:7" x14ac:dyDescent="0.25">
      <c r="A5754" s="369">
        <v>9983652</v>
      </c>
      <c r="B5754" s="368" t="s">
        <v>1922</v>
      </c>
      <c r="C5754" s="367" t="s">
        <v>1923</v>
      </c>
      <c r="D5754" s="366">
        <v>44440</v>
      </c>
      <c r="E5754" s="366">
        <v>44440</v>
      </c>
      <c r="F5754" s="366">
        <v>44440</v>
      </c>
      <c r="G5754" s="365">
        <v>18</v>
      </c>
    </row>
    <row r="5755" spans="1:7" x14ac:dyDescent="0.25">
      <c r="A5755" s="369">
        <v>9985819</v>
      </c>
      <c r="B5755" s="368" t="s">
        <v>1928</v>
      </c>
      <c r="C5755" s="367" t="s">
        <v>1925</v>
      </c>
      <c r="D5755" s="366">
        <v>44287</v>
      </c>
      <c r="E5755" s="366">
        <v>44317</v>
      </c>
      <c r="F5755" s="366">
        <v>44317</v>
      </c>
      <c r="G5755" s="365">
        <v>5</v>
      </c>
    </row>
    <row r="5756" spans="1:7" x14ac:dyDescent="0.25">
      <c r="A5756" s="369">
        <v>9988391</v>
      </c>
      <c r="B5756" s="368" t="s">
        <v>1928</v>
      </c>
      <c r="C5756" s="367" t="s">
        <v>1933</v>
      </c>
      <c r="D5756" s="366">
        <v>44044</v>
      </c>
      <c r="E5756" s="366">
        <v>44044</v>
      </c>
      <c r="F5756" s="366">
        <v>44075</v>
      </c>
      <c r="G5756" s="365">
        <v>16</v>
      </c>
    </row>
    <row r="5757" spans="1:7" x14ac:dyDescent="0.25">
      <c r="A5757" s="369">
        <v>9989121</v>
      </c>
      <c r="B5757" s="368" t="s">
        <v>1929</v>
      </c>
      <c r="C5757" s="367" t="s">
        <v>1925</v>
      </c>
      <c r="D5757" s="366">
        <v>44105</v>
      </c>
      <c r="E5757" s="366">
        <v>44105</v>
      </c>
      <c r="F5757" s="366">
        <v>44105</v>
      </c>
      <c r="G5757" s="365">
        <v>40</v>
      </c>
    </row>
    <row r="5758" spans="1:7" x14ac:dyDescent="0.25">
      <c r="A5758" s="369">
        <v>9992667</v>
      </c>
      <c r="B5758" s="368" t="s">
        <v>1922</v>
      </c>
      <c r="C5758" s="367" t="s">
        <v>1934</v>
      </c>
      <c r="D5758" s="366">
        <v>43922</v>
      </c>
      <c r="E5758" s="366">
        <v>43952</v>
      </c>
      <c r="F5758" s="366">
        <v>43952</v>
      </c>
      <c r="G5758" s="365">
        <v>1</v>
      </c>
    </row>
    <row r="5759" spans="1:7" x14ac:dyDescent="0.25">
      <c r="A5759" s="369">
        <v>9993758</v>
      </c>
      <c r="B5759" s="368" t="s">
        <v>1932</v>
      </c>
      <c r="C5759" s="367" t="s">
        <v>1927</v>
      </c>
      <c r="D5759" s="366">
        <v>43952</v>
      </c>
      <c r="E5759" s="366">
        <v>43952</v>
      </c>
      <c r="F5759" s="366">
        <v>43983</v>
      </c>
      <c r="G5759" s="365">
        <v>92</v>
      </c>
    </row>
    <row r="5760" spans="1:7" x14ac:dyDescent="0.25">
      <c r="A5760" s="369">
        <v>9996543</v>
      </c>
      <c r="B5760" s="368" t="s">
        <v>1926</v>
      </c>
      <c r="C5760" s="367" t="s">
        <v>1934</v>
      </c>
      <c r="D5760" s="366">
        <v>44105</v>
      </c>
      <c r="E5760" s="366">
        <v>44105</v>
      </c>
      <c r="F5760" s="366">
        <v>44136</v>
      </c>
      <c r="G5760" s="365">
        <v>65</v>
      </c>
    </row>
    <row r="5761" spans="1:7" x14ac:dyDescent="0.25">
      <c r="A5761" s="369">
        <v>9999029</v>
      </c>
      <c r="B5761" s="368" t="s">
        <v>1924</v>
      </c>
      <c r="C5761" s="367" t="s">
        <v>1934</v>
      </c>
      <c r="D5761" s="366">
        <v>44075</v>
      </c>
      <c r="E5761" s="366">
        <v>44105</v>
      </c>
      <c r="F5761" s="366">
        <v>44105</v>
      </c>
      <c r="G5761" s="365">
        <v>7</v>
      </c>
    </row>
    <row r="5762" spans="1:7" x14ac:dyDescent="0.25">
      <c r="A5762" s="369">
        <v>9999551</v>
      </c>
      <c r="B5762" s="368" t="s">
        <v>1924</v>
      </c>
      <c r="C5762" s="367" t="s">
        <v>1921</v>
      </c>
      <c r="D5762" s="366">
        <v>44531</v>
      </c>
      <c r="E5762" s="366">
        <v>44531</v>
      </c>
      <c r="F5762" s="366">
        <v>44531</v>
      </c>
      <c r="G5762" s="365">
        <v>11</v>
      </c>
    </row>
    <row r="5763" spans="1:7" x14ac:dyDescent="0.25">
      <c r="A5763" s="369">
        <v>6782525</v>
      </c>
      <c r="B5763" s="368" t="s">
        <v>1926</v>
      </c>
      <c r="C5763" s="367" t="s">
        <v>1933</v>
      </c>
      <c r="D5763" s="366">
        <v>43800</v>
      </c>
      <c r="E5763" s="366">
        <v>43831</v>
      </c>
      <c r="F5763" s="366">
        <v>43831</v>
      </c>
      <c r="G5763" s="365">
        <v>9</v>
      </c>
    </row>
    <row r="5764" spans="1:7" x14ac:dyDescent="0.25">
      <c r="A5764" s="369">
        <v>2246242</v>
      </c>
      <c r="B5764" s="368" t="s">
        <v>1926</v>
      </c>
      <c r="C5764" s="367" t="s">
        <v>1930</v>
      </c>
      <c r="D5764" s="366">
        <v>43800</v>
      </c>
      <c r="E5764" s="366">
        <v>43831</v>
      </c>
      <c r="F5764" s="366">
        <v>43831</v>
      </c>
      <c r="G5764" s="365">
        <v>10</v>
      </c>
    </row>
    <row r="5765" spans="1:7" x14ac:dyDescent="0.25">
      <c r="A5765" s="369">
        <v>5157773</v>
      </c>
      <c r="B5765" s="368" t="s">
        <v>1928</v>
      </c>
      <c r="C5765" s="367" t="s">
        <v>1933</v>
      </c>
      <c r="D5765" s="366">
        <v>43800</v>
      </c>
      <c r="E5765" s="366">
        <v>43831</v>
      </c>
      <c r="F5765" s="366">
        <v>43831</v>
      </c>
      <c r="G5765" s="365">
        <v>10</v>
      </c>
    </row>
    <row r="5766" spans="1:7" x14ac:dyDescent="0.25">
      <c r="A5766" s="369">
        <v>8939001</v>
      </c>
      <c r="B5766" s="368" t="s">
        <v>1926</v>
      </c>
      <c r="C5766" s="367" t="s">
        <v>1934</v>
      </c>
      <c r="D5766" s="366">
        <v>43800</v>
      </c>
      <c r="E5766" s="366">
        <v>43831</v>
      </c>
      <c r="F5766" s="366">
        <v>43831</v>
      </c>
      <c r="G5766" s="365">
        <v>5</v>
      </c>
    </row>
    <row r="5767" spans="1:7" x14ac:dyDescent="0.25">
      <c r="A5767" s="369">
        <v>2980427</v>
      </c>
      <c r="B5767" s="368" t="s">
        <v>1918</v>
      </c>
      <c r="C5767" s="367" t="s">
        <v>1923</v>
      </c>
      <c r="D5767" s="366">
        <v>43800</v>
      </c>
      <c r="E5767" s="366">
        <v>43831</v>
      </c>
      <c r="F5767" s="366">
        <v>43831</v>
      </c>
      <c r="G5767" s="365">
        <v>8</v>
      </c>
    </row>
    <row r="5768" spans="1:7" x14ac:dyDescent="0.25">
      <c r="A5768" s="369">
        <v>6210979</v>
      </c>
      <c r="B5768" s="368" t="s">
        <v>1926</v>
      </c>
      <c r="C5768" s="367" t="s">
        <v>1919</v>
      </c>
      <c r="D5768" s="366">
        <v>43800</v>
      </c>
      <c r="E5768" s="366">
        <v>43831</v>
      </c>
      <c r="F5768" s="366">
        <v>43831</v>
      </c>
      <c r="G5768" s="365">
        <v>9</v>
      </c>
    </row>
    <row r="5769" spans="1:7" x14ac:dyDescent="0.25">
      <c r="A5769" s="369">
        <v>1393730</v>
      </c>
      <c r="B5769" s="368" t="s">
        <v>1932</v>
      </c>
      <c r="C5769" s="367" t="s">
        <v>1921</v>
      </c>
      <c r="D5769" s="366">
        <v>43800</v>
      </c>
      <c r="E5769" s="366">
        <v>43831</v>
      </c>
      <c r="F5769" s="366">
        <v>43831</v>
      </c>
      <c r="G5769" s="365">
        <v>7</v>
      </c>
    </row>
    <row r="5770" spans="1:7" x14ac:dyDescent="0.25">
      <c r="A5770" s="369">
        <v>1931083</v>
      </c>
      <c r="B5770" s="368" t="s">
        <v>1928</v>
      </c>
      <c r="C5770" s="367" t="s">
        <v>1923</v>
      </c>
      <c r="D5770" s="366">
        <v>43800</v>
      </c>
      <c r="E5770" s="366">
        <v>43831</v>
      </c>
      <c r="F5770" s="366">
        <v>43831</v>
      </c>
      <c r="G5770" s="365">
        <v>1</v>
      </c>
    </row>
    <row r="5771" spans="1:7" x14ac:dyDescent="0.25">
      <c r="A5771" s="369">
        <v>4423288</v>
      </c>
      <c r="B5771" s="368" t="s">
        <v>1928</v>
      </c>
      <c r="C5771" s="367" t="s">
        <v>1930</v>
      </c>
      <c r="D5771" s="366">
        <v>43800</v>
      </c>
      <c r="E5771" s="366">
        <v>43831</v>
      </c>
      <c r="F5771" s="366">
        <v>43831</v>
      </c>
      <c r="G5771" s="365">
        <v>4</v>
      </c>
    </row>
    <row r="5772" spans="1:7" x14ac:dyDescent="0.25">
      <c r="A5772" s="369">
        <v>2538694</v>
      </c>
      <c r="B5772" s="368" t="s">
        <v>1928</v>
      </c>
      <c r="C5772" s="367" t="s">
        <v>1931</v>
      </c>
      <c r="D5772" s="366">
        <v>43800</v>
      </c>
      <c r="E5772" s="366">
        <v>43831</v>
      </c>
      <c r="F5772" s="366">
        <v>43831</v>
      </c>
      <c r="G5772" s="365">
        <v>4</v>
      </c>
    </row>
    <row r="5773" spans="1:7" x14ac:dyDescent="0.25">
      <c r="A5773" s="369">
        <v>7489267</v>
      </c>
      <c r="B5773" s="368" t="s">
        <v>1929</v>
      </c>
      <c r="C5773" s="367" t="s">
        <v>1921</v>
      </c>
      <c r="D5773" s="366">
        <v>43800</v>
      </c>
      <c r="E5773" s="366">
        <v>43831</v>
      </c>
      <c r="F5773" s="366">
        <v>43831</v>
      </c>
      <c r="G5773" s="365">
        <v>9</v>
      </c>
    </row>
    <row r="5774" spans="1:7" x14ac:dyDescent="0.25">
      <c r="A5774" s="369">
        <v>4088778</v>
      </c>
      <c r="B5774" s="368" t="s">
        <v>1929</v>
      </c>
      <c r="C5774" s="367" t="s">
        <v>1930</v>
      </c>
      <c r="D5774" s="366">
        <v>43800</v>
      </c>
      <c r="E5774" s="366">
        <v>43831</v>
      </c>
      <c r="F5774" s="366">
        <v>43831</v>
      </c>
      <c r="G5774" s="365">
        <v>10</v>
      </c>
    </row>
    <row r="5775" spans="1:7" x14ac:dyDescent="0.25">
      <c r="A5775" s="369">
        <v>2213271</v>
      </c>
      <c r="B5775" s="368" t="s">
        <v>1924</v>
      </c>
      <c r="C5775" s="367" t="s">
        <v>1919</v>
      </c>
      <c r="D5775" s="366">
        <v>43800</v>
      </c>
      <c r="E5775" s="366">
        <v>43831</v>
      </c>
      <c r="F5775" s="366">
        <v>43831</v>
      </c>
      <c r="G5775" s="365">
        <v>8</v>
      </c>
    </row>
    <row r="5776" spans="1:7" x14ac:dyDescent="0.25">
      <c r="A5776" s="369">
        <v>1554415</v>
      </c>
      <c r="B5776" s="368" t="s">
        <v>1922</v>
      </c>
      <c r="C5776" s="367" t="s">
        <v>1925</v>
      </c>
      <c r="D5776" s="366">
        <v>43800</v>
      </c>
      <c r="E5776" s="366">
        <v>43831</v>
      </c>
      <c r="F5776" s="366">
        <v>43831</v>
      </c>
      <c r="G5776" s="365">
        <v>7</v>
      </c>
    </row>
    <row r="5777" spans="1:7" x14ac:dyDescent="0.25">
      <c r="A5777" s="369">
        <v>8634648</v>
      </c>
      <c r="B5777" s="368" t="s">
        <v>1918</v>
      </c>
      <c r="C5777" s="367" t="s">
        <v>1927</v>
      </c>
      <c r="D5777" s="366">
        <v>43800</v>
      </c>
      <c r="E5777" s="366">
        <v>43831</v>
      </c>
      <c r="F5777" s="366">
        <v>43831</v>
      </c>
      <c r="G5777" s="365">
        <v>9</v>
      </c>
    </row>
    <row r="5778" spans="1:7" x14ac:dyDescent="0.25">
      <c r="A5778" s="369">
        <v>8892252</v>
      </c>
      <c r="B5778" s="368" t="s">
        <v>1924</v>
      </c>
      <c r="C5778" s="367" t="s">
        <v>1933</v>
      </c>
      <c r="D5778" s="366">
        <v>43800</v>
      </c>
      <c r="E5778" s="366">
        <v>43831</v>
      </c>
      <c r="F5778" s="366">
        <v>43831</v>
      </c>
      <c r="G5778" s="365">
        <v>10</v>
      </c>
    </row>
    <row r="5779" spans="1:7" x14ac:dyDescent="0.25">
      <c r="A5779" s="369">
        <v>9005785</v>
      </c>
      <c r="B5779" s="368" t="s">
        <v>1918</v>
      </c>
      <c r="C5779" s="367" t="s">
        <v>1919</v>
      </c>
      <c r="D5779" s="366">
        <v>43800</v>
      </c>
      <c r="E5779" s="366">
        <v>43831</v>
      </c>
      <c r="F5779" s="366">
        <v>43831</v>
      </c>
      <c r="G5779" s="365">
        <v>3</v>
      </c>
    </row>
    <row r="5780" spans="1:7" x14ac:dyDescent="0.25">
      <c r="A5780" s="369">
        <v>3541731</v>
      </c>
      <c r="B5780" s="368" t="s">
        <v>1932</v>
      </c>
      <c r="C5780" s="367" t="s">
        <v>1919</v>
      </c>
      <c r="D5780" s="366">
        <v>43800</v>
      </c>
      <c r="E5780" s="366">
        <v>43831</v>
      </c>
      <c r="F5780" s="366">
        <v>43831</v>
      </c>
      <c r="G5780" s="365">
        <v>10</v>
      </c>
    </row>
    <row r="5781" spans="1:7" x14ac:dyDescent="0.25">
      <c r="A5781" s="369">
        <v>3170386</v>
      </c>
      <c r="B5781" s="368" t="s">
        <v>1926</v>
      </c>
      <c r="C5781" s="367" t="s">
        <v>1921</v>
      </c>
      <c r="D5781" s="366">
        <v>43800</v>
      </c>
      <c r="E5781" s="366">
        <v>43831</v>
      </c>
      <c r="F5781" s="366">
        <v>43831</v>
      </c>
      <c r="G5781" s="365">
        <v>2</v>
      </c>
    </row>
    <row r="5782" spans="1:7" x14ac:dyDescent="0.25">
      <c r="A5782" s="369">
        <v>7396680</v>
      </c>
      <c r="B5782" s="368" t="s">
        <v>1928</v>
      </c>
      <c r="C5782" s="367" t="s">
        <v>1917</v>
      </c>
      <c r="D5782" s="366">
        <v>43800</v>
      </c>
      <c r="E5782" s="366">
        <v>43831</v>
      </c>
      <c r="F5782" s="366">
        <v>43831</v>
      </c>
      <c r="G5782" s="365">
        <v>5</v>
      </c>
    </row>
    <row r="5783" spans="1:7" x14ac:dyDescent="0.25">
      <c r="A5783" s="369">
        <v>1938387</v>
      </c>
      <c r="B5783" s="368" t="s">
        <v>1929</v>
      </c>
      <c r="C5783" s="367" t="s">
        <v>1917</v>
      </c>
      <c r="D5783" s="366">
        <v>43800</v>
      </c>
      <c r="E5783" s="366">
        <v>43831</v>
      </c>
      <c r="F5783" s="366">
        <v>43831</v>
      </c>
      <c r="G5783" s="365">
        <v>5</v>
      </c>
    </row>
    <row r="5784" spans="1:7" x14ac:dyDescent="0.25">
      <c r="A5784" s="369">
        <v>7643068</v>
      </c>
      <c r="B5784" s="368" t="s">
        <v>1922</v>
      </c>
      <c r="C5784" s="367" t="s">
        <v>1927</v>
      </c>
      <c r="D5784" s="366">
        <v>43800</v>
      </c>
      <c r="E5784" s="366">
        <v>43831</v>
      </c>
      <c r="F5784" s="366">
        <v>43831</v>
      </c>
      <c r="G5784" s="365">
        <v>7</v>
      </c>
    </row>
    <row r="5785" spans="1:7" x14ac:dyDescent="0.25">
      <c r="A5785" s="369">
        <v>4468444</v>
      </c>
      <c r="B5785" s="368" t="s">
        <v>1929</v>
      </c>
      <c r="C5785" s="367" t="s">
        <v>1934</v>
      </c>
      <c r="D5785" s="366">
        <v>43800</v>
      </c>
      <c r="E5785" s="366">
        <v>43831</v>
      </c>
      <c r="F5785" s="366">
        <v>43831</v>
      </c>
      <c r="G5785" s="365">
        <v>5</v>
      </c>
    </row>
    <row r="5786" spans="1:7" x14ac:dyDescent="0.25">
      <c r="A5786" s="369">
        <v>1705284</v>
      </c>
      <c r="B5786" s="368" t="s">
        <v>1929</v>
      </c>
      <c r="C5786" s="367" t="s">
        <v>1923</v>
      </c>
      <c r="D5786" s="366">
        <v>43800</v>
      </c>
      <c r="E5786" s="366">
        <v>43831</v>
      </c>
      <c r="F5786" s="366">
        <v>43831</v>
      </c>
      <c r="G5786" s="365">
        <v>2</v>
      </c>
    </row>
    <row r="5787" spans="1:7" x14ac:dyDescent="0.25">
      <c r="A5787" s="369">
        <v>2458151</v>
      </c>
      <c r="B5787" s="368" t="s">
        <v>1922</v>
      </c>
      <c r="C5787" s="367" t="s">
        <v>1919</v>
      </c>
      <c r="D5787" s="366">
        <v>43800</v>
      </c>
      <c r="E5787" s="366">
        <v>43831</v>
      </c>
      <c r="F5787" s="366">
        <v>43831</v>
      </c>
      <c r="G5787" s="365">
        <v>1</v>
      </c>
    </row>
    <row r="5788" spans="1:7" x14ac:dyDescent="0.25">
      <c r="A5788" s="369">
        <v>1453646</v>
      </c>
      <c r="B5788" s="368" t="s">
        <v>1920</v>
      </c>
      <c r="C5788" s="367" t="s">
        <v>1927</v>
      </c>
      <c r="D5788" s="366">
        <v>43800</v>
      </c>
      <c r="E5788" s="366">
        <v>43831</v>
      </c>
      <c r="F5788" s="366">
        <v>43831</v>
      </c>
      <c r="G5788" s="365">
        <v>5</v>
      </c>
    </row>
    <row r="5789" spans="1:7" x14ac:dyDescent="0.25">
      <c r="A5789" s="369">
        <v>6332744</v>
      </c>
      <c r="B5789" s="368" t="s">
        <v>1922</v>
      </c>
      <c r="C5789" s="367" t="s">
        <v>1931</v>
      </c>
      <c r="D5789" s="366">
        <v>43800</v>
      </c>
      <c r="E5789" s="366">
        <v>43831</v>
      </c>
      <c r="F5789" s="366">
        <v>43831</v>
      </c>
      <c r="G5789" s="365">
        <v>5</v>
      </c>
    </row>
    <row r="5790" spans="1:7" x14ac:dyDescent="0.25">
      <c r="A5790" s="369">
        <v>5790556</v>
      </c>
      <c r="B5790" s="368" t="s">
        <v>1918</v>
      </c>
      <c r="C5790" s="367" t="s">
        <v>1925</v>
      </c>
      <c r="D5790" s="366">
        <v>43800</v>
      </c>
      <c r="E5790" s="366">
        <v>43831</v>
      </c>
      <c r="F5790" s="366">
        <v>43831</v>
      </c>
      <c r="G5790" s="365">
        <v>3</v>
      </c>
    </row>
    <row r="5791" spans="1:7" x14ac:dyDescent="0.25">
      <c r="A5791" s="369">
        <v>2770616</v>
      </c>
      <c r="B5791" s="368" t="s">
        <v>1920</v>
      </c>
      <c r="C5791" s="367" t="s">
        <v>1925</v>
      </c>
      <c r="D5791" s="366">
        <v>43800</v>
      </c>
      <c r="E5791" s="366">
        <v>43831</v>
      </c>
      <c r="F5791" s="366">
        <v>43831</v>
      </c>
      <c r="G5791" s="365">
        <v>9</v>
      </c>
    </row>
    <row r="5792" spans="1:7" x14ac:dyDescent="0.25">
      <c r="A5792" s="369">
        <v>9412191</v>
      </c>
      <c r="B5792" s="368" t="s">
        <v>1918</v>
      </c>
      <c r="C5792" s="367" t="s">
        <v>1930</v>
      </c>
      <c r="D5792" s="366">
        <v>43800</v>
      </c>
      <c r="E5792" s="366">
        <v>43831</v>
      </c>
      <c r="F5792" s="366">
        <v>43831</v>
      </c>
      <c r="G5792" s="365">
        <v>8</v>
      </c>
    </row>
    <row r="5793" spans="1:7" x14ac:dyDescent="0.25">
      <c r="A5793" s="369">
        <v>2000347</v>
      </c>
      <c r="B5793" s="368" t="s">
        <v>1932</v>
      </c>
      <c r="C5793" s="367" t="s">
        <v>1927</v>
      </c>
      <c r="D5793" s="366">
        <v>43800</v>
      </c>
      <c r="E5793" s="366">
        <v>43831</v>
      </c>
      <c r="F5793" s="366">
        <v>43831</v>
      </c>
      <c r="G5793" s="365">
        <v>4</v>
      </c>
    </row>
    <row r="5794" spans="1:7" x14ac:dyDescent="0.25">
      <c r="A5794" s="369">
        <v>8691401</v>
      </c>
      <c r="B5794" s="368" t="s">
        <v>1928</v>
      </c>
      <c r="C5794" s="367" t="s">
        <v>1925</v>
      </c>
      <c r="D5794" s="366">
        <v>43800</v>
      </c>
      <c r="E5794" s="366">
        <v>43831</v>
      </c>
      <c r="F5794" s="366">
        <v>43831</v>
      </c>
      <c r="G5794" s="365">
        <v>1</v>
      </c>
    </row>
    <row r="5795" spans="1:7" x14ac:dyDescent="0.25">
      <c r="A5795" s="369">
        <v>4254041</v>
      </c>
      <c r="B5795" s="368" t="s">
        <v>1924</v>
      </c>
      <c r="C5795" s="367" t="s">
        <v>1930</v>
      </c>
      <c r="D5795" s="366">
        <v>43800</v>
      </c>
      <c r="E5795" s="366">
        <v>43831</v>
      </c>
      <c r="F5795" s="366">
        <v>43831</v>
      </c>
      <c r="G5795" s="365">
        <v>7</v>
      </c>
    </row>
    <row r="5796" spans="1:7" x14ac:dyDescent="0.25">
      <c r="A5796" s="369">
        <v>1368551</v>
      </c>
      <c r="B5796" s="368" t="s">
        <v>1920</v>
      </c>
      <c r="C5796" s="367" t="s">
        <v>1923</v>
      </c>
      <c r="D5796" s="366">
        <v>43800</v>
      </c>
      <c r="E5796" s="366">
        <v>43831</v>
      </c>
      <c r="F5796" s="366">
        <v>43831</v>
      </c>
      <c r="G5796" s="365">
        <v>6</v>
      </c>
    </row>
    <row r="5797" spans="1:7" x14ac:dyDescent="0.25">
      <c r="A5797" s="369">
        <v>9768982</v>
      </c>
      <c r="B5797" s="368" t="s">
        <v>1932</v>
      </c>
      <c r="C5797" s="367" t="s">
        <v>1933</v>
      </c>
      <c r="D5797" s="366">
        <v>43800</v>
      </c>
      <c r="E5797" s="366">
        <v>43831</v>
      </c>
      <c r="F5797" s="366">
        <v>43831</v>
      </c>
      <c r="G5797" s="365">
        <v>9</v>
      </c>
    </row>
    <row r="5798" spans="1:7" x14ac:dyDescent="0.25">
      <c r="A5798" s="369">
        <v>3927529</v>
      </c>
      <c r="B5798" s="368" t="s">
        <v>1929</v>
      </c>
      <c r="C5798" s="367" t="s">
        <v>1931</v>
      </c>
      <c r="D5798" s="366">
        <v>43800</v>
      </c>
      <c r="E5798" s="366">
        <v>43831</v>
      </c>
      <c r="F5798" s="366">
        <v>43831</v>
      </c>
      <c r="G5798" s="365">
        <v>9</v>
      </c>
    </row>
    <row r="5799" spans="1:7" x14ac:dyDescent="0.25">
      <c r="A5799" s="369">
        <v>3131777</v>
      </c>
      <c r="B5799" s="368" t="s">
        <v>1926</v>
      </c>
      <c r="C5799" s="367" t="s">
        <v>1931</v>
      </c>
      <c r="D5799" s="366">
        <v>43800</v>
      </c>
      <c r="E5799" s="366">
        <v>43831</v>
      </c>
      <c r="F5799" s="366">
        <v>43831</v>
      </c>
      <c r="G5799" s="365">
        <v>2</v>
      </c>
    </row>
    <row r="5800" spans="1:7" x14ac:dyDescent="0.25">
      <c r="A5800" s="369">
        <v>2798850</v>
      </c>
      <c r="B5800" s="368" t="s">
        <v>1924</v>
      </c>
      <c r="C5800" s="367" t="s">
        <v>1921</v>
      </c>
      <c r="D5800" s="366">
        <v>43800</v>
      </c>
      <c r="E5800" s="366">
        <v>43831</v>
      </c>
      <c r="F5800" s="366">
        <v>43831</v>
      </c>
      <c r="G5800" s="365">
        <v>5</v>
      </c>
    </row>
    <row r="5801" spans="1:7" x14ac:dyDescent="0.25">
      <c r="A5801" s="369">
        <v>4728905</v>
      </c>
      <c r="B5801" s="368" t="s">
        <v>1926</v>
      </c>
      <c r="C5801" s="367" t="s">
        <v>1923</v>
      </c>
      <c r="D5801" s="366">
        <v>43800</v>
      </c>
      <c r="E5801" s="366">
        <v>43831</v>
      </c>
      <c r="F5801" s="366">
        <v>43831</v>
      </c>
      <c r="G5801" s="365">
        <v>4</v>
      </c>
    </row>
    <row r="5802" spans="1:7" x14ac:dyDescent="0.25">
      <c r="A5802" s="369">
        <v>1978618</v>
      </c>
      <c r="B5802" s="368" t="s">
        <v>1918</v>
      </c>
      <c r="C5802" s="367" t="s">
        <v>1933</v>
      </c>
      <c r="D5802" s="366">
        <v>43800</v>
      </c>
      <c r="E5802" s="366">
        <v>43831</v>
      </c>
      <c r="F5802" s="366">
        <v>43831</v>
      </c>
      <c r="G5802" s="365">
        <v>6</v>
      </c>
    </row>
    <row r="5803" spans="1:7" x14ac:dyDescent="0.25">
      <c r="A5803" s="369">
        <v>1954128</v>
      </c>
      <c r="B5803" s="368" t="s">
        <v>1918</v>
      </c>
      <c r="C5803" s="367" t="s">
        <v>1921</v>
      </c>
      <c r="D5803" s="366">
        <v>43800</v>
      </c>
      <c r="E5803" s="366">
        <v>43831</v>
      </c>
      <c r="F5803" s="366">
        <v>43831</v>
      </c>
      <c r="G5803" s="365">
        <v>6</v>
      </c>
    </row>
    <row r="5804" spans="1:7" x14ac:dyDescent="0.25">
      <c r="A5804" s="369">
        <v>2546079</v>
      </c>
      <c r="B5804" s="368" t="s">
        <v>1920</v>
      </c>
      <c r="C5804" s="367" t="s">
        <v>1921</v>
      </c>
      <c r="D5804" s="366">
        <v>43800</v>
      </c>
      <c r="E5804" s="366">
        <v>43831</v>
      </c>
      <c r="F5804" s="366">
        <v>43831</v>
      </c>
      <c r="G5804" s="365">
        <v>10</v>
      </c>
    </row>
    <row r="5805" spans="1:7" x14ac:dyDescent="0.25">
      <c r="A5805" s="369">
        <v>1699627</v>
      </c>
      <c r="B5805" s="368" t="s">
        <v>1932</v>
      </c>
      <c r="C5805" s="367" t="s">
        <v>1925</v>
      </c>
      <c r="D5805" s="366">
        <v>43800</v>
      </c>
      <c r="E5805" s="366">
        <v>43831</v>
      </c>
      <c r="F5805" s="366">
        <v>43831</v>
      </c>
      <c r="G5805" s="365">
        <v>3</v>
      </c>
    </row>
    <row r="5806" spans="1:7" x14ac:dyDescent="0.25">
      <c r="A5806" s="369">
        <v>7248739</v>
      </c>
      <c r="B5806" s="368" t="s">
        <v>1918</v>
      </c>
      <c r="C5806" s="367" t="s">
        <v>1934</v>
      </c>
      <c r="D5806" s="366">
        <v>43800</v>
      </c>
      <c r="E5806" s="366">
        <v>43831</v>
      </c>
      <c r="F5806" s="366">
        <v>43831</v>
      </c>
      <c r="G5806" s="365">
        <v>6</v>
      </c>
    </row>
    <row r="5807" spans="1:7" x14ac:dyDescent="0.25">
      <c r="A5807" s="369">
        <v>2458930</v>
      </c>
      <c r="B5807" s="368" t="s">
        <v>1922</v>
      </c>
      <c r="C5807" s="367" t="s">
        <v>1917</v>
      </c>
      <c r="D5807" s="366">
        <v>43800</v>
      </c>
      <c r="E5807" s="366">
        <v>43831</v>
      </c>
      <c r="F5807" s="366">
        <v>43831</v>
      </c>
      <c r="G5807" s="365">
        <v>4</v>
      </c>
    </row>
    <row r="5808" spans="1:7" x14ac:dyDescent="0.25">
      <c r="A5808" s="369">
        <v>7332670</v>
      </c>
      <c r="B5808" s="368" t="s">
        <v>1922</v>
      </c>
      <c r="C5808" s="367" t="s">
        <v>1933</v>
      </c>
      <c r="D5808" s="366">
        <v>43800</v>
      </c>
      <c r="E5808" s="366">
        <v>43831</v>
      </c>
      <c r="F5808" s="366">
        <v>43831</v>
      </c>
      <c r="G5808" s="365">
        <v>7</v>
      </c>
    </row>
    <row r="5809" spans="1:7" x14ac:dyDescent="0.25">
      <c r="A5809" s="369">
        <v>7202747</v>
      </c>
      <c r="B5809" s="368" t="s">
        <v>1920</v>
      </c>
      <c r="C5809" s="367" t="s">
        <v>1934</v>
      </c>
      <c r="D5809" s="366">
        <v>43800</v>
      </c>
      <c r="E5809" s="366">
        <v>43831</v>
      </c>
      <c r="F5809" s="366">
        <v>43831</v>
      </c>
      <c r="G5809" s="365">
        <v>6</v>
      </c>
    </row>
    <row r="5810" spans="1:7" x14ac:dyDescent="0.25">
      <c r="A5810" s="369">
        <v>6875522</v>
      </c>
      <c r="B5810" s="368" t="s">
        <v>1922</v>
      </c>
      <c r="C5810" s="367" t="s">
        <v>1934</v>
      </c>
      <c r="D5810" s="366">
        <v>43800</v>
      </c>
      <c r="E5810" s="366">
        <v>43831</v>
      </c>
      <c r="F5810" s="366">
        <v>43831</v>
      </c>
      <c r="G5810" s="365">
        <v>4</v>
      </c>
    </row>
    <row r="5811" spans="1:7" x14ac:dyDescent="0.25">
      <c r="A5811" s="369">
        <v>5968515</v>
      </c>
      <c r="B5811" s="368" t="s">
        <v>1928</v>
      </c>
      <c r="C5811" s="367" t="s">
        <v>1921</v>
      </c>
      <c r="D5811" s="366">
        <v>43800</v>
      </c>
      <c r="E5811" s="366">
        <v>43831</v>
      </c>
      <c r="F5811" s="366">
        <v>43831</v>
      </c>
      <c r="G5811" s="365">
        <v>9</v>
      </c>
    </row>
    <row r="5812" spans="1:7" x14ac:dyDescent="0.25">
      <c r="A5812" s="369">
        <v>9681988</v>
      </c>
      <c r="B5812" s="368" t="s">
        <v>1926</v>
      </c>
      <c r="C5812" s="367" t="s">
        <v>1927</v>
      </c>
      <c r="D5812" s="366">
        <v>43800</v>
      </c>
      <c r="E5812" s="366">
        <v>43831</v>
      </c>
      <c r="F5812" s="366">
        <v>43831</v>
      </c>
      <c r="G5812" s="365">
        <v>1</v>
      </c>
    </row>
    <row r="5813" spans="1:7" x14ac:dyDescent="0.25">
      <c r="A5813" s="369">
        <v>6495906</v>
      </c>
      <c r="B5813" s="368" t="s">
        <v>1926</v>
      </c>
      <c r="C5813" s="367" t="s">
        <v>1917</v>
      </c>
      <c r="D5813" s="366">
        <v>43800</v>
      </c>
      <c r="E5813" s="366">
        <v>43831</v>
      </c>
      <c r="F5813" s="366">
        <v>43831</v>
      </c>
      <c r="G5813" s="365">
        <v>4</v>
      </c>
    </row>
    <row r="5814" spans="1:7" x14ac:dyDescent="0.25">
      <c r="A5814" s="369">
        <v>1028919</v>
      </c>
      <c r="B5814" s="368" t="s">
        <v>1922</v>
      </c>
      <c r="C5814" s="367" t="s">
        <v>1923</v>
      </c>
      <c r="D5814" s="366">
        <v>43800</v>
      </c>
      <c r="E5814" s="366">
        <v>43831</v>
      </c>
      <c r="F5814" s="366">
        <v>43831</v>
      </c>
      <c r="G5814" s="365">
        <v>4</v>
      </c>
    </row>
    <row r="5815" spans="1:7" x14ac:dyDescent="0.25">
      <c r="A5815" s="369">
        <v>5238608</v>
      </c>
      <c r="B5815" s="368" t="s">
        <v>1928</v>
      </c>
      <c r="C5815" s="367" t="s">
        <v>1934</v>
      </c>
      <c r="D5815" s="366">
        <v>43800</v>
      </c>
      <c r="E5815" s="366">
        <v>43831</v>
      </c>
      <c r="F5815" s="366">
        <v>43831</v>
      </c>
      <c r="G5815" s="365">
        <v>2</v>
      </c>
    </row>
    <row r="5816" spans="1:7" x14ac:dyDescent="0.25">
      <c r="A5816" s="369">
        <v>5317096</v>
      </c>
      <c r="B5816" s="368" t="s">
        <v>1920</v>
      </c>
      <c r="C5816" s="367" t="s">
        <v>1917</v>
      </c>
      <c r="D5816" s="366">
        <v>43800</v>
      </c>
      <c r="E5816" s="366">
        <v>43831</v>
      </c>
      <c r="F5816" s="366">
        <v>43831</v>
      </c>
      <c r="G5816" s="365">
        <v>9</v>
      </c>
    </row>
    <row r="5817" spans="1:7" x14ac:dyDescent="0.25">
      <c r="A5817" s="369">
        <v>8094384</v>
      </c>
      <c r="B5817" s="368" t="s">
        <v>1922</v>
      </c>
      <c r="C5817" s="367" t="s">
        <v>1930</v>
      </c>
      <c r="D5817" s="366">
        <v>43800</v>
      </c>
      <c r="E5817" s="366">
        <v>43831</v>
      </c>
      <c r="F5817" s="366">
        <v>43831</v>
      </c>
      <c r="G5817" s="365">
        <v>8</v>
      </c>
    </row>
    <row r="5818" spans="1:7" x14ac:dyDescent="0.25">
      <c r="A5818" s="369">
        <v>7664247</v>
      </c>
      <c r="B5818" s="368" t="s">
        <v>1932</v>
      </c>
      <c r="C5818" s="367" t="s">
        <v>1923</v>
      </c>
      <c r="D5818" s="366">
        <v>43800</v>
      </c>
      <c r="E5818" s="366">
        <v>43831</v>
      </c>
      <c r="F5818" s="366">
        <v>43831</v>
      </c>
      <c r="G5818" s="365">
        <v>9</v>
      </c>
    </row>
    <row r="5819" spans="1:7" x14ac:dyDescent="0.25">
      <c r="A5819" s="369">
        <v>6564893</v>
      </c>
      <c r="B5819" s="368" t="s">
        <v>1932</v>
      </c>
      <c r="C5819" s="367" t="s">
        <v>1930</v>
      </c>
      <c r="D5819" s="366">
        <v>43800</v>
      </c>
      <c r="E5819" s="366">
        <v>43831</v>
      </c>
      <c r="F5819" s="366">
        <v>43831</v>
      </c>
      <c r="G5819" s="365">
        <v>6</v>
      </c>
    </row>
    <row r="5820" spans="1:7" x14ac:dyDescent="0.25">
      <c r="A5820" s="369">
        <v>4974153</v>
      </c>
      <c r="B5820" s="368" t="s">
        <v>1924</v>
      </c>
      <c r="C5820" s="367" t="s">
        <v>1927</v>
      </c>
      <c r="D5820" s="366">
        <v>43800</v>
      </c>
      <c r="E5820" s="366">
        <v>43831</v>
      </c>
      <c r="F5820" s="366">
        <v>43831</v>
      </c>
      <c r="G5820" s="365">
        <v>7</v>
      </c>
    </row>
    <row r="5821" spans="1:7" x14ac:dyDescent="0.25">
      <c r="A5821" s="369">
        <v>6313809</v>
      </c>
      <c r="B5821" s="368" t="s">
        <v>1932</v>
      </c>
      <c r="C5821" s="367" t="s">
        <v>1934</v>
      </c>
      <c r="D5821" s="366">
        <v>43800</v>
      </c>
      <c r="E5821" s="366">
        <v>43831</v>
      </c>
      <c r="F5821" s="366">
        <v>43831</v>
      </c>
      <c r="G5821" s="365">
        <v>8</v>
      </c>
    </row>
    <row r="5822" spans="1:7" x14ac:dyDescent="0.25">
      <c r="A5822" s="369">
        <v>4339629</v>
      </c>
      <c r="B5822" s="368" t="s">
        <v>1924</v>
      </c>
      <c r="C5822" s="367" t="s">
        <v>1934</v>
      </c>
      <c r="D5822" s="366">
        <v>43800</v>
      </c>
      <c r="E5822" s="366">
        <v>43831</v>
      </c>
      <c r="F5822" s="366">
        <v>43831</v>
      </c>
      <c r="G5822" s="365">
        <v>7</v>
      </c>
    </row>
    <row r="5823" spans="1:7" x14ac:dyDescent="0.25">
      <c r="A5823" s="369">
        <v>9061822</v>
      </c>
      <c r="B5823" s="368" t="s">
        <v>1929</v>
      </c>
      <c r="C5823" s="367" t="s">
        <v>1933</v>
      </c>
      <c r="D5823" s="366">
        <v>43800</v>
      </c>
      <c r="E5823" s="366">
        <v>43831</v>
      </c>
      <c r="F5823" s="366">
        <v>43831</v>
      </c>
      <c r="G5823" s="365">
        <v>10</v>
      </c>
    </row>
    <row r="5824" spans="1:7" x14ac:dyDescent="0.25">
      <c r="A5824" s="369">
        <v>2863397</v>
      </c>
      <c r="B5824" s="368" t="s">
        <v>1924</v>
      </c>
      <c r="C5824" s="367" t="s">
        <v>1917</v>
      </c>
      <c r="D5824" s="366">
        <v>43800</v>
      </c>
      <c r="E5824" s="366">
        <v>43831</v>
      </c>
      <c r="F5824" s="366">
        <v>43831</v>
      </c>
      <c r="G5824" s="365">
        <v>10</v>
      </c>
    </row>
    <row r="5825" spans="1:7" x14ac:dyDescent="0.25">
      <c r="A5825" s="369">
        <v>1132599</v>
      </c>
      <c r="B5825" s="368" t="s">
        <v>1920</v>
      </c>
      <c r="C5825" s="367" t="s">
        <v>1931</v>
      </c>
      <c r="D5825" s="366">
        <v>43800</v>
      </c>
      <c r="E5825" s="366">
        <v>43831</v>
      </c>
      <c r="F5825" s="366">
        <v>43831</v>
      </c>
      <c r="G5825" s="365">
        <v>3</v>
      </c>
    </row>
    <row r="5826" spans="1:7" x14ac:dyDescent="0.25">
      <c r="A5826" s="369">
        <v>1310066</v>
      </c>
      <c r="B5826" s="368" t="s">
        <v>1918</v>
      </c>
      <c r="C5826" s="367" t="s">
        <v>1931</v>
      </c>
      <c r="D5826" s="366">
        <v>43800</v>
      </c>
      <c r="E5826" s="366">
        <v>43831</v>
      </c>
      <c r="F5826" s="366">
        <v>43831</v>
      </c>
      <c r="G5826" s="365">
        <v>9</v>
      </c>
    </row>
    <row r="5827" spans="1:7" x14ac:dyDescent="0.25">
      <c r="A5827" s="369">
        <v>7943418</v>
      </c>
      <c r="B5827" s="368" t="s">
        <v>1920</v>
      </c>
      <c r="C5827" s="367" t="s">
        <v>1933</v>
      </c>
      <c r="D5827" s="366">
        <v>43800</v>
      </c>
      <c r="E5827" s="366">
        <v>43831</v>
      </c>
      <c r="F5827" s="366">
        <v>43831</v>
      </c>
      <c r="G5827" s="365">
        <v>7</v>
      </c>
    </row>
    <row r="5828" spans="1:7" x14ac:dyDescent="0.25">
      <c r="A5828" s="369">
        <v>5919188</v>
      </c>
      <c r="B5828" s="368" t="s">
        <v>1932</v>
      </c>
      <c r="C5828" s="367" t="s">
        <v>1931</v>
      </c>
      <c r="D5828" s="366">
        <v>43800</v>
      </c>
      <c r="E5828" s="366">
        <v>43831</v>
      </c>
      <c r="F5828" s="366">
        <v>43831</v>
      </c>
      <c r="G5828" s="365">
        <v>10</v>
      </c>
    </row>
    <row r="5829" spans="1:7" x14ac:dyDescent="0.25">
      <c r="A5829" s="369">
        <v>4884456</v>
      </c>
      <c r="B5829" s="368" t="s">
        <v>1932</v>
      </c>
      <c r="C5829" s="367" t="s">
        <v>1917</v>
      </c>
      <c r="D5829" s="366">
        <v>43800</v>
      </c>
      <c r="E5829" s="366">
        <v>43831</v>
      </c>
      <c r="F5829" s="366">
        <v>43831</v>
      </c>
      <c r="G5829" s="365">
        <v>3</v>
      </c>
    </row>
    <row r="5830" spans="1:7" x14ac:dyDescent="0.25">
      <c r="A5830" s="369">
        <v>2188914</v>
      </c>
      <c r="B5830" s="368" t="s">
        <v>1924</v>
      </c>
      <c r="C5830" s="367" t="s">
        <v>1931</v>
      </c>
      <c r="D5830" s="366">
        <v>43800</v>
      </c>
      <c r="E5830" s="366">
        <v>43831</v>
      </c>
      <c r="F5830" s="366">
        <v>43831</v>
      </c>
      <c r="G5830" s="365">
        <v>7</v>
      </c>
    </row>
    <row r="5831" spans="1:7" x14ac:dyDescent="0.25">
      <c r="A5831" s="369">
        <v>7372974</v>
      </c>
      <c r="B5831" s="368" t="s">
        <v>1929</v>
      </c>
      <c r="C5831" s="367" t="s">
        <v>1927</v>
      </c>
      <c r="D5831" s="366">
        <v>43800</v>
      </c>
      <c r="E5831" s="366">
        <v>43831</v>
      </c>
      <c r="F5831" s="366">
        <v>43831</v>
      </c>
      <c r="G5831" s="365">
        <v>8</v>
      </c>
    </row>
    <row r="5832" spans="1:7" x14ac:dyDescent="0.25">
      <c r="A5832" s="369">
        <v>9102685</v>
      </c>
      <c r="B5832" s="368" t="s">
        <v>1924</v>
      </c>
      <c r="C5832" s="367" t="s">
        <v>1925</v>
      </c>
      <c r="D5832" s="366">
        <v>43800</v>
      </c>
      <c r="E5832" s="366">
        <v>43831</v>
      </c>
      <c r="F5832" s="366">
        <v>43831</v>
      </c>
      <c r="G5832" s="365">
        <v>2</v>
      </c>
    </row>
    <row r="5833" spans="1:7" x14ac:dyDescent="0.25">
      <c r="A5833" s="369">
        <v>4836152</v>
      </c>
      <c r="B5833" s="368" t="s">
        <v>1920</v>
      </c>
      <c r="C5833" s="367" t="s">
        <v>1930</v>
      </c>
      <c r="D5833" s="366">
        <v>43800</v>
      </c>
      <c r="E5833" s="366">
        <v>43831</v>
      </c>
      <c r="F5833" s="366">
        <v>43831</v>
      </c>
      <c r="G5833" s="365">
        <v>3</v>
      </c>
    </row>
    <row r="5834" spans="1:7" x14ac:dyDescent="0.25">
      <c r="A5834" s="369">
        <v>1970243</v>
      </c>
      <c r="B5834" s="368" t="s">
        <v>1929</v>
      </c>
      <c r="C5834" s="367" t="s">
        <v>1919</v>
      </c>
      <c r="D5834" s="366">
        <v>43800</v>
      </c>
      <c r="E5834" s="366">
        <v>43831</v>
      </c>
      <c r="F5834" s="366">
        <v>43831</v>
      </c>
      <c r="G5834" s="365">
        <v>7</v>
      </c>
    </row>
    <row r="5835" spans="1:7" x14ac:dyDescent="0.25">
      <c r="A5835" s="369">
        <v>2698078</v>
      </c>
      <c r="B5835" s="368" t="s">
        <v>1929</v>
      </c>
      <c r="C5835" s="367" t="s">
        <v>1925</v>
      </c>
      <c r="D5835" s="366">
        <v>43800</v>
      </c>
      <c r="E5835" s="366">
        <v>43831</v>
      </c>
      <c r="F5835" s="366">
        <v>43831</v>
      </c>
      <c r="G5835" s="365">
        <v>6</v>
      </c>
    </row>
    <row r="5836" spans="1:7" x14ac:dyDescent="0.25">
      <c r="A5836" s="369">
        <v>3902539</v>
      </c>
      <c r="B5836" s="368" t="s">
        <v>1928</v>
      </c>
      <c r="C5836" s="367" t="s">
        <v>1919</v>
      </c>
      <c r="D5836" s="366">
        <v>43800</v>
      </c>
      <c r="E5836" s="366">
        <v>43831</v>
      </c>
      <c r="F5836" s="366">
        <v>43831</v>
      </c>
      <c r="G5836" s="365">
        <v>2</v>
      </c>
    </row>
    <row r="5837" spans="1:7" x14ac:dyDescent="0.25">
      <c r="A5837" s="369">
        <v>7866286</v>
      </c>
      <c r="B5837" s="368" t="s">
        <v>1928</v>
      </c>
      <c r="C5837" s="367" t="s">
        <v>1927</v>
      </c>
      <c r="D5837" s="366">
        <v>43800</v>
      </c>
      <c r="E5837" s="366">
        <v>43831</v>
      </c>
      <c r="F5837" s="366">
        <v>43831</v>
      </c>
      <c r="G5837" s="365">
        <v>7</v>
      </c>
    </row>
    <row r="5838" spans="1:7" x14ac:dyDescent="0.25">
      <c r="A5838" s="369">
        <v>5754105</v>
      </c>
      <c r="B5838" s="368" t="s">
        <v>1926</v>
      </c>
      <c r="C5838" s="367" t="s">
        <v>1925</v>
      </c>
      <c r="D5838" s="366">
        <v>43800</v>
      </c>
      <c r="E5838" s="366">
        <v>43831</v>
      </c>
      <c r="F5838" s="366">
        <v>43831</v>
      </c>
      <c r="G5838" s="365">
        <v>9</v>
      </c>
    </row>
    <row r="5839" spans="1:7" x14ac:dyDescent="0.25">
      <c r="A5839" s="369">
        <v>3319238</v>
      </c>
      <c r="B5839" s="368" t="s">
        <v>1924</v>
      </c>
      <c r="C5839" s="367" t="s">
        <v>1923</v>
      </c>
      <c r="D5839" s="366">
        <v>43800</v>
      </c>
      <c r="E5839" s="366">
        <v>43831</v>
      </c>
      <c r="F5839" s="366">
        <v>43831</v>
      </c>
      <c r="G5839" s="365">
        <v>9</v>
      </c>
    </row>
    <row r="5840" spans="1:7" x14ac:dyDescent="0.25">
      <c r="A5840" s="369">
        <v>1763729</v>
      </c>
      <c r="B5840" s="368" t="s">
        <v>1922</v>
      </c>
      <c r="C5840" s="367" t="s">
        <v>1921</v>
      </c>
      <c r="D5840" s="366">
        <v>43800</v>
      </c>
      <c r="E5840" s="366">
        <v>43831</v>
      </c>
      <c r="F5840" s="366">
        <v>43831</v>
      </c>
      <c r="G5840" s="365">
        <v>2</v>
      </c>
    </row>
    <row r="5841" spans="1:7" x14ac:dyDescent="0.25">
      <c r="A5841" s="369">
        <v>5512264</v>
      </c>
      <c r="B5841" s="368" t="s">
        <v>1920</v>
      </c>
      <c r="C5841" s="367" t="s">
        <v>1919</v>
      </c>
      <c r="D5841" s="366">
        <v>43800</v>
      </c>
      <c r="E5841" s="366">
        <v>43831</v>
      </c>
      <c r="F5841" s="366">
        <v>43831</v>
      </c>
      <c r="G5841" s="365">
        <v>2</v>
      </c>
    </row>
    <row r="5842" spans="1:7" ht="13.8" thickBot="1" x14ac:dyDescent="0.3">
      <c r="A5842" s="364">
        <v>5162193</v>
      </c>
      <c r="B5842" s="363" t="s">
        <v>1918</v>
      </c>
      <c r="C5842" s="362" t="s">
        <v>1917</v>
      </c>
      <c r="D5842" s="361">
        <v>43800</v>
      </c>
      <c r="E5842" s="361">
        <v>43831</v>
      </c>
      <c r="F5842" s="361">
        <v>43831</v>
      </c>
      <c r="G5842" s="360">
        <v>3</v>
      </c>
    </row>
  </sheetData>
  <autoFilter ref="A2:G5842" xr:uid="{00000000-0009-0000-0000-000001000000}"/>
  <pageMargins left="0.7" right="0.7" top="0.75" bottom="0.75" header="0.3" footer="0.3"/>
  <pageSetup orientation="portrait" horizontalDpi="90" verticalDpi="9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934F4-2569-4949-9E96-31D26B42A30B}">
  <sheetPr>
    <tabColor theme="5" tint="0.39997558519241921"/>
  </sheetPr>
  <dimension ref="B1:J12"/>
  <sheetViews>
    <sheetView workbookViewId="0">
      <selection activeCell="AC68" sqref="AC68"/>
    </sheetView>
  </sheetViews>
  <sheetFormatPr defaultColWidth="11.33203125" defaultRowHeight="13.2" x14ac:dyDescent="0.25"/>
  <cols>
    <col min="1" max="1" width="11.33203125" style="348"/>
    <col min="2" max="2" width="15" style="379" customWidth="1"/>
    <col min="3" max="4" width="11.33203125" style="379"/>
    <col min="5" max="5" width="15" style="379" customWidth="1"/>
    <col min="6" max="8" width="11.33203125" style="348"/>
    <col min="9" max="10" width="15" style="379" customWidth="1"/>
    <col min="11" max="16384" width="11.33203125" style="348"/>
  </cols>
  <sheetData>
    <row r="1" spans="2:10" ht="13.8" thickBot="1" x14ac:dyDescent="0.3"/>
    <row r="2" spans="2:10" s="349" customFormat="1" ht="13.8" thickBot="1" x14ac:dyDescent="0.3">
      <c r="B2" s="392" t="s">
        <v>1939</v>
      </c>
      <c r="C2" s="393" t="s">
        <v>1945</v>
      </c>
      <c r="D2" s="393" t="s">
        <v>1944</v>
      </c>
      <c r="E2" s="391" t="s">
        <v>1943</v>
      </c>
      <c r="I2" s="392" t="s">
        <v>1940</v>
      </c>
      <c r="J2" s="391" t="s">
        <v>1942</v>
      </c>
    </row>
    <row r="3" spans="2:10" x14ac:dyDescent="0.25">
      <c r="B3" s="390" t="s">
        <v>1930</v>
      </c>
      <c r="C3" s="389">
        <v>100</v>
      </c>
      <c r="D3" s="389">
        <v>82</v>
      </c>
      <c r="E3" s="388">
        <v>0.45</v>
      </c>
      <c r="I3" s="387" t="s">
        <v>1922</v>
      </c>
      <c r="J3" s="386">
        <v>0.16800000000000001</v>
      </c>
    </row>
    <row r="4" spans="2:10" x14ac:dyDescent="0.25">
      <c r="B4" s="385" t="s">
        <v>1925</v>
      </c>
      <c r="C4" s="384">
        <v>1000</v>
      </c>
      <c r="D4" s="384">
        <v>820</v>
      </c>
      <c r="E4" s="383">
        <v>0.19</v>
      </c>
      <c r="I4" s="385" t="s">
        <v>1928</v>
      </c>
      <c r="J4" s="383">
        <v>0.152</v>
      </c>
    </row>
    <row r="5" spans="2:10" x14ac:dyDescent="0.25">
      <c r="B5" s="385" t="s">
        <v>1933</v>
      </c>
      <c r="C5" s="384">
        <v>500</v>
      </c>
      <c r="D5" s="384">
        <v>410</v>
      </c>
      <c r="E5" s="383">
        <v>0.18</v>
      </c>
      <c r="I5" s="385" t="s">
        <v>1918</v>
      </c>
      <c r="J5" s="383">
        <v>0.155</v>
      </c>
    </row>
    <row r="6" spans="2:10" x14ac:dyDescent="0.25">
      <c r="B6" s="385" t="s">
        <v>1927</v>
      </c>
      <c r="C6" s="384">
        <v>1500</v>
      </c>
      <c r="D6" s="384">
        <v>1230</v>
      </c>
      <c r="E6" s="383">
        <v>0.09</v>
      </c>
      <c r="I6" s="385" t="s">
        <v>1932</v>
      </c>
      <c r="J6" s="383">
        <v>0.156</v>
      </c>
    </row>
    <row r="7" spans="2:10" x14ac:dyDescent="0.25">
      <c r="B7" s="385" t="s">
        <v>1917</v>
      </c>
      <c r="C7" s="384">
        <v>2000</v>
      </c>
      <c r="D7" s="384">
        <v>1640</v>
      </c>
      <c r="E7" s="383">
        <v>0.23</v>
      </c>
      <c r="I7" s="385" t="s">
        <v>1924</v>
      </c>
      <c r="J7" s="383">
        <v>0.214</v>
      </c>
    </row>
    <row r="8" spans="2:10" x14ac:dyDescent="0.25">
      <c r="B8" s="385" t="s">
        <v>1919</v>
      </c>
      <c r="C8" s="384">
        <v>750</v>
      </c>
      <c r="D8" s="384">
        <v>615</v>
      </c>
      <c r="E8" s="383">
        <v>0.22</v>
      </c>
      <c r="I8" s="385" t="s">
        <v>1920</v>
      </c>
      <c r="J8" s="383">
        <v>0.193</v>
      </c>
    </row>
    <row r="9" spans="2:10" x14ac:dyDescent="0.25">
      <c r="B9" s="385" t="s">
        <v>1934</v>
      </c>
      <c r="C9" s="384">
        <v>250</v>
      </c>
      <c r="D9" s="384">
        <v>205</v>
      </c>
      <c r="E9" s="383">
        <v>0.21</v>
      </c>
      <c r="I9" s="385" t="s">
        <v>1926</v>
      </c>
      <c r="J9" s="383">
        <v>0.17799999999999999</v>
      </c>
    </row>
    <row r="10" spans="2:10" ht="13.8" thickBot="1" x14ac:dyDescent="0.3">
      <c r="B10" s="385" t="s">
        <v>1923</v>
      </c>
      <c r="C10" s="384">
        <v>5000</v>
      </c>
      <c r="D10" s="384">
        <v>4100</v>
      </c>
      <c r="E10" s="383">
        <v>0.2</v>
      </c>
      <c r="I10" s="382" t="s">
        <v>1929</v>
      </c>
      <c r="J10" s="380">
        <v>0.221</v>
      </c>
    </row>
    <row r="11" spans="2:10" x14ac:dyDescent="0.25">
      <c r="B11" s="385" t="s">
        <v>1931</v>
      </c>
      <c r="C11" s="384">
        <v>3000</v>
      </c>
      <c r="D11" s="384">
        <v>2460</v>
      </c>
      <c r="E11" s="383">
        <v>0.17</v>
      </c>
    </row>
    <row r="12" spans="2:10" ht="13.8" thickBot="1" x14ac:dyDescent="0.3">
      <c r="B12" s="382" t="s">
        <v>1921</v>
      </c>
      <c r="C12" s="381">
        <v>3500</v>
      </c>
      <c r="D12" s="381">
        <v>2870</v>
      </c>
      <c r="E12" s="380">
        <v>0.24</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DA203-A9E3-453E-A7E4-1030D5D8FECE}">
  <sheetPr>
    <tabColor theme="5" tint="0.39997558519241921"/>
  </sheetPr>
  <dimension ref="A2:AB30"/>
  <sheetViews>
    <sheetView zoomScale="85" zoomScaleNormal="85" workbookViewId="0">
      <selection activeCell="AC68" sqref="AC68"/>
    </sheetView>
  </sheetViews>
  <sheetFormatPr defaultColWidth="8.88671875" defaultRowHeight="13.2" x14ac:dyDescent="0.3"/>
  <cols>
    <col min="1" max="1" width="5.109375" style="359" customWidth="1"/>
    <col min="2" max="28" width="10.6640625" style="359" customWidth="1"/>
    <col min="29" max="16384" width="8.88671875" style="359"/>
  </cols>
  <sheetData>
    <row r="2" spans="1:28" ht="13.8" thickBot="1" x14ac:dyDescent="0.35"/>
    <row r="3" spans="1:28" ht="21.6" thickBot="1" x14ac:dyDescent="0.35">
      <c r="C3" s="680" t="s">
        <v>1948</v>
      </c>
      <c r="D3" s="681"/>
      <c r="E3" s="681"/>
      <c r="F3" s="681"/>
      <c r="G3" s="681"/>
      <c r="H3" s="681"/>
      <c r="I3" s="681"/>
      <c r="J3" s="681"/>
      <c r="K3" s="681"/>
      <c r="L3" s="681"/>
      <c r="M3" s="681"/>
      <c r="N3" s="681"/>
      <c r="O3" s="681"/>
      <c r="P3" s="681"/>
      <c r="Q3" s="681"/>
      <c r="R3" s="681"/>
      <c r="S3" s="681"/>
      <c r="T3" s="681"/>
      <c r="U3" s="681"/>
      <c r="V3" s="681"/>
      <c r="W3" s="681"/>
      <c r="X3" s="681"/>
      <c r="Y3" s="681"/>
      <c r="Z3" s="681"/>
      <c r="AA3" s="682"/>
    </row>
    <row r="4" spans="1:28" ht="13.8" thickBot="1" x14ac:dyDescent="0.35">
      <c r="C4" s="405">
        <v>43800</v>
      </c>
      <c r="D4" s="404">
        <v>43831</v>
      </c>
      <c r="E4" s="404">
        <v>43862</v>
      </c>
      <c r="F4" s="404">
        <v>43891</v>
      </c>
      <c r="G4" s="404">
        <v>43922</v>
      </c>
      <c r="H4" s="404">
        <v>43952</v>
      </c>
      <c r="I4" s="404">
        <v>43983</v>
      </c>
      <c r="J4" s="404">
        <v>44013</v>
      </c>
      <c r="K4" s="404">
        <v>44044</v>
      </c>
      <c r="L4" s="404">
        <v>44075</v>
      </c>
      <c r="M4" s="404">
        <v>44105</v>
      </c>
      <c r="N4" s="404">
        <v>44136</v>
      </c>
      <c r="O4" s="404">
        <v>44166</v>
      </c>
      <c r="P4" s="404">
        <v>44197</v>
      </c>
      <c r="Q4" s="404">
        <v>44228</v>
      </c>
      <c r="R4" s="404">
        <v>44256</v>
      </c>
      <c r="S4" s="404">
        <v>44287</v>
      </c>
      <c r="T4" s="404">
        <v>44317</v>
      </c>
      <c r="U4" s="404">
        <v>44348</v>
      </c>
      <c r="V4" s="404">
        <v>44378</v>
      </c>
      <c r="W4" s="404">
        <v>44409</v>
      </c>
      <c r="X4" s="404">
        <v>44440</v>
      </c>
      <c r="Y4" s="404">
        <v>44470</v>
      </c>
      <c r="Z4" s="404">
        <v>44501</v>
      </c>
      <c r="AA4" s="403">
        <v>44531</v>
      </c>
      <c r="AB4" s="402" t="s">
        <v>1946</v>
      </c>
    </row>
    <row r="5" spans="1:28" x14ac:dyDescent="0.3">
      <c r="A5" s="683" t="s">
        <v>1947</v>
      </c>
      <c r="B5" s="401">
        <v>43831</v>
      </c>
      <c r="C5" s="400"/>
      <c r="D5" s="399"/>
      <c r="E5" s="399"/>
      <c r="F5" s="399"/>
      <c r="G5" s="399"/>
      <c r="H5" s="399"/>
      <c r="I5" s="399"/>
      <c r="J5" s="399"/>
      <c r="K5" s="399"/>
      <c r="L5" s="399"/>
      <c r="M5" s="399"/>
      <c r="N5" s="399"/>
      <c r="O5" s="399"/>
      <c r="P5" s="399"/>
      <c r="Q5" s="399"/>
      <c r="R5" s="399"/>
      <c r="S5" s="399"/>
      <c r="T5" s="399"/>
      <c r="U5" s="399"/>
      <c r="V5" s="399"/>
      <c r="W5" s="399"/>
      <c r="X5" s="399"/>
      <c r="Y5" s="399"/>
      <c r="Z5" s="399"/>
      <c r="AA5" s="399"/>
      <c r="AB5" s="394">
        <f t="shared" ref="AB5:AB30" si="0">SUM(C5:AA5)</f>
        <v>0</v>
      </c>
    </row>
    <row r="6" spans="1:28" x14ac:dyDescent="0.3">
      <c r="A6" s="684"/>
      <c r="B6" s="398">
        <v>43862</v>
      </c>
      <c r="C6" s="396"/>
      <c r="D6" s="395"/>
      <c r="E6" s="395"/>
      <c r="F6" s="395"/>
      <c r="G6" s="395"/>
      <c r="H6" s="395"/>
      <c r="I6" s="395"/>
      <c r="J6" s="395"/>
      <c r="K6" s="395"/>
      <c r="L6" s="395"/>
      <c r="M6" s="395"/>
      <c r="N6" s="395"/>
      <c r="O6" s="395"/>
      <c r="P6" s="395"/>
      <c r="Q6" s="395"/>
      <c r="R6" s="395"/>
      <c r="S6" s="395"/>
      <c r="T6" s="395"/>
      <c r="U6" s="395"/>
      <c r="V6" s="395"/>
      <c r="W6" s="395"/>
      <c r="X6" s="395"/>
      <c r="Y6" s="395"/>
      <c r="Z6" s="395"/>
      <c r="AA6" s="395"/>
      <c r="AB6" s="394">
        <f t="shared" si="0"/>
        <v>0</v>
      </c>
    </row>
    <row r="7" spans="1:28" x14ac:dyDescent="0.3">
      <c r="A7" s="684"/>
      <c r="B7" s="398">
        <v>43891</v>
      </c>
      <c r="C7" s="396"/>
      <c r="D7" s="395"/>
      <c r="E7" s="395"/>
      <c r="F7" s="395"/>
      <c r="G7" s="395"/>
      <c r="H7" s="395"/>
      <c r="I7" s="395"/>
      <c r="J7" s="395"/>
      <c r="K7" s="395"/>
      <c r="L7" s="395"/>
      <c r="M7" s="395"/>
      <c r="N7" s="395"/>
      <c r="O7" s="395"/>
      <c r="P7" s="395"/>
      <c r="Q7" s="395"/>
      <c r="R7" s="395"/>
      <c r="S7" s="395"/>
      <c r="T7" s="395"/>
      <c r="U7" s="395"/>
      <c r="V7" s="395"/>
      <c r="W7" s="395"/>
      <c r="X7" s="395"/>
      <c r="Y7" s="395"/>
      <c r="Z7" s="395"/>
      <c r="AA7" s="395"/>
      <c r="AB7" s="394">
        <f t="shared" si="0"/>
        <v>0</v>
      </c>
    </row>
    <row r="8" spans="1:28" x14ac:dyDescent="0.3">
      <c r="A8" s="684"/>
      <c r="B8" s="398">
        <v>43922</v>
      </c>
      <c r="C8" s="396"/>
      <c r="D8" s="395"/>
      <c r="E8" s="395"/>
      <c r="F8" s="395"/>
      <c r="G8" s="395"/>
      <c r="H8" s="395"/>
      <c r="I8" s="395"/>
      <c r="J8" s="395"/>
      <c r="K8" s="395"/>
      <c r="L8" s="395"/>
      <c r="M8" s="395"/>
      <c r="N8" s="395"/>
      <c r="O8" s="395"/>
      <c r="P8" s="395"/>
      <c r="Q8" s="395"/>
      <c r="R8" s="395"/>
      <c r="S8" s="395"/>
      <c r="T8" s="395"/>
      <c r="U8" s="395"/>
      <c r="V8" s="395"/>
      <c r="W8" s="395"/>
      <c r="X8" s="395"/>
      <c r="Y8" s="395"/>
      <c r="Z8" s="395"/>
      <c r="AA8" s="395"/>
      <c r="AB8" s="394">
        <f t="shared" si="0"/>
        <v>0</v>
      </c>
    </row>
    <row r="9" spans="1:28" x14ac:dyDescent="0.3">
      <c r="A9" s="684"/>
      <c r="B9" s="398">
        <v>43952</v>
      </c>
      <c r="C9" s="396"/>
      <c r="D9" s="395"/>
      <c r="E9" s="395"/>
      <c r="F9" s="395"/>
      <c r="G9" s="395"/>
      <c r="H9" s="395"/>
      <c r="I9" s="395"/>
      <c r="J9" s="395"/>
      <c r="K9" s="395"/>
      <c r="L9" s="395"/>
      <c r="M9" s="395"/>
      <c r="N9" s="395"/>
      <c r="O9" s="395"/>
      <c r="P9" s="395"/>
      <c r="Q9" s="395"/>
      <c r="R9" s="395"/>
      <c r="S9" s="395"/>
      <c r="T9" s="395"/>
      <c r="U9" s="395"/>
      <c r="V9" s="395"/>
      <c r="W9" s="395"/>
      <c r="X9" s="395"/>
      <c r="Y9" s="395"/>
      <c r="Z9" s="395"/>
      <c r="AA9" s="395"/>
      <c r="AB9" s="394">
        <f t="shared" si="0"/>
        <v>0</v>
      </c>
    </row>
    <row r="10" spans="1:28" x14ac:dyDescent="0.3">
      <c r="A10" s="684"/>
      <c r="B10" s="398">
        <v>43983</v>
      </c>
      <c r="C10" s="396"/>
      <c r="D10" s="395"/>
      <c r="E10" s="395"/>
      <c r="F10" s="395"/>
      <c r="G10" s="395"/>
      <c r="H10" s="395"/>
      <c r="I10" s="395"/>
      <c r="J10" s="395"/>
      <c r="K10" s="395"/>
      <c r="L10" s="395"/>
      <c r="M10" s="395"/>
      <c r="N10" s="395"/>
      <c r="O10" s="395"/>
      <c r="P10" s="395"/>
      <c r="Q10" s="395"/>
      <c r="R10" s="395"/>
      <c r="S10" s="395"/>
      <c r="T10" s="395"/>
      <c r="U10" s="395"/>
      <c r="V10" s="395"/>
      <c r="W10" s="395"/>
      <c r="X10" s="395"/>
      <c r="Y10" s="395"/>
      <c r="Z10" s="395"/>
      <c r="AA10" s="395"/>
      <c r="AB10" s="394">
        <f t="shared" si="0"/>
        <v>0</v>
      </c>
    </row>
    <row r="11" spans="1:28" x14ac:dyDescent="0.3">
      <c r="A11" s="684"/>
      <c r="B11" s="398">
        <v>44013</v>
      </c>
      <c r="C11" s="396"/>
      <c r="D11" s="395"/>
      <c r="E11" s="395"/>
      <c r="F11" s="395"/>
      <c r="G11" s="395"/>
      <c r="H11" s="395"/>
      <c r="I11" s="395"/>
      <c r="J11" s="395"/>
      <c r="K11" s="395"/>
      <c r="L11" s="395"/>
      <c r="M11" s="395"/>
      <c r="N11" s="395"/>
      <c r="O11" s="395"/>
      <c r="P11" s="395"/>
      <c r="Q11" s="395"/>
      <c r="R11" s="395"/>
      <c r="S11" s="395"/>
      <c r="T11" s="395"/>
      <c r="U11" s="395"/>
      <c r="V11" s="395"/>
      <c r="W11" s="395"/>
      <c r="X11" s="395"/>
      <c r="Y11" s="395"/>
      <c r="Z11" s="395"/>
      <c r="AA11" s="395"/>
      <c r="AB11" s="394">
        <f t="shared" si="0"/>
        <v>0</v>
      </c>
    </row>
    <row r="12" spans="1:28" x14ac:dyDescent="0.3">
      <c r="A12" s="684"/>
      <c r="B12" s="398">
        <v>44044</v>
      </c>
      <c r="C12" s="396"/>
      <c r="D12" s="395"/>
      <c r="E12" s="395"/>
      <c r="F12" s="395"/>
      <c r="G12" s="395"/>
      <c r="H12" s="395"/>
      <c r="I12" s="395"/>
      <c r="J12" s="395"/>
      <c r="K12" s="395"/>
      <c r="L12" s="395"/>
      <c r="M12" s="395"/>
      <c r="N12" s="395"/>
      <c r="O12" s="395"/>
      <c r="P12" s="395"/>
      <c r="Q12" s="395"/>
      <c r="R12" s="395"/>
      <c r="S12" s="395"/>
      <c r="T12" s="395"/>
      <c r="U12" s="395"/>
      <c r="V12" s="395"/>
      <c r="W12" s="395"/>
      <c r="X12" s="395"/>
      <c r="Y12" s="395"/>
      <c r="Z12" s="395"/>
      <c r="AA12" s="395"/>
      <c r="AB12" s="394">
        <f t="shared" si="0"/>
        <v>0</v>
      </c>
    </row>
    <row r="13" spans="1:28" x14ac:dyDescent="0.3">
      <c r="A13" s="684"/>
      <c r="B13" s="398">
        <v>44075</v>
      </c>
      <c r="C13" s="396"/>
      <c r="D13" s="395"/>
      <c r="E13" s="395"/>
      <c r="F13" s="395"/>
      <c r="G13" s="395"/>
      <c r="H13" s="395"/>
      <c r="I13" s="395"/>
      <c r="J13" s="395"/>
      <c r="K13" s="395"/>
      <c r="L13" s="395"/>
      <c r="M13" s="395"/>
      <c r="N13" s="395"/>
      <c r="O13" s="395"/>
      <c r="P13" s="395"/>
      <c r="Q13" s="395"/>
      <c r="R13" s="395"/>
      <c r="S13" s="395"/>
      <c r="T13" s="395"/>
      <c r="U13" s="395"/>
      <c r="V13" s="395"/>
      <c r="W13" s="395"/>
      <c r="X13" s="395"/>
      <c r="Y13" s="395"/>
      <c r="Z13" s="395"/>
      <c r="AA13" s="395"/>
      <c r="AB13" s="394">
        <f t="shared" si="0"/>
        <v>0</v>
      </c>
    </row>
    <row r="14" spans="1:28" x14ac:dyDescent="0.3">
      <c r="A14" s="684"/>
      <c r="B14" s="398">
        <v>44105</v>
      </c>
      <c r="C14" s="396"/>
      <c r="D14" s="395"/>
      <c r="E14" s="395"/>
      <c r="F14" s="395"/>
      <c r="G14" s="395"/>
      <c r="H14" s="395"/>
      <c r="I14" s="395"/>
      <c r="J14" s="395"/>
      <c r="K14" s="395"/>
      <c r="L14" s="395"/>
      <c r="M14" s="395"/>
      <c r="N14" s="395"/>
      <c r="O14" s="395"/>
      <c r="P14" s="395"/>
      <c r="Q14" s="395"/>
      <c r="R14" s="395"/>
      <c r="S14" s="395"/>
      <c r="T14" s="395"/>
      <c r="U14" s="395"/>
      <c r="V14" s="395"/>
      <c r="W14" s="395"/>
      <c r="X14" s="395"/>
      <c r="Y14" s="395"/>
      <c r="Z14" s="395"/>
      <c r="AA14" s="395"/>
      <c r="AB14" s="394">
        <f t="shared" si="0"/>
        <v>0</v>
      </c>
    </row>
    <row r="15" spans="1:28" x14ac:dyDescent="0.3">
      <c r="A15" s="684"/>
      <c r="B15" s="398">
        <v>44136</v>
      </c>
      <c r="C15" s="396"/>
      <c r="D15" s="395"/>
      <c r="E15" s="395"/>
      <c r="F15" s="395"/>
      <c r="G15" s="395"/>
      <c r="H15" s="395"/>
      <c r="I15" s="395"/>
      <c r="J15" s="395"/>
      <c r="K15" s="395"/>
      <c r="L15" s="395"/>
      <c r="M15" s="395"/>
      <c r="N15" s="395"/>
      <c r="O15" s="395"/>
      <c r="P15" s="395"/>
      <c r="Q15" s="395"/>
      <c r="R15" s="395"/>
      <c r="S15" s="395"/>
      <c r="T15" s="395"/>
      <c r="U15" s="395"/>
      <c r="V15" s="395"/>
      <c r="W15" s="395"/>
      <c r="X15" s="395"/>
      <c r="Y15" s="395"/>
      <c r="Z15" s="395"/>
      <c r="AA15" s="395"/>
      <c r="AB15" s="394">
        <f t="shared" si="0"/>
        <v>0</v>
      </c>
    </row>
    <row r="16" spans="1:28" x14ac:dyDescent="0.3">
      <c r="A16" s="684"/>
      <c r="B16" s="398">
        <v>44166</v>
      </c>
      <c r="C16" s="396"/>
      <c r="D16" s="395"/>
      <c r="E16" s="395"/>
      <c r="F16" s="395"/>
      <c r="G16" s="395"/>
      <c r="H16" s="395"/>
      <c r="I16" s="395"/>
      <c r="J16" s="395"/>
      <c r="K16" s="395"/>
      <c r="L16" s="395"/>
      <c r="M16" s="395"/>
      <c r="N16" s="395"/>
      <c r="O16" s="395"/>
      <c r="P16" s="395"/>
      <c r="Q16" s="395"/>
      <c r="R16" s="395"/>
      <c r="S16" s="395"/>
      <c r="T16" s="395"/>
      <c r="U16" s="395"/>
      <c r="V16" s="395"/>
      <c r="W16" s="395"/>
      <c r="X16" s="395"/>
      <c r="Y16" s="395"/>
      <c r="Z16" s="395"/>
      <c r="AA16" s="395"/>
      <c r="AB16" s="394">
        <f t="shared" si="0"/>
        <v>0</v>
      </c>
    </row>
    <row r="17" spans="1:28" x14ac:dyDescent="0.3">
      <c r="A17" s="684"/>
      <c r="B17" s="398">
        <v>44197</v>
      </c>
      <c r="C17" s="396"/>
      <c r="D17" s="395"/>
      <c r="E17" s="395"/>
      <c r="F17" s="395"/>
      <c r="G17" s="395"/>
      <c r="H17" s="395"/>
      <c r="I17" s="395"/>
      <c r="J17" s="395"/>
      <c r="K17" s="395"/>
      <c r="L17" s="395"/>
      <c r="M17" s="395"/>
      <c r="N17" s="395"/>
      <c r="O17" s="395"/>
      <c r="P17" s="395"/>
      <c r="Q17" s="395"/>
      <c r="R17" s="395"/>
      <c r="S17" s="395"/>
      <c r="T17" s="395"/>
      <c r="U17" s="395"/>
      <c r="V17" s="395"/>
      <c r="W17" s="395"/>
      <c r="X17" s="395"/>
      <c r="Y17" s="395"/>
      <c r="Z17" s="395"/>
      <c r="AA17" s="395"/>
      <c r="AB17" s="394">
        <f t="shared" si="0"/>
        <v>0</v>
      </c>
    </row>
    <row r="18" spans="1:28" x14ac:dyDescent="0.3">
      <c r="A18" s="684"/>
      <c r="B18" s="398">
        <v>44228</v>
      </c>
      <c r="C18" s="396"/>
      <c r="D18" s="395"/>
      <c r="E18" s="395"/>
      <c r="F18" s="395"/>
      <c r="G18" s="395"/>
      <c r="H18" s="395"/>
      <c r="I18" s="395"/>
      <c r="J18" s="395"/>
      <c r="K18" s="395"/>
      <c r="L18" s="395"/>
      <c r="M18" s="395"/>
      <c r="N18" s="395"/>
      <c r="O18" s="395"/>
      <c r="P18" s="395"/>
      <c r="Q18" s="395"/>
      <c r="R18" s="395"/>
      <c r="S18" s="395"/>
      <c r="T18" s="395"/>
      <c r="U18" s="395"/>
      <c r="V18" s="395"/>
      <c r="W18" s="395"/>
      <c r="X18" s="395"/>
      <c r="Y18" s="395"/>
      <c r="Z18" s="395"/>
      <c r="AA18" s="395"/>
      <c r="AB18" s="394">
        <f t="shared" si="0"/>
        <v>0</v>
      </c>
    </row>
    <row r="19" spans="1:28" x14ac:dyDescent="0.3">
      <c r="A19" s="684"/>
      <c r="B19" s="398">
        <v>44256</v>
      </c>
      <c r="C19" s="396"/>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4">
        <f t="shared" si="0"/>
        <v>0</v>
      </c>
    </row>
    <row r="20" spans="1:28" x14ac:dyDescent="0.3">
      <c r="A20" s="684"/>
      <c r="B20" s="398">
        <v>44287</v>
      </c>
      <c r="C20" s="396"/>
      <c r="D20" s="395"/>
      <c r="E20" s="395"/>
      <c r="F20" s="395"/>
      <c r="G20" s="395"/>
      <c r="H20" s="395"/>
      <c r="I20" s="395"/>
      <c r="J20" s="395"/>
      <c r="K20" s="395"/>
      <c r="L20" s="395"/>
      <c r="M20" s="395"/>
      <c r="N20" s="395"/>
      <c r="O20" s="395"/>
      <c r="P20" s="395"/>
      <c r="Q20" s="395"/>
      <c r="R20" s="395"/>
      <c r="S20" s="395"/>
      <c r="T20" s="395"/>
      <c r="U20" s="395"/>
      <c r="V20" s="395"/>
      <c r="W20" s="395"/>
      <c r="X20" s="395"/>
      <c r="Y20" s="395"/>
      <c r="Z20" s="395"/>
      <c r="AA20" s="395"/>
      <c r="AB20" s="394">
        <f t="shared" si="0"/>
        <v>0</v>
      </c>
    </row>
    <row r="21" spans="1:28" x14ac:dyDescent="0.3">
      <c r="A21" s="684"/>
      <c r="B21" s="398">
        <v>44317</v>
      </c>
      <c r="C21" s="396"/>
      <c r="D21" s="395"/>
      <c r="E21" s="395"/>
      <c r="F21" s="395"/>
      <c r="G21" s="395"/>
      <c r="H21" s="395"/>
      <c r="I21" s="395"/>
      <c r="J21" s="395"/>
      <c r="K21" s="395"/>
      <c r="L21" s="395"/>
      <c r="M21" s="395"/>
      <c r="N21" s="395"/>
      <c r="O21" s="395"/>
      <c r="P21" s="395"/>
      <c r="Q21" s="395"/>
      <c r="R21" s="395"/>
      <c r="S21" s="395"/>
      <c r="T21" s="395"/>
      <c r="U21" s="395"/>
      <c r="V21" s="395"/>
      <c r="W21" s="395"/>
      <c r="X21" s="395"/>
      <c r="Y21" s="395"/>
      <c r="Z21" s="395"/>
      <c r="AA21" s="395"/>
      <c r="AB21" s="394">
        <f t="shared" si="0"/>
        <v>0</v>
      </c>
    </row>
    <row r="22" spans="1:28" x14ac:dyDescent="0.3">
      <c r="A22" s="684"/>
      <c r="B22" s="398">
        <v>44348</v>
      </c>
      <c r="C22" s="396"/>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4">
        <f t="shared" si="0"/>
        <v>0</v>
      </c>
    </row>
    <row r="23" spans="1:28" x14ac:dyDescent="0.3">
      <c r="A23" s="684"/>
      <c r="B23" s="398">
        <v>44378</v>
      </c>
      <c r="C23" s="396"/>
      <c r="D23" s="395"/>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4">
        <f t="shared" si="0"/>
        <v>0</v>
      </c>
    </row>
    <row r="24" spans="1:28" x14ac:dyDescent="0.3">
      <c r="A24" s="684"/>
      <c r="B24" s="398">
        <v>44409</v>
      </c>
      <c r="C24" s="396"/>
      <c r="D24" s="395"/>
      <c r="E24" s="395"/>
      <c r="F24" s="395"/>
      <c r="G24" s="395"/>
      <c r="H24" s="395"/>
      <c r="I24" s="395"/>
      <c r="J24" s="395"/>
      <c r="K24" s="395"/>
      <c r="L24" s="395"/>
      <c r="M24" s="395"/>
      <c r="N24" s="395"/>
      <c r="O24" s="395"/>
      <c r="P24" s="395"/>
      <c r="Q24" s="395"/>
      <c r="R24" s="395"/>
      <c r="S24" s="395"/>
      <c r="T24" s="395"/>
      <c r="U24" s="395"/>
      <c r="V24" s="395"/>
      <c r="W24" s="395"/>
      <c r="X24" s="395"/>
      <c r="Y24" s="395"/>
      <c r="Z24" s="395"/>
      <c r="AA24" s="395"/>
      <c r="AB24" s="394">
        <f t="shared" si="0"/>
        <v>0</v>
      </c>
    </row>
    <row r="25" spans="1:28" x14ac:dyDescent="0.3">
      <c r="A25" s="684"/>
      <c r="B25" s="398">
        <v>44440</v>
      </c>
      <c r="C25" s="396"/>
      <c r="D25" s="395"/>
      <c r="E25" s="395"/>
      <c r="F25" s="395"/>
      <c r="G25" s="395"/>
      <c r="H25" s="395"/>
      <c r="I25" s="395"/>
      <c r="J25" s="395"/>
      <c r="K25" s="395"/>
      <c r="L25" s="395"/>
      <c r="M25" s="395"/>
      <c r="N25" s="395"/>
      <c r="O25" s="395"/>
      <c r="P25" s="395"/>
      <c r="Q25" s="395"/>
      <c r="R25" s="395"/>
      <c r="S25" s="395"/>
      <c r="T25" s="395"/>
      <c r="U25" s="395"/>
      <c r="V25" s="395"/>
      <c r="W25" s="395"/>
      <c r="X25" s="395"/>
      <c r="Y25" s="395"/>
      <c r="Z25" s="395"/>
      <c r="AA25" s="395"/>
      <c r="AB25" s="394">
        <f t="shared" si="0"/>
        <v>0</v>
      </c>
    </row>
    <row r="26" spans="1:28" x14ac:dyDescent="0.3">
      <c r="A26" s="684"/>
      <c r="B26" s="398">
        <v>44470</v>
      </c>
      <c r="C26" s="396"/>
      <c r="D26" s="395"/>
      <c r="E26" s="395"/>
      <c r="F26" s="395"/>
      <c r="G26" s="395"/>
      <c r="H26" s="395"/>
      <c r="I26" s="395"/>
      <c r="J26" s="395"/>
      <c r="K26" s="395"/>
      <c r="L26" s="395"/>
      <c r="M26" s="395"/>
      <c r="N26" s="395"/>
      <c r="O26" s="395"/>
      <c r="P26" s="395"/>
      <c r="Q26" s="395"/>
      <c r="R26" s="395"/>
      <c r="S26" s="395"/>
      <c r="T26" s="395"/>
      <c r="U26" s="395"/>
      <c r="V26" s="395"/>
      <c r="W26" s="395"/>
      <c r="X26" s="395"/>
      <c r="Y26" s="395"/>
      <c r="Z26" s="395"/>
      <c r="AA26" s="395"/>
      <c r="AB26" s="394">
        <f t="shared" si="0"/>
        <v>0</v>
      </c>
    </row>
    <row r="27" spans="1:28" x14ac:dyDescent="0.3">
      <c r="A27" s="684"/>
      <c r="B27" s="398">
        <v>44501</v>
      </c>
      <c r="C27" s="396"/>
      <c r="D27" s="395"/>
      <c r="E27" s="395"/>
      <c r="F27" s="395"/>
      <c r="G27" s="395"/>
      <c r="H27" s="395"/>
      <c r="I27" s="395"/>
      <c r="J27" s="395"/>
      <c r="K27" s="395"/>
      <c r="L27" s="395"/>
      <c r="M27" s="395"/>
      <c r="N27" s="395"/>
      <c r="O27" s="395"/>
      <c r="P27" s="395"/>
      <c r="Q27" s="395"/>
      <c r="R27" s="395"/>
      <c r="S27" s="395"/>
      <c r="T27" s="395"/>
      <c r="U27" s="395"/>
      <c r="V27" s="395"/>
      <c r="W27" s="395"/>
      <c r="X27" s="395"/>
      <c r="Y27" s="395"/>
      <c r="Z27" s="395"/>
      <c r="AA27" s="395"/>
      <c r="AB27" s="394">
        <f t="shared" si="0"/>
        <v>0</v>
      </c>
    </row>
    <row r="28" spans="1:28" x14ac:dyDescent="0.3">
      <c r="A28" s="684"/>
      <c r="B28" s="398">
        <v>44531</v>
      </c>
      <c r="C28" s="396"/>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4">
        <f t="shared" si="0"/>
        <v>0</v>
      </c>
    </row>
    <row r="29" spans="1:28" ht="13.8" thickBot="1" x14ac:dyDescent="0.35">
      <c r="A29" s="685"/>
      <c r="B29" s="397">
        <v>44562</v>
      </c>
      <c r="C29" s="396"/>
      <c r="D29" s="395"/>
      <c r="E29" s="395"/>
      <c r="F29" s="395"/>
      <c r="G29" s="395"/>
      <c r="H29" s="395"/>
      <c r="I29" s="395"/>
      <c r="J29" s="395"/>
      <c r="K29" s="395"/>
      <c r="L29" s="395"/>
      <c r="M29" s="395"/>
      <c r="N29" s="395"/>
      <c r="O29" s="395"/>
      <c r="P29" s="395"/>
      <c r="Q29" s="395"/>
      <c r="R29" s="395"/>
      <c r="S29" s="395"/>
      <c r="T29" s="395"/>
      <c r="U29" s="395"/>
      <c r="V29" s="395"/>
      <c r="W29" s="395"/>
      <c r="X29" s="395"/>
      <c r="Y29" s="395"/>
      <c r="Z29" s="395"/>
      <c r="AA29" s="395"/>
      <c r="AB29" s="394">
        <f t="shared" si="0"/>
        <v>0</v>
      </c>
    </row>
    <row r="30" spans="1:28" x14ac:dyDescent="0.3">
      <c r="B30" s="375" t="s">
        <v>1946</v>
      </c>
      <c r="C30" s="394">
        <f t="shared" ref="C30:AA30" si="1">SUM(C5:C29)</f>
        <v>0</v>
      </c>
      <c r="D30" s="394">
        <f t="shared" si="1"/>
        <v>0</v>
      </c>
      <c r="E30" s="394">
        <f t="shared" si="1"/>
        <v>0</v>
      </c>
      <c r="F30" s="394">
        <f t="shared" si="1"/>
        <v>0</v>
      </c>
      <c r="G30" s="394">
        <f t="shared" si="1"/>
        <v>0</v>
      </c>
      <c r="H30" s="394">
        <f t="shared" si="1"/>
        <v>0</v>
      </c>
      <c r="I30" s="394">
        <f t="shared" si="1"/>
        <v>0</v>
      </c>
      <c r="J30" s="394">
        <f t="shared" si="1"/>
        <v>0</v>
      </c>
      <c r="K30" s="394">
        <f t="shared" si="1"/>
        <v>0</v>
      </c>
      <c r="L30" s="394">
        <f t="shared" si="1"/>
        <v>0</v>
      </c>
      <c r="M30" s="394">
        <f t="shared" si="1"/>
        <v>0</v>
      </c>
      <c r="N30" s="394">
        <f t="shared" si="1"/>
        <v>0</v>
      </c>
      <c r="O30" s="394">
        <f t="shared" si="1"/>
        <v>0</v>
      </c>
      <c r="P30" s="394">
        <f t="shared" si="1"/>
        <v>0</v>
      </c>
      <c r="Q30" s="394">
        <f t="shared" si="1"/>
        <v>0</v>
      </c>
      <c r="R30" s="394">
        <f t="shared" si="1"/>
        <v>0</v>
      </c>
      <c r="S30" s="394">
        <f t="shared" si="1"/>
        <v>0</v>
      </c>
      <c r="T30" s="394">
        <f t="shared" si="1"/>
        <v>0</v>
      </c>
      <c r="U30" s="394">
        <f t="shared" si="1"/>
        <v>0</v>
      </c>
      <c r="V30" s="394">
        <f t="shared" si="1"/>
        <v>0</v>
      </c>
      <c r="W30" s="394">
        <f t="shared" si="1"/>
        <v>0</v>
      </c>
      <c r="X30" s="394">
        <f t="shared" si="1"/>
        <v>0</v>
      </c>
      <c r="Y30" s="394">
        <f t="shared" si="1"/>
        <v>0</v>
      </c>
      <c r="Z30" s="394">
        <f t="shared" si="1"/>
        <v>0</v>
      </c>
      <c r="AA30" s="394">
        <f t="shared" si="1"/>
        <v>0</v>
      </c>
      <c r="AB30" s="394">
        <f t="shared" si="0"/>
        <v>0</v>
      </c>
    </row>
  </sheetData>
  <mergeCells count="2">
    <mergeCell ref="C3:AA3"/>
    <mergeCell ref="A5:A29"/>
  </mergeCells>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C0937-2D91-4FDD-BB07-48ABBC82F9DA}">
  <sheetPr>
    <tabColor theme="1"/>
  </sheetPr>
  <dimension ref="A1"/>
  <sheetViews>
    <sheetView workbookViewId="0">
      <selection activeCell="N54" sqref="N54"/>
    </sheetView>
  </sheetViews>
  <sheetFormatPr defaultRowHeight="14.4" x14ac:dyDescent="0.3"/>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0708-F109-48CB-AB83-F2243CD31F3B}">
  <sheetPr>
    <tabColor theme="5" tint="0.39997558519241921"/>
  </sheetPr>
  <dimension ref="A1:M129"/>
  <sheetViews>
    <sheetView workbookViewId="0">
      <selection activeCell="C47" sqref="C47"/>
    </sheetView>
  </sheetViews>
  <sheetFormatPr defaultRowHeight="14.4" x14ac:dyDescent="0.3"/>
  <cols>
    <col min="1" max="2" width="2.6640625" customWidth="1"/>
    <col min="3" max="3" width="50.5546875" bestFit="1" customWidth="1"/>
    <col min="4" max="6" width="15.109375" customWidth="1"/>
    <col min="9" max="9" width="21.44140625" customWidth="1"/>
    <col min="10" max="10" width="12.33203125" bestFit="1" customWidth="1"/>
    <col min="11" max="11" width="10.33203125" customWidth="1"/>
    <col min="12" max="12" width="11.6640625" bestFit="1" customWidth="1"/>
    <col min="13" max="13" width="11.88671875" bestFit="1" customWidth="1"/>
    <col min="14" max="14" width="13.6640625" bestFit="1" customWidth="1"/>
    <col min="15" max="15" width="13.109375" customWidth="1"/>
    <col min="16" max="16" width="13.88671875" customWidth="1"/>
    <col min="17" max="17" width="9.6640625" bestFit="1" customWidth="1"/>
    <col min="19" max="19" width="14.33203125" bestFit="1" customWidth="1"/>
    <col min="20" max="20" width="14.88671875" customWidth="1"/>
    <col min="21" max="21" width="14.21875" customWidth="1"/>
    <col min="22" max="22" width="13.6640625" customWidth="1"/>
    <col min="23" max="23" width="13" customWidth="1"/>
    <col min="24" max="24" width="20" bestFit="1" customWidth="1"/>
  </cols>
  <sheetData>
    <row r="1" spans="1:8" ht="15" thickBot="1" x14ac:dyDescent="0.35">
      <c r="A1" t="s">
        <v>2253</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7" spans="3:13" x14ac:dyDescent="0.3">
      <c r="C17" s="23" t="s">
        <v>2252</v>
      </c>
    </row>
    <row r="18" spans="3:13" x14ac:dyDescent="0.3">
      <c r="C18" s="89">
        <f>D104</f>
        <v>2000000</v>
      </c>
      <c r="D18" t="s">
        <v>2178</v>
      </c>
    </row>
    <row r="19" spans="3:13" x14ac:dyDescent="0.3">
      <c r="C19" s="89">
        <f>D105</f>
        <v>0</v>
      </c>
      <c r="D19" t="s">
        <v>2177</v>
      </c>
    </row>
    <row r="21" spans="3:13" ht="15" thickBot="1" x14ac:dyDescent="0.35"/>
    <row r="22" spans="3:13" ht="15" thickBot="1" x14ac:dyDescent="0.35">
      <c r="C22" s="644" t="s">
        <v>18</v>
      </c>
      <c r="D22" s="645"/>
      <c r="E22" s="645"/>
      <c r="F22" s="645"/>
      <c r="G22" s="646"/>
      <c r="I22" s="644" t="s">
        <v>17</v>
      </c>
      <c r="J22" s="645"/>
      <c r="K22" s="645"/>
      <c r="L22" s="645"/>
      <c r="M22" s="646"/>
    </row>
    <row r="23" spans="3:13" x14ac:dyDescent="0.3">
      <c r="C23" s="13"/>
      <c r="D23" s="13"/>
      <c r="E23" s="13"/>
      <c r="F23" s="13"/>
      <c r="G23" s="13"/>
      <c r="I23" s="13"/>
      <c r="J23" s="13"/>
      <c r="K23" s="13"/>
      <c r="L23" s="13"/>
      <c r="M23" s="13"/>
    </row>
    <row r="25" spans="3:13" x14ac:dyDescent="0.3">
      <c r="C25" t="s">
        <v>2176</v>
      </c>
      <c r="D25" t="s">
        <v>2175</v>
      </c>
      <c r="E25" t="s">
        <v>2174</v>
      </c>
      <c r="F25" t="s">
        <v>2173</v>
      </c>
    </row>
    <row r="26" spans="3:13" x14ac:dyDescent="0.3">
      <c r="C26" t="s">
        <v>2172</v>
      </c>
      <c r="D26" s="89">
        <v>100000000</v>
      </c>
      <c r="E26" s="89">
        <v>64799100</v>
      </c>
      <c r="F26" s="89">
        <v>20200900</v>
      </c>
    </row>
    <row r="27" spans="3:13" x14ac:dyDescent="0.3">
      <c r="C27" s="234" t="s">
        <v>2171</v>
      </c>
      <c r="D27" s="89">
        <v>95000000</v>
      </c>
      <c r="E27" s="89">
        <v>60799100</v>
      </c>
      <c r="F27" s="89">
        <v>20200900</v>
      </c>
    </row>
    <row r="28" spans="3:13" x14ac:dyDescent="0.3">
      <c r="C28" s="208" t="s">
        <v>2170</v>
      </c>
      <c r="D28" s="89">
        <v>80750000</v>
      </c>
      <c r="E28" s="89">
        <v>40375000</v>
      </c>
      <c r="F28" s="89">
        <v>12120540</v>
      </c>
    </row>
    <row r="29" spans="3:13" x14ac:dyDescent="0.3">
      <c r="C29" s="208" t="s">
        <v>2169</v>
      </c>
      <c r="D29" s="89">
        <v>14250000</v>
      </c>
      <c r="E29" s="89">
        <v>20424100</v>
      </c>
      <c r="F29" s="89">
        <v>8080360</v>
      </c>
    </row>
    <row r="30" spans="3:13" x14ac:dyDescent="0.3">
      <c r="C30" s="234" t="s">
        <v>2168</v>
      </c>
      <c r="D30" s="89">
        <v>5000000</v>
      </c>
      <c r="E30" s="89">
        <v>4000000</v>
      </c>
      <c r="F30" s="89">
        <v>0</v>
      </c>
    </row>
    <row r="31" spans="3:13" x14ac:dyDescent="0.3">
      <c r="C31" t="s">
        <v>2167</v>
      </c>
      <c r="D31" s="89">
        <v>2000000</v>
      </c>
      <c r="E31" s="89">
        <v>1900000</v>
      </c>
      <c r="F31" s="89">
        <v>350000</v>
      </c>
    </row>
    <row r="32" spans="3:13" x14ac:dyDescent="0.3">
      <c r="C32" t="s">
        <v>2166</v>
      </c>
      <c r="D32" s="89">
        <v>6000000</v>
      </c>
      <c r="E32" s="89">
        <v>300000</v>
      </c>
      <c r="F32" s="89">
        <v>3000000</v>
      </c>
    </row>
    <row r="33" spans="3:6" x14ac:dyDescent="0.3">
      <c r="C33" t="s">
        <v>2165</v>
      </c>
      <c r="D33" s="89">
        <v>25000000</v>
      </c>
      <c r="E33" s="89">
        <v>20000000</v>
      </c>
      <c r="F33" s="89">
        <v>2500000</v>
      </c>
    </row>
    <row r="34" spans="3:6" x14ac:dyDescent="0.3">
      <c r="C34" t="s">
        <v>2164</v>
      </c>
      <c r="D34" s="89">
        <v>17000000</v>
      </c>
      <c r="E34" s="89">
        <v>8000000</v>
      </c>
      <c r="F34" s="89">
        <v>5000000</v>
      </c>
    </row>
    <row r="35" spans="3:6" x14ac:dyDescent="0.3">
      <c r="C35" t="s">
        <v>2163</v>
      </c>
      <c r="D35" s="89">
        <v>175000000</v>
      </c>
      <c r="E35" s="89">
        <v>155000000</v>
      </c>
      <c r="F35" s="89">
        <v>50000000</v>
      </c>
    </row>
    <row r="36" spans="3:6" x14ac:dyDescent="0.3">
      <c r="C36" s="234" t="s">
        <v>2162</v>
      </c>
      <c r="D36" s="89">
        <v>157500000</v>
      </c>
      <c r="E36" s="89">
        <v>146250000</v>
      </c>
      <c r="F36" s="89">
        <v>47375000</v>
      </c>
    </row>
    <row r="37" spans="3:6" x14ac:dyDescent="0.3">
      <c r="C37" s="234" t="s">
        <v>2161</v>
      </c>
      <c r="D37" s="89">
        <v>17500000</v>
      </c>
      <c r="E37" s="89">
        <v>8750000</v>
      </c>
      <c r="F37" s="89">
        <v>2625000</v>
      </c>
    </row>
    <row r="39" spans="3:6" x14ac:dyDescent="0.3">
      <c r="C39" t="s">
        <v>2251</v>
      </c>
      <c r="D39" t="s">
        <v>2250</v>
      </c>
    </row>
    <row r="40" spans="3:6" x14ac:dyDescent="0.3">
      <c r="C40" t="s">
        <v>2249</v>
      </c>
      <c r="D40">
        <v>2.4E-2</v>
      </c>
    </row>
    <row r="41" spans="3:6" x14ac:dyDescent="0.3">
      <c r="C41" t="s">
        <v>2248</v>
      </c>
      <c r="D41">
        <v>6.4000000000000001E-2</v>
      </c>
    </row>
    <row r="43" spans="3:6" x14ac:dyDescent="0.3">
      <c r="C43" t="s">
        <v>2247</v>
      </c>
    </row>
    <row r="44" spans="3:6" x14ac:dyDescent="0.3">
      <c r="C44" t="s">
        <v>2176</v>
      </c>
      <c r="D44" t="s">
        <v>2246</v>
      </c>
      <c r="E44" t="s">
        <v>2245</v>
      </c>
      <c r="F44" t="s">
        <v>2244</v>
      </c>
    </row>
    <row r="45" spans="3:6" x14ac:dyDescent="0.3">
      <c r="C45" t="s">
        <v>2243</v>
      </c>
      <c r="D45">
        <v>0.15</v>
      </c>
      <c r="E45">
        <v>0.15</v>
      </c>
      <c r="F45">
        <v>0.09</v>
      </c>
    </row>
    <row r="46" spans="3:6" x14ac:dyDescent="0.3">
      <c r="C46" t="s">
        <v>2242</v>
      </c>
      <c r="D46">
        <v>0.105</v>
      </c>
      <c r="E46">
        <v>6.7000000000000004E-2</v>
      </c>
      <c r="F46">
        <v>6.7000000000000004E-2</v>
      </c>
    </row>
    <row r="47" spans="3:6" x14ac:dyDescent="0.3">
      <c r="C47" t="s">
        <v>2241</v>
      </c>
      <c r="D47">
        <v>0.12</v>
      </c>
      <c r="E47">
        <v>7.5999999999999998E-2</v>
      </c>
      <c r="F47">
        <v>7.5999999999999998E-2</v>
      </c>
    </row>
    <row r="48" spans="3:6" x14ac:dyDescent="0.3">
      <c r="C48" t="s">
        <v>2240</v>
      </c>
      <c r="D48">
        <v>0.251</v>
      </c>
      <c r="E48">
        <v>0.251</v>
      </c>
      <c r="F48">
        <v>0.151</v>
      </c>
    </row>
    <row r="49" spans="3:6" x14ac:dyDescent="0.3">
      <c r="C49" t="s">
        <v>2239</v>
      </c>
      <c r="D49">
        <v>0.13</v>
      </c>
      <c r="E49">
        <v>0.13</v>
      </c>
      <c r="F49">
        <v>0.13</v>
      </c>
    </row>
    <row r="50" spans="3:6" x14ac:dyDescent="0.3">
      <c r="C50" t="s">
        <v>2238</v>
      </c>
      <c r="D50">
        <v>0.13</v>
      </c>
      <c r="E50">
        <v>0.13</v>
      </c>
      <c r="F50">
        <v>0.13</v>
      </c>
    </row>
    <row r="52" spans="3:6" x14ac:dyDescent="0.3">
      <c r="C52" t="s">
        <v>2237</v>
      </c>
    </row>
    <row r="53" spans="3:6" x14ac:dyDescent="0.3">
      <c r="C53" t="s">
        <v>2236</v>
      </c>
      <c r="D53" t="s">
        <v>2235</v>
      </c>
      <c r="F53" t="s">
        <v>2234</v>
      </c>
    </row>
    <row r="54" spans="3:6" x14ac:dyDescent="0.3">
      <c r="C54" t="s">
        <v>2233</v>
      </c>
      <c r="D54" t="s">
        <v>2232</v>
      </c>
      <c r="F54">
        <v>0</v>
      </c>
    </row>
    <row r="55" spans="3:6" x14ac:dyDescent="0.3">
      <c r="C55" t="s">
        <v>2231</v>
      </c>
      <c r="D55" t="s">
        <v>2230</v>
      </c>
      <c r="F55">
        <v>0.15</v>
      </c>
    </row>
    <row r="56" spans="3:6" x14ac:dyDescent="0.3">
      <c r="C56" t="s">
        <v>2229</v>
      </c>
      <c r="D56" t="s">
        <v>2228</v>
      </c>
      <c r="F56" t="s">
        <v>2227</v>
      </c>
    </row>
    <row r="57" spans="3:6" x14ac:dyDescent="0.3">
      <c r="C57" t="s">
        <v>2226</v>
      </c>
      <c r="D57" t="s">
        <v>2225</v>
      </c>
      <c r="F57">
        <v>0.6</v>
      </c>
    </row>
    <row r="58" spans="3:6" x14ac:dyDescent="0.3">
      <c r="C58" t="s">
        <v>2224</v>
      </c>
      <c r="D58" t="s">
        <v>2223</v>
      </c>
      <c r="F58">
        <v>0.75</v>
      </c>
    </row>
    <row r="61" spans="3:6" x14ac:dyDescent="0.3">
      <c r="C61" t="s">
        <v>2222</v>
      </c>
    </row>
    <row r="62" spans="3:6" x14ac:dyDescent="0.3">
      <c r="C62" t="s">
        <v>2176</v>
      </c>
      <c r="D62" t="s">
        <v>2217</v>
      </c>
      <c r="E62" t="s">
        <v>2216</v>
      </c>
    </row>
    <row r="63" spans="3:6" x14ac:dyDescent="0.3">
      <c r="C63" t="s">
        <v>2221</v>
      </c>
      <c r="D63">
        <v>0.35</v>
      </c>
      <c r="E63">
        <v>0.15</v>
      </c>
    </row>
    <row r="64" spans="3:6" x14ac:dyDescent="0.3">
      <c r="C64" t="s">
        <v>2220</v>
      </c>
      <c r="D64">
        <v>0.25</v>
      </c>
      <c r="E64">
        <v>7.0000000000000007E-2</v>
      </c>
    </row>
    <row r="65" spans="3:5" x14ac:dyDescent="0.3">
      <c r="C65" t="s">
        <v>2219</v>
      </c>
      <c r="D65">
        <v>0.15</v>
      </c>
      <c r="E65">
        <v>0.03</v>
      </c>
    </row>
    <row r="66" spans="3:5" x14ac:dyDescent="0.3">
      <c r="C66" t="s">
        <v>2218</v>
      </c>
      <c r="D66">
        <v>0.05</v>
      </c>
      <c r="E66">
        <v>0.03</v>
      </c>
    </row>
    <row r="68" spans="3:5" x14ac:dyDescent="0.3">
      <c r="C68" t="s">
        <v>2176</v>
      </c>
      <c r="D68" t="s">
        <v>2217</v>
      </c>
      <c r="E68" t="s">
        <v>2216</v>
      </c>
    </row>
    <row r="69" spans="3:5" x14ac:dyDescent="0.3">
      <c r="C69" t="s">
        <v>2215</v>
      </c>
      <c r="D69">
        <v>0.1</v>
      </c>
      <c r="E69">
        <v>0.03</v>
      </c>
    </row>
    <row r="70" spans="3:5" x14ac:dyDescent="0.3">
      <c r="C70" t="s">
        <v>2214</v>
      </c>
      <c r="D70">
        <v>0.1</v>
      </c>
    </row>
    <row r="72" spans="3:5" x14ac:dyDescent="0.3">
      <c r="C72" t="s">
        <v>2176</v>
      </c>
      <c r="D72" t="s">
        <v>2213</v>
      </c>
      <c r="E72" t="s">
        <v>2212</v>
      </c>
    </row>
    <row r="73" spans="3:5" x14ac:dyDescent="0.3">
      <c r="C73" t="s">
        <v>2211</v>
      </c>
      <c r="D73">
        <v>0.25</v>
      </c>
      <c r="E73">
        <v>0.08</v>
      </c>
    </row>
    <row r="74" spans="3:5" x14ac:dyDescent="0.3">
      <c r="C74" t="s">
        <v>2210</v>
      </c>
      <c r="D74">
        <v>0.37</v>
      </c>
      <c r="E74">
        <v>0.12</v>
      </c>
    </row>
    <row r="76" spans="3:5" x14ac:dyDescent="0.3">
      <c r="C76" t="s">
        <v>2176</v>
      </c>
      <c r="D76" t="s">
        <v>2209</v>
      </c>
    </row>
    <row r="77" spans="3:5" x14ac:dyDescent="0.3">
      <c r="C77" t="s">
        <v>2208</v>
      </c>
      <c r="D77">
        <v>0.05</v>
      </c>
    </row>
    <row r="80" spans="3:5" x14ac:dyDescent="0.3">
      <c r="C80" t="s">
        <v>2207</v>
      </c>
    </row>
    <row r="81" spans="3:6" x14ac:dyDescent="0.3">
      <c r="C81" t="s">
        <v>2206</v>
      </c>
      <c r="D81" t="s">
        <v>2205</v>
      </c>
    </row>
    <row r="82" spans="3:6" x14ac:dyDescent="0.3">
      <c r="C82" t="s">
        <v>2204</v>
      </c>
      <c r="D82" t="s">
        <v>2203</v>
      </c>
    </row>
    <row r="83" spans="3:6" x14ac:dyDescent="0.3">
      <c r="C83" t="s">
        <v>2202</v>
      </c>
      <c r="D83" t="s">
        <v>2201</v>
      </c>
    </row>
    <row r="84" spans="3:6" x14ac:dyDescent="0.3">
      <c r="C84" t="s">
        <v>2167</v>
      </c>
      <c r="D84" t="s">
        <v>2200</v>
      </c>
    </row>
    <row r="85" spans="3:6" x14ac:dyDescent="0.3">
      <c r="C85" t="s">
        <v>2166</v>
      </c>
      <c r="D85" t="s">
        <v>2199</v>
      </c>
      <c r="F85" t="s">
        <v>2198</v>
      </c>
    </row>
    <row r="86" spans="3:6" x14ac:dyDescent="0.3">
      <c r="C86" t="s">
        <v>2197</v>
      </c>
      <c r="D86" t="s">
        <v>2196</v>
      </c>
    </row>
    <row r="88" spans="3:6" x14ac:dyDescent="0.3">
      <c r="C88" t="s">
        <v>2195</v>
      </c>
      <c r="D88" t="s">
        <v>2191</v>
      </c>
      <c r="E88" t="s">
        <v>2194</v>
      </c>
    </row>
    <row r="89" spans="3:6" x14ac:dyDescent="0.3">
      <c r="C89" t="s">
        <v>2193</v>
      </c>
      <c r="D89" s="89">
        <v>3000000</v>
      </c>
      <c r="E89">
        <v>0.3</v>
      </c>
    </row>
    <row r="91" spans="3:6" x14ac:dyDescent="0.3">
      <c r="C91" t="s">
        <v>2192</v>
      </c>
      <c r="D91" t="s">
        <v>2191</v>
      </c>
      <c r="E91" t="s">
        <v>2190</v>
      </c>
    </row>
    <row r="92" spans="3:6" x14ac:dyDescent="0.3">
      <c r="C92" t="s">
        <v>2189</v>
      </c>
      <c r="D92" s="89">
        <v>1678496.1325310224</v>
      </c>
      <c r="E92">
        <v>0.15</v>
      </c>
    </row>
    <row r="93" spans="3:6" x14ac:dyDescent="0.3">
      <c r="C93" t="s">
        <v>2188</v>
      </c>
      <c r="D93" s="89">
        <v>4876693.8750788299</v>
      </c>
      <c r="E93">
        <v>0.15</v>
      </c>
    </row>
    <row r="94" spans="3:6" x14ac:dyDescent="0.3">
      <c r="C94" t="s">
        <v>2187</v>
      </c>
      <c r="D94" s="89">
        <v>2998265.694035151</v>
      </c>
      <c r="E94">
        <v>0.15</v>
      </c>
    </row>
    <row r="95" spans="3:6" x14ac:dyDescent="0.3">
      <c r="C95" t="s">
        <v>2186</v>
      </c>
      <c r="D95" s="89">
        <v>3266104.5629656278</v>
      </c>
      <c r="E95">
        <v>0.15</v>
      </c>
    </row>
    <row r="96" spans="3:6" x14ac:dyDescent="0.3">
      <c r="C96" t="s">
        <v>2185</v>
      </c>
      <c r="D96" s="89">
        <v>4710967.5492465133</v>
      </c>
      <c r="E96">
        <v>0.15</v>
      </c>
    </row>
    <row r="97" spans="3:6" x14ac:dyDescent="0.3">
      <c r="C97" t="s">
        <v>2184</v>
      </c>
      <c r="D97" s="89">
        <v>4083279.1782685705</v>
      </c>
      <c r="E97">
        <v>3.0000000000000001E-3</v>
      </c>
    </row>
    <row r="98" spans="3:6" x14ac:dyDescent="0.3">
      <c r="C98" t="s">
        <v>2183</v>
      </c>
      <c r="D98" s="89">
        <v>429013.77950230526</v>
      </c>
      <c r="E98">
        <v>0.15</v>
      </c>
    </row>
    <row r="99" spans="3:6" x14ac:dyDescent="0.3">
      <c r="C99" t="s">
        <v>2182</v>
      </c>
      <c r="D99" s="89">
        <v>176160.90498423637</v>
      </c>
      <c r="E99">
        <v>0.05</v>
      </c>
    </row>
    <row r="100" spans="3:6" x14ac:dyDescent="0.3">
      <c r="C100" t="s">
        <v>2181</v>
      </c>
      <c r="D100" s="89">
        <v>1377288.6344049035</v>
      </c>
      <c r="E100">
        <v>0</v>
      </c>
    </row>
    <row r="101" spans="3:6" x14ac:dyDescent="0.3">
      <c r="C101" t="s">
        <v>2180</v>
      </c>
      <c r="D101" s="89">
        <v>7027670.7313980293</v>
      </c>
      <c r="E101">
        <v>0</v>
      </c>
    </row>
    <row r="102" spans="3:6" x14ac:dyDescent="0.3">
      <c r="C102" t="s">
        <v>2179</v>
      </c>
      <c r="D102" s="89">
        <v>1000000</v>
      </c>
      <c r="E102">
        <v>0.15</v>
      </c>
    </row>
    <row r="104" spans="3:6" x14ac:dyDescent="0.3">
      <c r="C104" t="s">
        <v>2178</v>
      </c>
      <c r="D104" s="89">
        <v>2000000</v>
      </c>
    </row>
    <row r="105" spans="3:6" x14ac:dyDescent="0.3">
      <c r="C105" t="s">
        <v>2177</v>
      </c>
      <c r="D105" s="89">
        <v>0</v>
      </c>
    </row>
    <row r="110" spans="3:6" x14ac:dyDescent="0.3">
      <c r="C110" t="s">
        <v>2176</v>
      </c>
      <c r="D110" t="s">
        <v>2175</v>
      </c>
      <c r="E110" t="s">
        <v>2174</v>
      </c>
      <c r="F110" t="s">
        <v>2173</v>
      </c>
    </row>
    <row r="111" spans="3:6" x14ac:dyDescent="0.3">
      <c r="C111" t="s">
        <v>2172</v>
      </c>
      <c r="D111" s="89">
        <v>100000000</v>
      </c>
      <c r="E111" s="89">
        <v>64799100</v>
      </c>
      <c r="F111" s="89">
        <v>20200900</v>
      </c>
    </row>
    <row r="112" spans="3:6" x14ac:dyDescent="0.3">
      <c r="C112" s="234" t="s">
        <v>2171</v>
      </c>
      <c r="D112" s="89">
        <v>95000000</v>
      </c>
      <c r="E112" s="89">
        <v>60799100</v>
      </c>
      <c r="F112" s="89">
        <v>20200900</v>
      </c>
    </row>
    <row r="113" spans="3:6" x14ac:dyDescent="0.3">
      <c r="C113" s="208" t="s">
        <v>2170</v>
      </c>
      <c r="D113" s="89">
        <v>80750000</v>
      </c>
      <c r="E113" s="89">
        <v>40375000</v>
      </c>
      <c r="F113" s="89">
        <v>12120540</v>
      </c>
    </row>
    <row r="114" spans="3:6" x14ac:dyDescent="0.3">
      <c r="C114" s="208" t="s">
        <v>2169</v>
      </c>
      <c r="D114" s="89">
        <v>14250000</v>
      </c>
      <c r="E114" s="89">
        <v>20424100</v>
      </c>
      <c r="F114" s="89">
        <v>8080360</v>
      </c>
    </row>
    <row r="115" spans="3:6" x14ac:dyDescent="0.3">
      <c r="C115" s="234" t="s">
        <v>2168</v>
      </c>
      <c r="D115" s="89">
        <v>5000000</v>
      </c>
      <c r="E115" s="89">
        <v>4000000</v>
      </c>
      <c r="F115" s="89">
        <v>0</v>
      </c>
    </row>
    <row r="116" spans="3:6" x14ac:dyDescent="0.3">
      <c r="C116" t="s">
        <v>2167</v>
      </c>
      <c r="D116" s="89">
        <v>2000000</v>
      </c>
      <c r="E116" s="89">
        <v>1900000</v>
      </c>
      <c r="F116" s="89">
        <v>350000</v>
      </c>
    </row>
    <row r="117" spans="3:6" x14ac:dyDescent="0.3">
      <c r="C117" t="s">
        <v>2166</v>
      </c>
      <c r="D117" s="89">
        <v>6000000</v>
      </c>
      <c r="E117" s="89">
        <v>300000</v>
      </c>
      <c r="F117" s="89">
        <v>3000000</v>
      </c>
    </row>
    <row r="118" spans="3:6" x14ac:dyDescent="0.3">
      <c r="C118" t="s">
        <v>2165</v>
      </c>
      <c r="D118" s="89">
        <v>25000000</v>
      </c>
      <c r="E118" s="89">
        <v>20000000</v>
      </c>
      <c r="F118" s="89">
        <v>2500000</v>
      </c>
    </row>
    <row r="119" spans="3:6" x14ac:dyDescent="0.3">
      <c r="C119" t="s">
        <v>2164</v>
      </c>
      <c r="D119" s="89">
        <v>17000000</v>
      </c>
      <c r="E119" s="89">
        <v>8000000</v>
      </c>
      <c r="F119" s="89">
        <v>5000000</v>
      </c>
    </row>
    <row r="120" spans="3:6" x14ac:dyDescent="0.3">
      <c r="C120" t="s">
        <v>2163</v>
      </c>
      <c r="D120" s="89">
        <v>175000000</v>
      </c>
      <c r="E120" s="89">
        <v>155000000</v>
      </c>
      <c r="F120" s="89">
        <v>50000000</v>
      </c>
    </row>
    <row r="121" spans="3:6" x14ac:dyDescent="0.3">
      <c r="C121" s="234" t="s">
        <v>2162</v>
      </c>
      <c r="D121" s="89">
        <v>157500000</v>
      </c>
      <c r="E121" s="89">
        <v>146250000</v>
      </c>
      <c r="F121" s="89">
        <v>47375000</v>
      </c>
    </row>
    <row r="122" spans="3:6" x14ac:dyDescent="0.3">
      <c r="C122" s="234" t="s">
        <v>2161</v>
      </c>
      <c r="D122" s="89">
        <v>17500000</v>
      </c>
      <c r="E122" s="89">
        <v>8750000</v>
      </c>
      <c r="F122" s="89">
        <v>2625000</v>
      </c>
    </row>
    <row r="125" spans="3:6" x14ac:dyDescent="0.3">
      <c r="F125" s="471"/>
    </row>
    <row r="127" spans="3:6" x14ac:dyDescent="0.3">
      <c r="D127" s="93"/>
      <c r="E127" s="93"/>
      <c r="F127" s="470"/>
    </row>
    <row r="128" spans="3:6" x14ac:dyDescent="0.3">
      <c r="D128" s="93"/>
      <c r="E128" s="93"/>
      <c r="F128" s="470"/>
    </row>
    <row r="129" spans="4:6" x14ac:dyDescent="0.3">
      <c r="D129" s="93"/>
      <c r="E129" s="93"/>
      <c r="F129" s="470"/>
    </row>
  </sheetData>
  <mergeCells count="3">
    <mergeCell ref="C10:F10"/>
    <mergeCell ref="C22:G22"/>
    <mergeCell ref="I22:M22"/>
  </mergeCell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81AC4-B93A-43F9-985C-1B5DC6DAD74B}">
  <sheetPr>
    <tabColor theme="9" tint="0.59999389629810485"/>
  </sheetPr>
  <dimension ref="A1:X140"/>
  <sheetViews>
    <sheetView workbookViewId="0">
      <selection activeCell="G58" sqref="G58"/>
    </sheetView>
  </sheetViews>
  <sheetFormatPr defaultRowHeight="14.4" x14ac:dyDescent="0.3"/>
  <cols>
    <col min="1" max="2" width="2.6640625" customWidth="1"/>
    <col min="3" max="3" width="50.5546875" bestFit="1" customWidth="1"/>
    <col min="4" max="6" width="15.109375" customWidth="1"/>
    <col min="9" max="9" width="21.44140625" customWidth="1"/>
    <col min="10" max="10" width="12.33203125" bestFit="1" customWidth="1"/>
    <col min="11" max="11" width="10.33203125" customWidth="1"/>
    <col min="12" max="12" width="11.6640625" bestFit="1" customWidth="1"/>
    <col min="13" max="13" width="11.88671875" bestFit="1" customWidth="1"/>
    <col min="14" max="14" width="13.6640625" bestFit="1" customWidth="1"/>
    <col min="15" max="15" width="13.109375" customWidth="1"/>
    <col min="16" max="16" width="13.88671875" customWidth="1"/>
    <col min="17" max="17" width="9.6640625" bestFit="1" customWidth="1"/>
    <col min="19" max="19" width="14.33203125" bestFit="1" customWidth="1"/>
    <col min="20" max="20" width="14.88671875" customWidth="1"/>
    <col min="21" max="21" width="14.21875" customWidth="1"/>
    <col min="22" max="22" width="13.6640625" customWidth="1"/>
    <col min="23" max="23" width="13" customWidth="1"/>
    <col min="24" max="24" width="20" bestFit="1" customWidth="1"/>
  </cols>
  <sheetData>
    <row r="1" spans="1:8" ht="15" thickBot="1" x14ac:dyDescent="0.35">
      <c r="A1" t="s">
        <v>2253</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7" spans="3:13" x14ac:dyDescent="0.3">
      <c r="C17" s="23" t="s">
        <v>2252</v>
      </c>
    </row>
    <row r="18" spans="3:13" x14ac:dyDescent="0.3">
      <c r="C18" s="89">
        <f>D104</f>
        <v>2000000</v>
      </c>
      <c r="D18" t="s">
        <v>2178</v>
      </c>
    </row>
    <row r="19" spans="3:13" x14ac:dyDescent="0.3">
      <c r="C19" s="89">
        <f>D105</f>
        <v>0</v>
      </c>
      <c r="D19" t="s">
        <v>2177</v>
      </c>
    </row>
    <row r="21" spans="3:13" ht="15" thickBot="1" x14ac:dyDescent="0.35"/>
    <row r="22" spans="3:13" ht="15" thickBot="1" x14ac:dyDescent="0.35">
      <c r="C22" s="644" t="s">
        <v>18</v>
      </c>
      <c r="D22" s="645"/>
      <c r="E22" s="645"/>
      <c r="F22" s="645"/>
      <c r="G22" s="646"/>
      <c r="I22" s="644" t="s">
        <v>17</v>
      </c>
      <c r="J22" s="645"/>
      <c r="K22" s="645"/>
      <c r="L22" s="645"/>
      <c r="M22" s="646"/>
    </row>
    <row r="23" spans="3:13" x14ac:dyDescent="0.3">
      <c r="C23" s="13"/>
      <c r="D23" s="13"/>
      <c r="E23" s="13"/>
      <c r="F23" s="13"/>
      <c r="G23" s="13"/>
      <c r="I23" s="13"/>
      <c r="J23" s="13"/>
      <c r="K23" s="13"/>
      <c r="L23" s="13"/>
      <c r="M23" s="13"/>
    </row>
    <row r="24" spans="3:13" x14ac:dyDescent="0.3">
      <c r="I24" s="105" t="s">
        <v>2413</v>
      </c>
    </row>
    <row r="25" spans="3:13" x14ac:dyDescent="0.3">
      <c r="C25" t="s">
        <v>2176</v>
      </c>
      <c r="D25" t="s">
        <v>2175</v>
      </c>
      <c r="E25" t="s">
        <v>2174</v>
      </c>
      <c r="F25" t="s">
        <v>2173</v>
      </c>
    </row>
    <row r="26" spans="3:13" x14ac:dyDescent="0.3">
      <c r="C26" t="s">
        <v>2172</v>
      </c>
      <c r="D26" s="89">
        <v>100000000</v>
      </c>
      <c r="E26" s="89">
        <v>64799100</v>
      </c>
      <c r="F26" s="89">
        <v>20200900</v>
      </c>
      <c r="I26" s="18" t="s">
        <v>2412</v>
      </c>
      <c r="J26" t="s">
        <v>2411</v>
      </c>
    </row>
    <row r="27" spans="3:13" x14ac:dyDescent="0.3">
      <c r="C27" s="234" t="s">
        <v>2171</v>
      </c>
      <c r="D27" s="89">
        <v>95000000</v>
      </c>
      <c r="E27" s="89">
        <v>60799100</v>
      </c>
      <c r="F27" s="89">
        <v>20200900</v>
      </c>
    </row>
    <row r="28" spans="3:13" x14ac:dyDescent="0.3">
      <c r="C28" s="208" t="s">
        <v>2170</v>
      </c>
      <c r="D28" s="89">
        <v>80750000</v>
      </c>
      <c r="E28" s="89">
        <v>40375000</v>
      </c>
      <c r="F28" s="89">
        <v>12120540</v>
      </c>
      <c r="I28" t="s">
        <v>1530</v>
      </c>
      <c r="J28" t="s">
        <v>2410</v>
      </c>
    </row>
    <row r="29" spans="3:13" x14ac:dyDescent="0.3">
      <c r="C29" s="208" t="s">
        <v>2169</v>
      </c>
      <c r="D29" s="89">
        <v>14250000</v>
      </c>
      <c r="E29" s="89">
        <v>20424100</v>
      </c>
      <c r="F29" s="89">
        <v>8080360</v>
      </c>
      <c r="I29" s="89">
        <f>D26+D31+D33+D34</f>
        <v>144000000</v>
      </c>
      <c r="J29" s="89">
        <f>F26+F31+F33+F34</f>
        <v>28050900</v>
      </c>
      <c r="L29" s="89">
        <f>I29+J29</f>
        <v>172050900</v>
      </c>
    </row>
    <row r="30" spans="3:13" x14ac:dyDescent="0.3">
      <c r="C30" s="234" t="s">
        <v>2168</v>
      </c>
      <c r="D30" s="89">
        <v>5000000</v>
      </c>
      <c r="E30" s="89">
        <v>4000000</v>
      </c>
      <c r="F30" s="89">
        <v>0</v>
      </c>
    </row>
    <row r="31" spans="3:13" x14ac:dyDescent="0.3">
      <c r="C31" t="s">
        <v>2167</v>
      </c>
      <c r="D31" s="89">
        <v>2000000</v>
      </c>
      <c r="E31" s="89">
        <v>1900000</v>
      </c>
      <c r="F31" s="89">
        <v>350000</v>
      </c>
      <c r="I31" s="89">
        <f>SUM(D26,D31:D35)</f>
        <v>325000000</v>
      </c>
      <c r="J31" s="89">
        <f>SUM(F26,F31:F35)</f>
        <v>81050900</v>
      </c>
      <c r="L31" s="89">
        <f>I31+J31</f>
        <v>406050900</v>
      </c>
    </row>
    <row r="32" spans="3:13" x14ac:dyDescent="0.3">
      <c r="C32" t="s">
        <v>2166</v>
      </c>
      <c r="D32" s="89">
        <v>6000000</v>
      </c>
      <c r="E32" s="89">
        <v>300000</v>
      </c>
      <c r="F32" s="89">
        <v>3000000</v>
      </c>
    </row>
    <row r="33" spans="3:24" x14ac:dyDescent="0.3">
      <c r="C33" t="s">
        <v>2165</v>
      </c>
      <c r="D33" s="89">
        <v>25000000</v>
      </c>
      <c r="E33" s="89">
        <v>20000000</v>
      </c>
      <c r="F33" s="89">
        <v>2500000</v>
      </c>
      <c r="L33" s="410">
        <f>L29/L31</f>
        <v>0.42371756841322111</v>
      </c>
      <c r="M33" s="18" t="s">
        <v>2409</v>
      </c>
      <c r="N33" s="18"/>
    </row>
    <row r="34" spans="3:24" x14ac:dyDescent="0.3">
      <c r="C34" t="s">
        <v>2164</v>
      </c>
      <c r="D34" s="89">
        <v>17000000</v>
      </c>
      <c r="E34" s="89">
        <v>8000000</v>
      </c>
      <c r="F34" s="89">
        <v>5000000</v>
      </c>
      <c r="X34" s="89"/>
    </row>
    <row r="35" spans="3:24" x14ac:dyDescent="0.3">
      <c r="C35" t="s">
        <v>2163</v>
      </c>
      <c r="D35" s="89">
        <v>175000000</v>
      </c>
      <c r="E35" s="89">
        <v>155000000</v>
      </c>
      <c r="F35" s="89">
        <v>50000000</v>
      </c>
      <c r="X35" s="89"/>
    </row>
    <row r="36" spans="3:24" x14ac:dyDescent="0.3">
      <c r="C36" s="234" t="s">
        <v>2162</v>
      </c>
      <c r="D36" s="89">
        <v>157500000</v>
      </c>
      <c r="E36" s="89">
        <v>146250000</v>
      </c>
      <c r="F36" s="89">
        <v>47375000</v>
      </c>
      <c r="X36" s="89"/>
    </row>
    <row r="37" spans="3:24" x14ac:dyDescent="0.3">
      <c r="C37" s="234" t="s">
        <v>2161</v>
      </c>
      <c r="D37" s="89">
        <v>17500000</v>
      </c>
      <c r="E37" s="89">
        <v>8750000</v>
      </c>
      <c r="F37" s="89">
        <v>2625000</v>
      </c>
      <c r="X37" s="89"/>
    </row>
    <row r="38" spans="3:24" x14ac:dyDescent="0.3">
      <c r="X38" s="89"/>
    </row>
    <row r="39" spans="3:24" x14ac:dyDescent="0.3">
      <c r="C39" t="s">
        <v>2251</v>
      </c>
      <c r="D39" t="s">
        <v>2250</v>
      </c>
      <c r="I39" s="105" t="s">
        <v>1706</v>
      </c>
      <c r="T39" s="89"/>
      <c r="U39" s="89"/>
    </row>
    <row r="40" spans="3:24" x14ac:dyDescent="0.3">
      <c r="C40" t="s">
        <v>2249</v>
      </c>
      <c r="D40">
        <v>2.4E-2</v>
      </c>
    </row>
    <row r="41" spans="3:24" x14ac:dyDescent="0.3">
      <c r="C41" t="s">
        <v>2248</v>
      </c>
      <c r="D41">
        <v>6.4000000000000001E-2</v>
      </c>
      <c r="I41" t="s">
        <v>2302</v>
      </c>
    </row>
    <row r="43" spans="3:24" x14ac:dyDescent="0.3">
      <c r="C43" t="s">
        <v>2247</v>
      </c>
      <c r="I43" s="7" t="s">
        <v>2195</v>
      </c>
      <c r="J43" s="7" t="s">
        <v>2191</v>
      </c>
      <c r="K43" s="7" t="s">
        <v>2194</v>
      </c>
      <c r="L43" s="7"/>
      <c r="M43" s="7"/>
      <c r="N43" s="7"/>
      <c r="O43" s="7" t="s">
        <v>2408</v>
      </c>
    </row>
    <row r="44" spans="3:24" x14ac:dyDescent="0.3">
      <c r="C44" t="s">
        <v>2176</v>
      </c>
      <c r="D44" t="s">
        <v>2246</v>
      </c>
      <c r="E44" t="s">
        <v>2245</v>
      </c>
      <c r="F44" t="s">
        <v>2244</v>
      </c>
      <c r="I44" t="s">
        <v>2193</v>
      </c>
      <c r="J44" s="89">
        <f>D89</f>
        <v>3000000</v>
      </c>
      <c r="K44">
        <f>E89</f>
        <v>0.3</v>
      </c>
      <c r="O44" s="89">
        <f>J44*K44</f>
        <v>900000</v>
      </c>
    </row>
    <row r="45" spans="3:24" x14ac:dyDescent="0.3">
      <c r="C45" t="s">
        <v>2243</v>
      </c>
      <c r="D45">
        <v>0.15</v>
      </c>
      <c r="E45">
        <v>0.15</v>
      </c>
      <c r="F45">
        <v>0.09</v>
      </c>
    </row>
    <row r="46" spans="3:24" x14ac:dyDescent="0.3">
      <c r="C46" t="s">
        <v>2242</v>
      </c>
      <c r="D46">
        <v>0.105</v>
      </c>
      <c r="E46">
        <v>6.7000000000000004E-2</v>
      </c>
      <c r="F46">
        <v>6.7000000000000004E-2</v>
      </c>
      <c r="I46" s="7"/>
      <c r="J46" s="7"/>
      <c r="K46" s="7"/>
      <c r="L46" s="7"/>
      <c r="M46" s="7"/>
      <c r="N46" s="7"/>
      <c r="O46" s="7"/>
    </row>
    <row r="47" spans="3:24" x14ac:dyDescent="0.3">
      <c r="C47" t="s">
        <v>2241</v>
      </c>
      <c r="D47">
        <v>0.12</v>
      </c>
      <c r="E47">
        <v>7.5999999999999998E-2</v>
      </c>
      <c r="F47">
        <v>7.5999999999999998E-2</v>
      </c>
    </row>
    <row r="48" spans="3:24" x14ac:dyDescent="0.3">
      <c r="C48" t="s">
        <v>2240</v>
      </c>
      <c r="D48">
        <v>0.251</v>
      </c>
      <c r="E48">
        <v>0.251</v>
      </c>
      <c r="F48">
        <v>0.151</v>
      </c>
      <c r="I48" t="s">
        <v>2292</v>
      </c>
    </row>
    <row r="49" spans="3:21" x14ac:dyDescent="0.3">
      <c r="C49" t="s">
        <v>2239</v>
      </c>
      <c r="D49">
        <v>0.13</v>
      </c>
      <c r="E49">
        <v>0.13</v>
      </c>
      <c r="F49">
        <v>0.13</v>
      </c>
      <c r="N49" t="s">
        <v>2407</v>
      </c>
      <c r="O49" s="18" t="s">
        <v>2406</v>
      </c>
      <c r="P49" s="18"/>
      <c r="Q49" s="18"/>
      <c r="R49" s="18"/>
      <c r="S49" s="18"/>
      <c r="T49" s="18"/>
      <c r="U49" s="18"/>
    </row>
    <row r="50" spans="3:21" x14ac:dyDescent="0.3">
      <c r="C50" t="s">
        <v>2238</v>
      </c>
      <c r="D50">
        <v>0.13</v>
      </c>
      <c r="E50">
        <v>0.13</v>
      </c>
      <c r="F50">
        <v>0.13</v>
      </c>
      <c r="I50" s="7" t="s">
        <v>2192</v>
      </c>
      <c r="J50" s="7" t="s">
        <v>2191</v>
      </c>
      <c r="K50" s="7" t="s">
        <v>2190</v>
      </c>
      <c r="L50" s="7"/>
      <c r="M50" s="7" t="s">
        <v>2405</v>
      </c>
      <c r="N50" s="7" t="s">
        <v>2404</v>
      </c>
      <c r="O50" s="7" t="s">
        <v>2403</v>
      </c>
    </row>
    <row r="51" spans="3:21" x14ac:dyDescent="0.3">
      <c r="I51" t="s">
        <v>2189</v>
      </c>
      <c r="J51" s="89">
        <f t="shared" ref="J51:J61" si="0">D92</f>
        <v>1678496.1325310224</v>
      </c>
      <c r="K51" s="157">
        <f t="shared" ref="K51:K61" si="1">E92</f>
        <v>0.15</v>
      </c>
      <c r="M51" s="93">
        <f t="shared" ref="M51:M61" si="2">J51*K51</f>
        <v>251774.41987965335</v>
      </c>
      <c r="N51">
        <v>2</v>
      </c>
      <c r="O51" s="93">
        <f t="shared" ref="O51:O61" si="3">N51*M51</f>
        <v>503548.83975930669</v>
      </c>
    </row>
    <row r="52" spans="3:21" x14ac:dyDescent="0.3">
      <c r="C52" t="s">
        <v>2237</v>
      </c>
      <c r="I52" t="s">
        <v>2188</v>
      </c>
      <c r="J52" s="89">
        <f t="shared" si="0"/>
        <v>4876693.8750788299</v>
      </c>
      <c r="K52" s="157">
        <f t="shared" si="1"/>
        <v>0.15</v>
      </c>
      <c r="M52" s="93">
        <f t="shared" si="2"/>
        <v>731504.08126182447</v>
      </c>
      <c r="N52">
        <v>2</v>
      </c>
      <c r="O52" s="93">
        <f t="shared" si="3"/>
        <v>1463008.1625236489</v>
      </c>
    </row>
    <row r="53" spans="3:21" x14ac:dyDescent="0.3">
      <c r="C53" t="s">
        <v>2236</v>
      </c>
      <c r="D53" t="s">
        <v>2235</v>
      </c>
      <c r="F53" t="s">
        <v>2234</v>
      </c>
      <c r="I53" t="s">
        <v>2187</v>
      </c>
      <c r="J53" s="89">
        <f t="shared" si="0"/>
        <v>2998265.694035151</v>
      </c>
      <c r="K53" s="157">
        <f t="shared" si="1"/>
        <v>0.15</v>
      </c>
      <c r="M53" s="93">
        <f t="shared" si="2"/>
        <v>449739.85410527262</v>
      </c>
      <c r="N53">
        <v>2</v>
      </c>
      <c r="O53" s="93">
        <f t="shared" si="3"/>
        <v>899479.70821054524</v>
      </c>
    </row>
    <row r="54" spans="3:21" x14ac:dyDescent="0.3">
      <c r="C54" t="s">
        <v>2233</v>
      </c>
      <c r="D54" t="s">
        <v>2232</v>
      </c>
      <c r="F54">
        <v>0</v>
      </c>
      <c r="I54" t="s">
        <v>2186</v>
      </c>
      <c r="J54" s="89">
        <f t="shared" si="0"/>
        <v>3266104.5629656278</v>
      </c>
      <c r="K54" s="157">
        <f t="shared" si="1"/>
        <v>0.15</v>
      </c>
      <c r="M54" s="93">
        <f t="shared" si="2"/>
        <v>489915.68444484414</v>
      </c>
      <c r="N54">
        <v>2</v>
      </c>
      <c r="O54" s="93">
        <f t="shared" si="3"/>
        <v>979831.36888968828</v>
      </c>
    </row>
    <row r="55" spans="3:21" x14ac:dyDescent="0.3">
      <c r="C55" t="s">
        <v>2231</v>
      </c>
      <c r="D55" t="s">
        <v>2230</v>
      </c>
      <c r="F55">
        <v>0.15</v>
      </c>
      <c r="I55" t="s">
        <v>2185</v>
      </c>
      <c r="J55" s="89">
        <f t="shared" si="0"/>
        <v>4710967.5492465133</v>
      </c>
      <c r="K55" s="157">
        <f t="shared" si="1"/>
        <v>0.15</v>
      </c>
      <c r="M55" s="93">
        <f t="shared" si="2"/>
        <v>706645.13238697697</v>
      </c>
      <c r="N55">
        <v>2</v>
      </c>
      <c r="O55" s="93">
        <f t="shared" si="3"/>
        <v>1413290.2647739539</v>
      </c>
    </row>
    <row r="56" spans="3:21" x14ac:dyDescent="0.3">
      <c r="C56" t="s">
        <v>2229</v>
      </c>
      <c r="D56" t="s">
        <v>2228</v>
      </c>
      <c r="F56" t="s">
        <v>2227</v>
      </c>
      <c r="I56" t="s">
        <v>2184</v>
      </c>
      <c r="J56" s="89">
        <f t="shared" si="0"/>
        <v>4083279.1782685705</v>
      </c>
      <c r="K56" s="157">
        <f t="shared" si="1"/>
        <v>3.0000000000000001E-3</v>
      </c>
      <c r="M56" s="93">
        <f t="shared" si="2"/>
        <v>12249.837534805712</v>
      </c>
      <c r="N56">
        <v>2</v>
      </c>
      <c r="O56" s="93">
        <f t="shared" si="3"/>
        <v>24499.675069611425</v>
      </c>
    </row>
    <row r="57" spans="3:21" x14ac:dyDescent="0.3">
      <c r="C57" t="s">
        <v>2226</v>
      </c>
      <c r="D57" t="s">
        <v>2225</v>
      </c>
      <c r="F57">
        <v>0.6</v>
      </c>
      <c r="I57" t="s">
        <v>2183</v>
      </c>
      <c r="J57" s="89">
        <f t="shared" si="0"/>
        <v>429013.77950230526</v>
      </c>
      <c r="K57" s="157">
        <f t="shared" si="1"/>
        <v>0.15</v>
      </c>
      <c r="M57" s="93">
        <f t="shared" si="2"/>
        <v>64352.066925345789</v>
      </c>
      <c r="N57">
        <v>2</v>
      </c>
      <c r="O57" s="93">
        <f t="shared" si="3"/>
        <v>128704.13385069158</v>
      </c>
    </row>
    <row r="58" spans="3:21" x14ac:dyDescent="0.3">
      <c r="C58" t="s">
        <v>2224</v>
      </c>
      <c r="D58" t="s">
        <v>2223</v>
      </c>
      <c r="F58">
        <v>0.75</v>
      </c>
      <c r="I58" t="s">
        <v>2182</v>
      </c>
      <c r="J58" s="89">
        <f t="shared" si="0"/>
        <v>176160.90498423637</v>
      </c>
      <c r="K58" s="157">
        <f t="shared" si="1"/>
        <v>0.05</v>
      </c>
      <c r="M58" s="93">
        <f t="shared" si="2"/>
        <v>8808.0452492118184</v>
      </c>
      <c r="N58">
        <v>2</v>
      </c>
      <c r="O58" s="93">
        <f t="shared" si="3"/>
        <v>17616.090498423637</v>
      </c>
    </row>
    <row r="59" spans="3:21" x14ac:dyDescent="0.3">
      <c r="I59" t="s">
        <v>2181</v>
      </c>
      <c r="J59" s="89">
        <f t="shared" si="0"/>
        <v>1377288.6344049035</v>
      </c>
      <c r="K59" s="157">
        <f t="shared" si="1"/>
        <v>0</v>
      </c>
      <c r="M59" s="93">
        <f t="shared" si="2"/>
        <v>0</v>
      </c>
      <c r="N59">
        <v>2</v>
      </c>
      <c r="O59" s="93">
        <f t="shared" si="3"/>
        <v>0</v>
      </c>
    </row>
    <row r="60" spans="3:21" x14ac:dyDescent="0.3">
      <c r="I60" t="s">
        <v>2180</v>
      </c>
      <c r="J60" s="89">
        <f t="shared" si="0"/>
        <v>7027670.7313980293</v>
      </c>
      <c r="K60" s="157">
        <f t="shared" si="1"/>
        <v>0</v>
      </c>
      <c r="M60" s="93">
        <f t="shared" si="2"/>
        <v>0</v>
      </c>
      <c r="N60">
        <v>2</v>
      </c>
      <c r="O60" s="93">
        <f t="shared" si="3"/>
        <v>0</v>
      </c>
    </row>
    <row r="61" spans="3:21" x14ac:dyDescent="0.3">
      <c r="C61" t="s">
        <v>2222</v>
      </c>
      <c r="I61" t="s">
        <v>2179</v>
      </c>
      <c r="J61" s="89">
        <f t="shared" si="0"/>
        <v>1000000</v>
      </c>
      <c r="K61" s="157">
        <f t="shared" si="1"/>
        <v>0.15</v>
      </c>
      <c r="M61" s="93">
        <f t="shared" si="2"/>
        <v>150000</v>
      </c>
      <c r="N61">
        <v>1</v>
      </c>
      <c r="O61" s="496">
        <f t="shared" si="3"/>
        <v>150000</v>
      </c>
    </row>
    <row r="62" spans="3:21" x14ac:dyDescent="0.3">
      <c r="C62" t="s">
        <v>2176</v>
      </c>
      <c r="D62" t="s">
        <v>2217</v>
      </c>
      <c r="E62" t="s">
        <v>2216</v>
      </c>
      <c r="O62" s="93">
        <f>SUM(O51:O61)</f>
        <v>5579978.2435758691</v>
      </c>
    </row>
    <row r="63" spans="3:21" x14ac:dyDescent="0.3">
      <c r="C63" t="s">
        <v>2221</v>
      </c>
      <c r="D63">
        <v>0.35</v>
      </c>
      <c r="E63">
        <v>0.15</v>
      </c>
    </row>
    <row r="64" spans="3:21" x14ac:dyDescent="0.3">
      <c r="C64" t="s">
        <v>2220</v>
      </c>
      <c r="D64">
        <v>0.25</v>
      </c>
      <c r="E64">
        <v>7.0000000000000007E-2</v>
      </c>
      <c r="I64" s="7"/>
      <c r="J64" s="7"/>
      <c r="K64" s="7"/>
      <c r="L64" s="7"/>
      <c r="M64" s="7"/>
      <c r="N64" s="7"/>
      <c r="O64" s="7"/>
    </row>
    <row r="65" spans="3:16" x14ac:dyDescent="0.3">
      <c r="C65" t="s">
        <v>2219</v>
      </c>
      <c r="D65">
        <v>0.15</v>
      </c>
      <c r="E65">
        <v>0.03</v>
      </c>
    </row>
    <row r="66" spans="3:16" x14ac:dyDescent="0.3">
      <c r="C66" t="s">
        <v>2218</v>
      </c>
      <c r="D66">
        <v>0.05</v>
      </c>
      <c r="E66">
        <v>0.03</v>
      </c>
    </row>
    <row r="67" spans="3:16" x14ac:dyDescent="0.3">
      <c r="I67" t="s">
        <v>2291</v>
      </c>
    </row>
    <row r="68" spans="3:16" x14ac:dyDescent="0.3">
      <c r="C68" t="s">
        <v>2176</v>
      </c>
      <c r="D68" t="s">
        <v>2217</v>
      </c>
      <c r="E68" t="s">
        <v>2216</v>
      </c>
    </row>
    <row r="69" spans="3:16" x14ac:dyDescent="0.3">
      <c r="C69" t="s">
        <v>2215</v>
      </c>
      <c r="D69">
        <v>0.1</v>
      </c>
      <c r="E69">
        <v>0.03</v>
      </c>
      <c r="I69" s="105" t="s">
        <v>2402</v>
      </c>
    </row>
    <row r="70" spans="3:16" x14ac:dyDescent="0.3">
      <c r="C70" t="s">
        <v>2214</v>
      </c>
      <c r="D70">
        <v>0.1</v>
      </c>
    </row>
    <row r="71" spans="3:16" x14ac:dyDescent="0.3">
      <c r="K71" s="8" t="s">
        <v>2401</v>
      </c>
      <c r="L71" s="8" t="s">
        <v>2400</v>
      </c>
      <c r="M71" s="8" t="s">
        <v>2399</v>
      </c>
    </row>
    <row r="72" spans="3:16" x14ac:dyDescent="0.3">
      <c r="C72" t="s">
        <v>2176</v>
      </c>
      <c r="D72" t="s">
        <v>2213</v>
      </c>
      <c r="E72" t="s">
        <v>2212</v>
      </c>
      <c r="I72" s="8" t="s">
        <v>2176</v>
      </c>
      <c r="J72" s="8" t="s">
        <v>1435</v>
      </c>
      <c r="K72" s="495">
        <v>3000000</v>
      </c>
      <c r="L72" s="495">
        <v>25000000</v>
      </c>
      <c r="M72" s="494" t="s">
        <v>2398</v>
      </c>
      <c r="N72" s="8" t="s">
        <v>2397</v>
      </c>
    </row>
    <row r="73" spans="3:16" x14ac:dyDescent="0.3">
      <c r="C73" t="s">
        <v>2211</v>
      </c>
      <c r="D73">
        <v>0.25</v>
      </c>
      <c r="E73">
        <v>0.08</v>
      </c>
      <c r="I73" s="6" t="s">
        <v>2396</v>
      </c>
      <c r="J73" s="89">
        <f>SUM(D26)</f>
        <v>100000000</v>
      </c>
      <c r="K73" s="89">
        <f>IF(J73-$K$72&lt;0,J73,$K$72)</f>
        <v>3000000</v>
      </c>
      <c r="L73" s="89">
        <f>IF(IF(J73&gt;$L$72,$L$72-$K$72,J73-$K$72)&lt;0,0,IF(J73&gt;$L$72,$L$72-$K$72,J73-$K$72))</f>
        <v>22000000</v>
      </c>
      <c r="M73" s="89">
        <f>J73-SUM(K73:L73)</f>
        <v>75000000</v>
      </c>
      <c r="N73" s="493">
        <f>SUMPRODUCT(K73:M73,D45:F45)/J73</f>
        <v>0.105</v>
      </c>
      <c r="O73" s="154"/>
      <c r="P73" s="471"/>
    </row>
    <row r="74" spans="3:16" x14ac:dyDescent="0.3">
      <c r="C74" t="s">
        <v>2210</v>
      </c>
      <c r="D74">
        <v>0.37</v>
      </c>
      <c r="E74">
        <v>0.12</v>
      </c>
      <c r="I74" s="6" t="s">
        <v>2395</v>
      </c>
      <c r="J74" s="89">
        <f>D33</f>
        <v>25000000</v>
      </c>
      <c r="K74" s="89">
        <f>IF(J74-$K$72&lt;0,J74,$K$72)</f>
        <v>3000000</v>
      </c>
      <c r="L74" s="89">
        <f>IF(IF(J74&gt;$L$72,$L$72-$K$72,J74-$K$72)&lt;0,0,IF(J74&gt;$L$72,$L$72-$K$72,J74-$K$72))</f>
        <v>22000000</v>
      </c>
      <c r="M74" s="89">
        <f>J74-SUM(K74:L74)</f>
        <v>0</v>
      </c>
      <c r="N74" s="157">
        <f>SUMPRODUCT(K74:M74,D46:F46)/J74</f>
        <v>7.1559999999999999E-2</v>
      </c>
      <c r="O74" s="154"/>
      <c r="P74" s="471"/>
    </row>
    <row r="75" spans="3:16" x14ac:dyDescent="0.3">
      <c r="I75" s="6" t="s">
        <v>2394</v>
      </c>
      <c r="J75" s="89">
        <f>D34</f>
        <v>17000000</v>
      </c>
      <c r="K75" s="89">
        <f>IF(J75-$K$72&lt;0,J75,$K$72)</f>
        <v>3000000</v>
      </c>
      <c r="L75" s="89">
        <f>IF(IF(J75&gt;$L$72,$L$72-$K$72,J75-$K$72)&lt;0,0,IF(J75&gt;$L$72,$L$72-$K$72,J75-$K$72))</f>
        <v>14000000</v>
      </c>
      <c r="M75" s="89">
        <f>J75-SUM(K75:L75)</f>
        <v>0</v>
      </c>
      <c r="N75" s="157">
        <f>SUMPRODUCT(K75:M75,D47:F47)/J75</f>
        <v>8.3764705882352936E-2</v>
      </c>
      <c r="O75" s="154"/>
      <c r="P75" s="471"/>
    </row>
    <row r="76" spans="3:16" x14ac:dyDescent="0.3">
      <c r="C76" t="s">
        <v>2176</v>
      </c>
      <c r="D76" t="s">
        <v>2209</v>
      </c>
    </row>
    <row r="77" spans="3:16" x14ac:dyDescent="0.3">
      <c r="C77" t="s">
        <v>2208</v>
      </c>
      <c r="D77">
        <v>0.05</v>
      </c>
    </row>
    <row r="78" spans="3:16" x14ac:dyDescent="0.3">
      <c r="I78" s="8" t="s">
        <v>2236</v>
      </c>
      <c r="J78" s="8" t="s">
        <v>1575</v>
      </c>
      <c r="K78" s="8" t="s">
        <v>2393</v>
      </c>
      <c r="L78" s="18" t="s">
        <v>2392</v>
      </c>
      <c r="M78" s="18"/>
      <c r="N78" s="18"/>
      <c r="O78" s="18"/>
    </row>
    <row r="79" spans="3:16" x14ac:dyDescent="0.3">
      <c r="I79" t="s">
        <v>2391</v>
      </c>
      <c r="J79" s="89">
        <f>E28</f>
        <v>40375000</v>
      </c>
      <c r="K79" s="490">
        <f>F54</f>
        <v>0</v>
      </c>
    </row>
    <row r="80" spans="3:16" x14ac:dyDescent="0.3">
      <c r="C80" t="s">
        <v>2207</v>
      </c>
      <c r="I80" t="s">
        <v>2390</v>
      </c>
      <c r="J80" s="89">
        <f>E29</f>
        <v>20424100</v>
      </c>
      <c r="K80" s="490">
        <f>F54</f>
        <v>0</v>
      </c>
    </row>
    <row r="81" spans="3:19" x14ac:dyDescent="0.3">
      <c r="C81" t="s">
        <v>2206</v>
      </c>
      <c r="D81" t="s">
        <v>2205</v>
      </c>
      <c r="I81" s="6" t="s">
        <v>2389</v>
      </c>
      <c r="J81" s="89">
        <f>E30</f>
        <v>4000000</v>
      </c>
      <c r="K81" s="490">
        <f>F57</f>
        <v>0.6</v>
      </c>
    </row>
    <row r="82" spans="3:19" x14ac:dyDescent="0.3">
      <c r="C82" t="s">
        <v>2204</v>
      </c>
      <c r="D82" t="s">
        <v>2203</v>
      </c>
      <c r="I82" s="6" t="s">
        <v>2388</v>
      </c>
      <c r="J82" s="89">
        <f>E33</f>
        <v>20000000</v>
      </c>
      <c r="K82" s="490">
        <v>0</v>
      </c>
      <c r="L82" s="18" t="s">
        <v>2387</v>
      </c>
      <c r="M82" s="18"/>
      <c r="N82" s="18"/>
      <c r="O82" s="18"/>
      <c r="P82" s="18"/>
      <c r="Q82" s="18"/>
    </row>
    <row r="83" spans="3:19" x14ac:dyDescent="0.3">
      <c r="C83" t="s">
        <v>2202</v>
      </c>
      <c r="D83" t="s">
        <v>2201</v>
      </c>
      <c r="I83" s="9" t="s">
        <v>2386</v>
      </c>
      <c r="J83" s="182">
        <f>E34</f>
        <v>8000000</v>
      </c>
      <c r="K83" s="492">
        <f>F54</f>
        <v>0</v>
      </c>
      <c r="L83" s="491" t="s">
        <v>2385</v>
      </c>
      <c r="M83" s="18"/>
      <c r="N83" s="18"/>
      <c r="O83" s="18"/>
      <c r="P83" s="18"/>
    </row>
    <row r="84" spans="3:19" x14ac:dyDescent="0.3">
      <c r="C84" t="s">
        <v>2167</v>
      </c>
      <c r="D84" t="s">
        <v>2200</v>
      </c>
      <c r="J84" s="89">
        <f>SUM(J79:J83)</f>
        <v>92799100</v>
      </c>
      <c r="K84" s="490">
        <f>SUMPRODUCT(J79:J83,K79:K83)/J84</f>
        <v>2.5862319785428953E-2</v>
      </c>
      <c r="L84" s="154">
        <f>1-K84</f>
        <v>0.97413768021457103</v>
      </c>
    </row>
    <row r="85" spans="3:19" x14ac:dyDescent="0.3">
      <c r="C85" t="s">
        <v>2166</v>
      </c>
      <c r="D85" t="s">
        <v>2199</v>
      </c>
      <c r="F85" t="s">
        <v>2198</v>
      </c>
      <c r="I85" s="5"/>
      <c r="J85" s="5"/>
      <c r="K85" s="5"/>
      <c r="L85" s="5"/>
      <c r="M85" s="5"/>
      <c r="N85" s="5" t="s">
        <v>2377</v>
      </c>
      <c r="O85" s="5"/>
      <c r="P85" s="5"/>
    </row>
    <row r="86" spans="3:19" x14ac:dyDescent="0.3">
      <c r="C86" t="s">
        <v>2197</v>
      </c>
      <c r="D86" t="s">
        <v>2196</v>
      </c>
      <c r="I86" s="9" t="s">
        <v>2384</v>
      </c>
      <c r="J86" s="8"/>
      <c r="K86" s="8" t="s">
        <v>2383</v>
      </c>
      <c r="L86" s="8" t="s">
        <v>2382</v>
      </c>
      <c r="M86" s="8" t="s">
        <v>1575</v>
      </c>
      <c r="N86" s="8" t="s">
        <v>2375</v>
      </c>
      <c r="O86" s="8" t="s">
        <v>2374</v>
      </c>
      <c r="P86" s="8" t="s">
        <v>2368</v>
      </c>
    </row>
    <row r="87" spans="3:19" x14ac:dyDescent="0.3">
      <c r="I87" t="s">
        <v>2381</v>
      </c>
      <c r="K87" s="154">
        <f>$N$73</f>
        <v>0.105</v>
      </c>
      <c r="L87" s="154">
        <f>$L$84</f>
        <v>0.97413768021457103</v>
      </c>
      <c r="M87" s="89">
        <f>E28</f>
        <v>40375000</v>
      </c>
      <c r="N87" s="89">
        <f>M87*K87*L87</f>
        <v>4129734.9280596469</v>
      </c>
      <c r="O87" s="89">
        <v>0</v>
      </c>
      <c r="P87" s="89">
        <f>N87+O87</f>
        <v>4129734.9280596469</v>
      </c>
    </row>
    <row r="88" spans="3:19" x14ac:dyDescent="0.3">
      <c r="C88" t="s">
        <v>2195</v>
      </c>
      <c r="D88" t="s">
        <v>2191</v>
      </c>
      <c r="E88" t="s">
        <v>2194</v>
      </c>
      <c r="I88" t="s">
        <v>2380</v>
      </c>
      <c r="K88" s="154">
        <f>$N$73</f>
        <v>0.105</v>
      </c>
      <c r="L88" s="154">
        <f>$L$84</f>
        <v>0.97413768021457103</v>
      </c>
      <c r="M88" s="89">
        <f>E29</f>
        <v>20424100</v>
      </c>
      <c r="N88" s="89">
        <f>M88*K88*L88</f>
        <v>2089067.9664193941</v>
      </c>
      <c r="O88" s="89">
        <f>D40*D29</f>
        <v>342000</v>
      </c>
      <c r="P88" s="89">
        <f>N88+O88</f>
        <v>2431067.9664193941</v>
      </c>
    </row>
    <row r="89" spans="3:19" x14ac:dyDescent="0.3">
      <c r="C89" t="s">
        <v>2193</v>
      </c>
      <c r="D89" s="89">
        <v>3000000</v>
      </c>
      <c r="E89">
        <v>0.3</v>
      </c>
      <c r="I89" t="s">
        <v>2168</v>
      </c>
      <c r="K89" s="154">
        <f>$N$73</f>
        <v>0.105</v>
      </c>
      <c r="L89" s="154">
        <f>$L$84</f>
        <v>0.97413768021457103</v>
      </c>
      <c r="M89" s="89">
        <f>E30</f>
        <v>4000000</v>
      </c>
      <c r="N89" s="89">
        <f>M89*K89*L89</f>
        <v>409137.82569011982</v>
      </c>
      <c r="O89" s="89">
        <v>0</v>
      </c>
      <c r="P89" s="89">
        <f>N89+O89</f>
        <v>409137.82569011982</v>
      </c>
    </row>
    <row r="90" spans="3:19" x14ac:dyDescent="0.3">
      <c r="I90" t="s">
        <v>2165</v>
      </c>
      <c r="K90" s="490">
        <f>N74</f>
        <v>7.1559999999999999E-2</v>
      </c>
      <c r="L90" s="154">
        <f>$L$84</f>
        <v>0.97413768021457103</v>
      </c>
      <c r="M90" s="89">
        <f>E33</f>
        <v>20000000</v>
      </c>
      <c r="N90" s="89">
        <f>M90*K90*L90</f>
        <v>1394185.8479230942</v>
      </c>
      <c r="O90" s="89">
        <v>0</v>
      </c>
      <c r="P90" s="89">
        <f>N90+O90</f>
        <v>1394185.8479230942</v>
      </c>
      <c r="S90" s="89"/>
    </row>
    <row r="91" spans="3:19" ht="15" thickBot="1" x14ac:dyDescent="0.35">
      <c r="C91" t="s">
        <v>2192</v>
      </c>
      <c r="D91" t="s">
        <v>2191</v>
      </c>
      <c r="E91" t="s">
        <v>2190</v>
      </c>
      <c r="I91" t="s">
        <v>2164</v>
      </c>
      <c r="K91" s="154">
        <f>N75</f>
        <v>8.3764705882352936E-2</v>
      </c>
      <c r="L91" s="154">
        <f>$L$84</f>
        <v>0.97413768021457103</v>
      </c>
      <c r="M91" s="89">
        <f>E34</f>
        <v>8000000</v>
      </c>
      <c r="N91" s="89">
        <f>M91*K91*L91</f>
        <v>652786.85017672903</v>
      </c>
      <c r="O91" s="89">
        <v>0</v>
      </c>
      <c r="P91" s="89">
        <f>N91+O91</f>
        <v>652786.85017672903</v>
      </c>
      <c r="R91" s="89"/>
      <c r="S91" s="89"/>
    </row>
    <row r="92" spans="3:19" ht="15" thickBot="1" x14ac:dyDescent="0.35">
      <c r="C92" t="s">
        <v>2189</v>
      </c>
      <c r="D92" s="89">
        <v>1678496.1325310224</v>
      </c>
      <c r="E92">
        <v>0.15</v>
      </c>
      <c r="P92" s="486">
        <f>SUM(P87:P91)</f>
        <v>9016913.4182689842</v>
      </c>
    </row>
    <row r="93" spans="3:19" x14ac:dyDescent="0.3">
      <c r="C93" t="s">
        <v>2188</v>
      </c>
      <c r="D93" s="89">
        <v>4876693.8750788299</v>
      </c>
      <c r="E93">
        <v>0.15</v>
      </c>
      <c r="S93" s="93"/>
    </row>
    <row r="94" spans="3:19" x14ac:dyDescent="0.3">
      <c r="C94" t="s">
        <v>2187</v>
      </c>
      <c r="D94" s="89">
        <v>2998265.694035151</v>
      </c>
      <c r="E94">
        <v>0.15</v>
      </c>
      <c r="I94" s="203" t="s">
        <v>2167</v>
      </c>
      <c r="N94" t="s">
        <v>2377</v>
      </c>
    </row>
    <row r="95" spans="3:19" x14ac:dyDescent="0.3">
      <c r="C95" t="s">
        <v>2186</v>
      </c>
      <c r="D95" s="89">
        <v>3266104.5629656278</v>
      </c>
      <c r="E95">
        <v>0.15</v>
      </c>
      <c r="L95" s="7" t="s">
        <v>2369</v>
      </c>
      <c r="M95" s="7" t="s">
        <v>1530</v>
      </c>
      <c r="N95" s="7" t="s">
        <v>2375</v>
      </c>
      <c r="O95" s="7" t="s">
        <v>2374</v>
      </c>
      <c r="P95" s="7" t="s">
        <v>2368</v>
      </c>
    </row>
    <row r="96" spans="3:19" x14ac:dyDescent="0.3">
      <c r="C96" t="s">
        <v>2185</v>
      </c>
      <c r="D96" s="89">
        <v>4710967.5492465133</v>
      </c>
      <c r="E96">
        <v>0.15</v>
      </c>
      <c r="L96" s="490">
        <f>LEFT(D84,4)*1</f>
        <v>3.5000000000000003E-2</v>
      </c>
      <c r="M96" s="89">
        <f>D31</f>
        <v>2000000</v>
      </c>
      <c r="N96" s="89">
        <f>M96*L96</f>
        <v>70000</v>
      </c>
      <c r="O96" s="89">
        <f>50000</f>
        <v>50000</v>
      </c>
      <c r="P96" s="89">
        <f>O96+N96</f>
        <v>120000</v>
      </c>
    </row>
    <row r="97" spans="3:23" x14ac:dyDescent="0.3">
      <c r="C97" t="s">
        <v>2184</v>
      </c>
      <c r="D97" s="89">
        <v>4083279.1782685705</v>
      </c>
      <c r="E97">
        <v>3.0000000000000001E-3</v>
      </c>
    </row>
    <row r="98" spans="3:23" x14ac:dyDescent="0.3">
      <c r="C98" t="s">
        <v>2183</v>
      </c>
      <c r="D98" s="89">
        <v>429013.77950230526</v>
      </c>
      <c r="E98">
        <v>0.15</v>
      </c>
    </row>
    <row r="99" spans="3:23" x14ac:dyDescent="0.3">
      <c r="C99" t="s">
        <v>2182</v>
      </c>
      <c r="D99" s="89">
        <v>176160.90498423637</v>
      </c>
      <c r="E99">
        <v>0.05</v>
      </c>
      <c r="I99" s="105" t="s">
        <v>2166</v>
      </c>
    </row>
    <row r="100" spans="3:23" x14ac:dyDescent="0.3">
      <c r="C100" t="s">
        <v>2181</v>
      </c>
      <c r="D100" s="89">
        <v>1377288.6344049035</v>
      </c>
      <c r="E100">
        <v>0</v>
      </c>
      <c r="K100" s="8" t="s">
        <v>2379</v>
      </c>
      <c r="L100" s="8" t="s">
        <v>2378</v>
      </c>
      <c r="M100" s="5"/>
      <c r="N100" s="5" t="s">
        <v>2377</v>
      </c>
      <c r="O100" s="5"/>
      <c r="P100" s="5"/>
    </row>
    <row r="101" spans="3:23" x14ac:dyDescent="0.3">
      <c r="C101" t="s">
        <v>2180</v>
      </c>
      <c r="D101" s="89">
        <v>7027670.7313980293</v>
      </c>
      <c r="E101">
        <v>0</v>
      </c>
      <c r="J101" s="7" t="s">
        <v>1530</v>
      </c>
      <c r="K101" s="182">
        <v>10000000</v>
      </c>
      <c r="L101" s="7" t="s">
        <v>2376</v>
      </c>
      <c r="M101" s="8" t="s">
        <v>2373</v>
      </c>
      <c r="N101" s="8" t="s">
        <v>2375</v>
      </c>
      <c r="O101" s="8" t="s">
        <v>2374</v>
      </c>
      <c r="P101" s="8" t="s">
        <v>2368</v>
      </c>
    </row>
    <row r="102" spans="3:23" x14ac:dyDescent="0.3">
      <c r="C102" t="s">
        <v>2179</v>
      </c>
      <c r="D102" s="89">
        <v>1000000</v>
      </c>
      <c r="E102">
        <v>0.15</v>
      </c>
      <c r="J102" s="89">
        <f>D32</f>
        <v>6000000</v>
      </c>
      <c r="K102" s="89">
        <f>IF(J102-$K$101&lt;0,J102,$K$101)</f>
        <v>6000000</v>
      </c>
      <c r="L102" s="89">
        <f>J102-K102</f>
        <v>0</v>
      </c>
      <c r="M102" s="471">
        <f>SUMPRODUCT(K102:L102,K104:L104)/J102</f>
        <v>5.5E-2</v>
      </c>
      <c r="N102" s="89">
        <f>M102*K102</f>
        <v>330000</v>
      </c>
      <c r="O102" s="89">
        <f>MAX(3*F32,300000,0)</f>
        <v>9000000</v>
      </c>
      <c r="P102" s="89">
        <f>N102+O102</f>
        <v>9330000</v>
      </c>
    </row>
    <row r="104" spans="3:23" x14ac:dyDescent="0.3">
      <c r="C104" t="s">
        <v>2178</v>
      </c>
      <c r="D104" s="89">
        <v>2000000</v>
      </c>
      <c r="J104" t="s">
        <v>2373</v>
      </c>
      <c r="K104" s="490">
        <v>5.5E-2</v>
      </c>
      <c r="L104" s="490">
        <v>1.4999999999999999E-2</v>
      </c>
    </row>
    <row r="105" spans="3:23" x14ac:dyDescent="0.3">
      <c r="C105" t="s">
        <v>2177</v>
      </c>
      <c r="D105" s="89">
        <v>0</v>
      </c>
    </row>
    <row r="106" spans="3:23" x14ac:dyDescent="0.3">
      <c r="I106" s="105" t="s">
        <v>2163</v>
      </c>
      <c r="S106" s="470"/>
    </row>
    <row r="107" spans="3:23" x14ac:dyDescent="0.3">
      <c r="K107" s="8" t="s">
        <v>2372</v>
      </c>
      <c r="L107" s="8" t="s">
        <v>2371</v>
      </c>
    </row>
    <row r="108" spans="3:23" x14ac:dyDescent="0.3">
      <c r="I108" s="7" t="s">
        <v>2360</v>
      </c>
      <c r="J108" s="7" t="s">
        <v>1435</v>
      </c>
      <c r="K108" s="182">
        <v>50000000</v>
      </c>
      <c r="L108" s="7" t="s">
        <v>2370</v>
      </c>
      <c r="M108" s="7" t="s">
        <v>2369</v>
      </c>
      <c r="N108" s="7"/>
      <c r="O108" s="7"/>
      <c r="P108" s="7" t="s">
        <v>2368</v>
      </c>
    </row>
    <row r="109" spans="3:23" x14ac:dyDescent="0.3">
      <c r="I109" t="s">
        <v>14</v>
      </c>
      <c r="J109" s="89">
        <f>D120</f>
        <v>175000000</v>
      </c>
      <c r="K109" s="89">
        <f>IF(J109-$K$108&lt;0,J109,$K$108)</f>
        <v>50000000</v>
      </c>
      <c r="L109" s="89">
        <f>J109-K109</f>
        <v>125000000</v>
      </c>
      <c r="M109" s="488">
        <f>SUMPRODUCT(K109:L109,K110:L110)/J109</f>
        <v>0.05</v>
      </c>
      <c r="P109" s="489">
        <f>M109*J109</f>
        <v>8750000</v>
      </c>
      <c r="Q109" s="18" t="s">
        <v>2367</v>
      </c>
      <c r="R109" s="18"/>
      <c r="S109" s="18"/>
      <c r="T109" s="18"/>
      <c r="U109" s="18"/>
      <c r="V109" s="18"/>
      <c r="W109" s="18"/>
    </row>
    <row r="110" spans="3:23" x14ac:dyDescent="0.3">
      <c r="C110" t="s">
        <v>2176</v>
      </c>
      <c r="D110" t="s">
        <v>2175</v>
      </c>
      <c r="E110" t="s">
        <v>2174</v>
      </c>
      <c r="F110" t="s">
        <v>2173</v>
      </c>
      <c r="J110" s="89"/>
      <c r="K110" s="490">
        <f>D69</f>
        <v>0.1</v>
      </c>
      <c r="L110" s="490">
        <f>E69</f>
        <v>0.03</v>
      </c>
      <c r="M110" s="471"/>
      <c r="O110" s="470"/>
    </row>
    <row r="111" spans="3:23" x14ac:dyDescent="0.3">
      <c r="C111" t="s">
        <v>2172</v>
      </c>
      <c r="D111" s="89">
        <v>100000000</v>
      </c>
      <c r="E111" s="89">
        <v>64799100</v>
      </c>
      <c r="F111" s="89">
        <v>20200900</v>
      </c>
      <c r="I111" s="7" t="s">
        <v>2366</v>
      </c>
      <c r="J111" s="7"/>
      <c r="K111" s="7"/>
      <c r="L111" s="7"/>
      <c r="M111" s="7"/>
      <c r="N111" s="7"/>
      <c r="O111" s="7"/>
      <c r="P111" s="7"/>
    </row>
    <row r="112" spans="3:23" x14ac:dyDescent="0.3">
      <c r="C112" s="234" t="s">
        <v>2171</v>
      </c>
      <c r="D112" s="89">
        <v>95000000</v>
      </c>
      <c r="E112" s="89">
        <v>60799100</v>
      </c>
      <c r="F112" s="89">
        <v>20200900</v>
      </c>
      <c r="I112" t="s">
        <v>1435</v>
      </c>
      <c r="J112" s="89">
        <f>D121</f>
        <v>157500000</v>
      </c>
      <c r="M112" s="488">
        <f>D70</f>
        <v>0.1</v>
      </c>
      <c r="P112" s="89">
        <f>M112*J112</f>
        <v>15750000</v>
      </c>
      <c r="Q112" s="18" t="s">
        <v>2365</v>
      </c>
      <c r="R112" s="18"/>
      <c r="S112" s="18"/>
      <c r="T112" s="18"/>
      <c r="U112" s="18"/>
    </row>
    <row r="113" spans="3:24" x14ac:dyDescent="0.3">
      <c r="C113" s="208" t="s">
        <v>2170</v>
      </c>
      <c r="D113" s="89">
        <v>80750000</v>
      </c>
      <c r="E113" s="89">
        <v>40375000</v>
      </c>
      <c r="F113" s="89">
        <v>12120540</v>
      </c>
    </row>
    <row r="114" spans="3:24" x14ac:dyDescent="0.3">
      <c r="C114" s="208" t="s">
        <v>2169</v>
      </c>
      <c r="D114" s="89">
        <v>14250000</v>
      </c>
      <c r="E114" s="89">
        <v>20424100</v>
      </c>
      <c r="F114" s="89">
        <v>8080360</v>
      </c>
      <c r="K114" s="8" t="s">
        <v>2364</v>
      </c>
      <c r="L114" s="8" t="s">
        <v>2363</v>
      </c>
      <c r="S114" s="489"/>
    </row>
    <row r="115" spans="3:24" x14ac:dyDescent="0.3">
      <c r="C115" s="234" t="s">
        <v>2168</v>
      </c>
      <c r="D115" s="89">
        <v>5000000</v>
      </c>
      <c r="E115" s="89">
        <v>4000000</v>
      </c>
      <c r="F115" s="89">
        <v>0</v>
      </c>
      <c r="I115" s="7" t="s">
        <v>2360</v>
      </c>
      <c r="J115" s="7" t="s">
        <v>1575</v>
      </c>
      <c r="K115" s="182">
        <v>35000000</v>
      </c>
      <c r="L115" s="7" t="s">
        <v>2362</v>
      </c>
      <c r="M115" s="7"/>
      <c r="N115" s="7"/>
      <c r="O115" s="7"/>
      <c r="P115" s="7"/>
    </row>
    <row r="116" spans="3:24" x14ac:dyDescent="0.3">
      <c r="C116" t="s">
        <v>2167</v>
      </c>
      <c r="D116" s="89">
        <v>2000000</v>
      </c>
      <c r="E116" s="89">
        <v>1900000</v>
      </c>
      <c r="F116" s="89">
        <v>350000</v>
      </c>
      <c r="I116" t="s">
        <v>1575</v>
      </c>
      <c r="J116" s="89">
        <f>E120</f>
        <v>155000000</v>
      </c>
      <c r="K116" s="89">
        <f>IF(J116-$K$115&lt;0,J116,$K$115)</f>
        <v>35000000</v>
      </c>
      <c r="L116" s="89">
        <f>J116-K116</f>
        <v>120000000</v>
      </c>
      <c r="M116" s="488">
        <f>SUMPRODUCT(K116:L116,K117:L117)/J116</f>
        <v>0.11838709677419355</v>
      </c>
      <c r="P116" s="89">
        <f>M116*J116</f>
        <v>18350000</v>
      </c>
      <c r="Q116" s="18" t="s">
        <v>2361</v>
      </c>
      <c r="R116" s="18"/>
      <c r="S116" s="18"/>
      <c r="T116" s="18"/>
      <c r="U116" s="18"/>
      <c r="V116" s="18"/>
      <c r="W116" s="18"/>
      <c r="X116" s="18"/>
    </row>
    <row r="117" spans="3:24" x14ac:dyDescent="0.3">
      <c r="C117" t="s">
        <v>2166</v>
      </c>
      <c r="D117" s="89">
        <v>6000000</v>
      </c>
      <c r="E117" s="89">
        <v>300000</v>
      </c>
      <c r="F117" s="89">
        <v>3000000</v>
      </c>
      <c r="K117" s="157">
        <f>D73</f>
        <v>0.25</v>
      </c>
      <c r="L117" s="157">
        <f>E73</f>
        <v>0.08</v>
      </c>
    </row>
    <row r="118" spans="3:24" x14ac:dyDescent="0.3">
      <c r="C118" t="s">
        <v>2165</v>
      </c>
      <c r="D118" s="89">
        <v>25000000</v>
      </c>
      <c r="E118" s="89">
        <v>20000000</v>
      </c>
      <c r="F118" s="89">
        <v>2500000</v>
      </c>
      <c r="I118" s="7" t="s">
        <v>2360</v>
      </c>
      <c r="J118" s="7" t="s">
        <v>2173</v>
      </c>
      <c r="K118" s="7"/>
      <c r="L118" s="7"/>
      <c r="M118" s="7"/>
      <c r="N118" s="7"/>
      <c r="O118" s="7"/>
      <c r="P118" s="7"/>
    </row>
    <row r="119" spans="3:24" x14ac:dyDescent="0.3">
      <c r="C119" t="s">
        <v>2164</v>
      </c>
      <c r="D119" s="89">
        <v>17000000</v>
      </c>
      <c r="E119" s="89">
        <v>8000000</v>
      </c>
      <c r="F119" s="89">
        <v>5000000</v>
      </c>
      <c r="I119" t="s">
        <v>2173</v>
      </c>
      <c r="J119" s="89">
        <f>F120</f>
        <v>50000000</v>
      </c>
      <c r="M119" s="487">
        <f>D77</f>
        <v>0.05</v>
      </c>
      <c r="P119" s="89">
        <f>J119*M119</f>
        <v>2500000</v>
      </c>
      <c r="Q119" s="18" t="s">
        <v>2359</v>
      </c>
      <c r="R119" s="18"/>
      <c r="S119" s="18"/>
    </row>
    <row r="120" spans="3:24" ht="15" thickBot="1" x14ac:dyDescent="0.35">
      <c r="C120" t="s">
        <v>2163</v>
      </c>
      <c r="D120" s="89">
        <v>175000000</v>
      </c>
      <c r="E120" s="89">
        <v>155000000</v>
      </c>
      <c r="F120" s="89">
        <v>50000000</v>
      </c>
    </row>
    <row r="121" spans="3:24" ht="15" thickBot="1" x14ac:dyDescent="0.35">
      <c r="C121" s="234" t="s">
        <v>2162</v>
      </c>
      <c r="D121" s="89">
        <v>157500000</v>
      </c>
      <c r="E121" s="89">
        <v>146250000</v>
      </c>
      <c r="F121" s="89">
        <v>47375000</v>
      </c>
      <c r="P121" s="486">
        <f>P109+P112+P116+P119</f>
        <v>45350000</v>
      </c>
    </row>
    <row r="122" spans="3:24" x14ac:dyDescent="0.3">
      <c r="C122" s="234" t="s">
        <v>2161</v>
      </c>
      <c r="D122" s="89">
        <v>17500000</v>
      </c>
      <c r="E122" s="89">
        <v>8750000</v>
      </c>
      <c r="F122" s="89">
        <v>2625000</v>
      </c>
    </row>
    <row r="124" spans="3:24" x14ac:dyDescent="0.3">
      <c r="O124" t="s">
        <v>2358</v>
      </c>
      <c r="P124" s="89">
        <f>P121+P102+P96+P92</f>
        <v>63816913.418268986</v>
      </c>
    </row>
    <row r="125" spans="3:24" x14ac:dyDescent="0.3">
      <c r="F125" s="471"/>
      <c r="U125" s="93"/>
    </row>
    <row r="126" spans="3:24" x14ac:dyDescent="0.3">
      <c r="U126" s="93"/>
    </row>
    <row r="127" spans="3:24" x14ac:dyDescent="0.3">
      <c r="D127" s="93"/>
      <c r="E127" s="93"/>
      <c r="F127" s="470"/>
      <c r="U127" s="93"/>
      <c r="V127" s="93"/>
    </row>
    <row r="128" spans="3:24" x14ac:dyDescent="0.3">
      <c r="D128" s="93"/>
      <c r="E128" s="93"/>
      <c r="F128" s="470"/>
      <c r="J128" s="89">
        <f>O44</f>
        <v>900000</v>
      </c>
      <c r="K128" t="s">
        <v>2302</v>
      </c>
      <c r="U128" s="93"/>
      <c r="V128" s="93"/>
    </row>
    <row r="129" spans="4:22" x14ac:dyDescent="0.3">
      <c r="D129" s="93"/>
      <c r="E129" s="93"/>
      <c r="F129" s="470"/>
      <c r="J129" s="93">
        <f>O62</f>
        <v>5579978.2435758691</v>
      </c>
      <c r="K129" t="s">
        <v>2292</v>
      </c>
      <c r="U129" s="93"/>
      <c r="V129" s="93"/>
    </row>
    <row r="130" spans="4:22" x14ac:dyDescent="0.3">
      <c r="J130" s="89">
        <f>P124</f>
        <v>63816913.418268986</v>
      </c>
      <c r="K130" t="s">
        <v>2291</v>
      </c>
      <c r="U130" s="93"/>
      <c r="V130" s="93"/>
    </row>
    <row r="131" spans="4:22" x14ac:dyDescent="0.3">
      <c r="J131" s="89">
        <f>D104</f>
        <v>2000000</v>
      </c>
      <c r="K131" t="s">
        <v>2178</v>
      </c>
      <c r="T131" s="471"/>
    </row>
    <row r="132" spans="4:22" x14ac:dyDescent="0.3">
      <c r="J132" s="89">
        <f>D105</f>
        <v>0</v>
      </c>
      <c r="K132" t="s">
        <v>2177</v>
      </c>
      <c r="U132" s="93"/>
    </row>
    <row r="135" spans="4:22" x14ac:dyDescent="0.3">
      <c r="J135" s="89">
        <f>J128+(J129^2+J130^2+J131^2+J132^2)^(1/2)</f>
        <v>64991610.959887877</v>
      </c>
      <c r="K135" t="s">
        <v>2357</v>
      </c>
      <c r="U135" s="93"/>
    </row>
    <row r="136" spans="4:22" x14ac:dyDescent="0.3">
      <c r="J136" s="89">
        <f>J135*1.03</f>
        <v>66941359.288684517</v>
      </c>
      <c r="K136" t="s">
        <v>2356</v>
      </c>
      <c r="U136" s="93"/>
    </row>
    <row r="137" spans="4:22" x14ac:dyDescent="0.3">
      <c r="J137" s="181">
        <f>J136/2</f>
        <v>33470679.644342259</v>
      </c>
      <c r="K137" t="s">
        <v>2355</v>
      </c>
      <c r="U137" s="93"/>
    </row>
    <row r="140" spans="4:22" x14ac:dyDescent="0.3">
      <c r="U140" s="93"/>
    </row>
  </sheetData>
  <mergeCells count="3">
    <mergeCell ref="C10:F10"/>
    <mergeCell ref="C22:G22"/>
    <mergeCell ref="I22:M22"/>
  </mergeCells>
  <pageMargins left="0.7" right="0.7" top="0.75" bottom="0.75" header="0.3" footer="0.3"/>
  <pageSetup orientation="portrait" r:id="rId1"/>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E6FC8-4236-4C43-80B0-D911E00C3E00}">
  <sheetPr>
    <tabColor theme="5" tint="0.39997558519241921"/>
  </sheetPr>
  <dimension ref="A1:L37"/>
  <sheetViews>
    <sheetView workbookViewId="0">
      <selection activeCell="C47" sqref="C47"/>
    </sheetView>
  </sheetViews>
  <sheetFormatPr defaultRowHeight="14.4" x14ac:dyDescent="0.3"/>
  <cols>
    <col min="3" max="3" width="10.21875" customWidth="1"/>
    <col min="4" max="4" width="14.6640625" customWidth="1"/>
    <col min="5" max="5" width="17" customWidth="1"/>
    <col min="6" max="6" width="13.33203125" customWidth="1"/>
    <col min="7" max="12" width="17.33203125" customWidth="1"/>
    <col min="13" max="18" width="16.33203125" customWidth="1"/>
  </cols>
  <sheetData>
    <row r="1" spans="1:8" ht="15" thickBot="1" x14ac:dyDescent="0.35">
      <c r="A1" t="s">
        <v>2277</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2" spans="1:8" x14ac:dyDescent="0.3">
      <c r="C12">
        <v>0.08</v>
      </c>
      <c r="D12" t="s">
        <v>2276</v>
      </c>
    </row>
    <row r="20" spans="3:8" ht="15" thickBot="1" x14ac:dyDescent="0.35"/>
    <row r="21" spans="3:8" ht="15" thickBot="1" x14ac:dyDescent="0.35">
      <c r="C21" s="644" t="s">
        <v>18</v>
      </c>
      <c r="D21" s="645"/>
      <c r="E21" s="645"/>
      <c r="F21" s="645"/>
      <c r="G21" s="645"/>
      <c r="H21" s="646"/>
    </row>
    <row r="24" spans="3:8" x14ac:dyDescent="0.3">
      <c r="C24" t="s">
        <v>1372</v>
      </c>
      <c r="D24" t="s">
        <v>2275</v>
      </c>
      <c r="E24" t="s">
        <v>2274</v>
      </c>
      <c r="F24" t="s">
        <v>2273</v>
      </c>
      <c r="G24" t="s">
        <v>2272</v>
      </c>
      <c r="H24" t="s">
        <v>2271</v>
      </c>
    </row>
    <row r="25" spans="3:8" x14ac:dyDescent="0.3">
      <c r="C25" t="s">
        <v>1323</v>
      </c>
      <c r="D25" t="s">
        <v>2255</v>
      </c>
      <c r="E25" t="s">
        <v>2262</v>
      </c>
      <c r="F25" t="s">
        <v>2261</v>
      </c>
      <c r="G25" t="s">
        <v>2261</v>
      </c>
      <c r="H25" t="s">
        <v>2261</v>
      </c>
    </row>
    <row r="26" spans="3:8" x14ac:dyDescent="0.3">
      <c r="C26" t="s">
        <v>1321</v>
      </c>
      <c r="D26" t="s">
        <v>2270</v>
      </c>
      <c r="E26" t="s">
        <v>2269</v>
      </c>
      <c r="F26" t="s">
        <v>2268</v>
      </c>
      <c r="G26" t="s">
        <v>2261</v>
      </c>
      <c r="H26" t="s">
        <v>2261</v>
      </c>
    </row>
    <row r="27" spans="3:8" x14ac:dyDescent="0.3">
      <c r="C27" t="s">
        <v>1319</v>
      </c>
      <c r="D27" t="s">
        <v>2255</v>
      </c>
      <c r="E27" t="s">
        <v>2262</v>
      </c>
      <c r="F27" t="s">
        <v>2267</v>
      </c>
      <c r="G27" t="s">
        <v>2267</v>
      </c>
      <c r="H27" t="s">
        <v>2266</v>
      </c>
    </row>
    <row r="28" spans="3:8" x14ac:dyDescent="0.3">
      <c r="C28" t="s">
        <v>1317</v>
      </c>
      <c r="D28" t="s">
        <v>2255</v>
      </c>
      <c r="E28" t="s">
        <v>2265</v>
      </c>
      <c r="F28" t="s">
        <v>2261</v>
      </c>
      <c r="G28" t="s">
        <v>2261</v>
      </c>
      <c r="H28" t="s">
        <v>2264</v>
      </c>
    </row>
    <row r="29" spans="3:8" x14ac:dyDescent="0.3">
      <c r="C29" t="s">
        <v>2263</v>
      </c>
      <c r="D29" t="s">
        <v>2255</v>
      </c>
      <c r="E29" t="s">
        <v>2262</v>
      </c>
      <c r="F29" t="s">
        <v>2261</v>
      </c>
      <c r="G29" t="s">
        <v>2261</v>
      </c>
      <c r="H29" t="s">
        <v>2260</v>
      </c>
    </row>
    <row r="31" spans="3:8" x14ac:dyDescent="0.3">
      <c r="C31" t="s">
        <v>2259</v>
      </c>
    </row>
    <row r="32" spans="3:8" ht="15" thickBot="1" x14ac:dyDescent="0.35">
      <c r="C32" t="s">
        <v>2258</v>
      </c>
      <c r="D32" t="s">
        <v>2257</v>
      </c>
      <c r="E32" t="s">
        <v>2256</v>
      </c>
    </row>
    <row r="33" spans="3:12" ht="16.2" thickBot="1" x14ac:dyDescent="0.35">
      <c r="C33" t="s">
        <v>2255</v>
      </c>
      <c r="D33" s="472">
        <v>150</v>
      </c>
      <c r="E33" s="472">
        <v>50</v>
      </c>
    </row>
    <row r="34" spans="3:12" ht="16.2" thickBot="1" x14ac:dyDescent="0.35">
      <c r="C34" t="s">
        <v>2254</v>
      </c>
      <c r="D34" s="472">
        <v>75</v>
      </c>
      <c r="E34" s="472">
        <v>25</v>
      </c>
    </row>
    <row r="36" spans="3:12" ht="15" thickBot="1" x14ac:dyDescent="0.35"/>
    <row r="37" spans="3:12" ht="15" thickBot="1" x14ac:dyDescent="0.35">
      <c r="C37" s="644" t="s">
        <v>17</v>
      </c>
      <c r="D37" s="645"/>
      <c r="E37" s="645"/>
      <c r="F37" s="645"/>
      <c r="G37" s="645"/>
      <c r="H37" s="645"/>
      <c r="I37" s="645"/>
      <c r="J37" s="645"/>
      <c r="K37" s="645"/>
      <c r="L37" s="646"/>
    </row>
  </sheetData>
  <mergeCells count="3">
    <mergeCell ref="C10:F10"/>
    <mergeCell ref="C21:H21"/>
    <mergeCell ref="C37:L37"/>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C87D-63BD-4D9E-879B-D98BC40F6437}">
  <sheetPr>
    <tabColor theme="9" tint="0.59999389629810485"/>
  </sheetPr>
  <dimension ref="A1:L51"/>
  <sheetViews>
    <sheetView workbookViewId="0">
      <selection activeCell="G58" sqref="G58"/>
    </sheetView>
  </sheetViews>
  <sheetFormatPr defaultRowHeight="14.4" x14ac:dyDescent="0.3"/>
  <cols>
    <col min="3" max="3" width="10.21875" customWidth="1"/>
    <col min="4" max="4" width="14.6640625" customWidth="1"/>
    <col min="5" max="5" width="17" customWidth="1"/>
    <col min="6" max="6" width="13.33203125" customWidth="1"/>
    <col min="7" max="12" width="17.33203125" customWidth="1"/>
    <col min="13" max="18" width="16.33203125" customWidth="1"/>
  </cols>
  <sheetData>
    <row r="1" spans="1:8" ht="15" thickBot="1" x14ac:dyDescent="0.35">
      <c r="A1" t="s">
        <v>2277</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2" spans="1:8" x14ac:dyDescent="0.3">
      <c r="C12">
        <v>0.08</v>
      </c>
      <c r="D12" t="s">
        <v>2276</v>
      </c>
    </row>
    <row r="20" spans="3:8" ht="15" thickBot="1" x14ac:dyDescent="0.35"/>
    <row r="21" spans="3:8" ht="15" thickBot="1" x14ac:dyDescent="0.35">
      <c r="C21" s="644" t="s">
        <v>18</v>
      </c>
      <c r="D21" s="645"/>
      <c r="E21" s="645"/>
      <c r="F21" s="645"/>
      <c r="G21" s="645"/>
      <c r="H21" s="646"/>
    </row>
    <row r="24" spans="3:8" x14ac:dyDescent="0.3">
      <c r="C24" t="s">
        <v>1372</v>
      </c>
      <c r="D24" t="s">
        <v>2275</v>
      </c>
      <c r="E24" t="s">
        <v>2274</v>
      </c>
      <c r="F24" t="s">
        <v>2273</v>
      </c>
      <c r="G24" t="s">
        <v>2272</v>
      </c>
      <c r="H24" t="s">
        <v>2271</v>
      </c>
    </row>
    <row r="25" spans="3:8" x14ac:dyDescent="0.3">
      <c r="C25" t="s">
        <v>1323</v>
      </c>
      <c r="D25" t="s">
        <v>2255</v>
      </c>
      <c r="E25" t="s">
        <v>2262</v>
      </c>
      <c r="F25" t="s">
        <v>2261</v>
      </c>
      <c r="G25" t="s">
        <v>2261</v>
      </c>
      <c r="H25" t="s">
        <v>2261</v>
      </c>
    </row>
    <row r="26" spans="3:8" x14ac:dyDescent="0.3">
      <c r="C26" t="s">
        <v>1321</v>
      </c>
      <c r="D26" t="s">
        <v>2270</v>
      </c>
      <c r="E26" t="s">
        <v>2269</v>
      </c>
      <c r="F26" t="s">
        <v>2268</v>
      </c>
      <c r="G26" t="s">
        <v>2261</v>
      </c>
      <c r="H26" t="s">
        <v>2261</v>
      </c>
    </row>
    <row r="27" spans="3:8" x14ac:dyDescent="0.3">
      <c r="C27" t="s">
        <v>1319</v>
      </c>
      <c r="D27" t="s">
        <v>2255</v>
      </c>
      <c r="E27" t="s">
        <v>2262</v>
      </c>
      <c r="F27" t="s">
        <v>2267</v>
      </c>
      <c r="G27" t="s">
        <v>2267</v>
      </c>
      <c r="H27" t="s">
        <v>2266</v>
      </c>
    </row>
    <row r="28" spans="3:8" x14ac:dyDescent="0.3">
      <c r="C28" t="s">
        <v>1317</v>
      </c>
      <c r="D28" t="s">
        <v>2255</v>
      </c>
      <c r="E28" t="s">
        <v>2265</v>
      </c>
      <c r="F28" t="s">
        <v>2261</v>
      </c>
      <c r="G28" t="s">
        <v>2261</v>
      </c>
      <c r="H28" t="s">
        <v>2264</v>
      </c>
    </row>
    <row r="29" spans="3:8" x14ac:dyDescent="0.3">
      <c r="C29" t="s">
        <v>2263</v>
      </c>
      <c r="D29" t="s">
        <v>2255</v>
      </c>
      <c r="E29" t="s">
        <v>2262</v>
      </c>
      <c r="F29" t="s">
        <v>2261</v>
      </c>
      <c r="G29" t="s">
        <v>2261</v>
      </c>
      <c r="H29" t="s">
        <v>2260</v>
      </c>
    </row>
    <row r="31" spans="3:8" x14ac:dyDescent="0.3">
      <c r="C31" t="s">
        <v>2259</v>
      </c>
    </row>
    <row r="32" spans="3:8" ht="15" thickBot="1" x14ac:dyDescent="0.35">
      <c r="C32" t="s">
        <v>2258</v>
      </c>
      <c r="D32" t="s">
        <v>2257</v>
      </c>
      <c r="E32" t="s">
        <v>2256</v>
      </c>
    </row>
    <row r="33" spans="3:12" ht="16.2" thickBot="1" x14ac:dyDescent="0.35">
      <c r="C33" t="s">
        <v>2255</v>
      </c>
      <c r="D33" s="472">
        <v>150</v>
      </c>
      <c r="E33" s="472">
        <v>50</v>
      </c>
    </row>
    <row r="34" spans="3:12" ht="16.2" thickBot="1" x14ac:dyDescent="0.35">
      <c r="C34" t="s">
        <v>2254</v>
      </c>
      <c r="D34" s="472">
        <v>75</v>
      </c>
      <c r="E34" s="472">
        <v>25</v>
      </c>
    </row>
    <row r="36" spans="3:12" ht="15" thickBot="1" x14ac:dyDescent="0.35"/>
    <row r="37" spans="3:12" ht="15" thickBot="1" x14ac:dyDescent="0.35">
      <c r="C37" s="644" t="s">
        <v>17</v>
      </c>
      <c r="D37" s="645"/>
      <c r="E37" s="645"/>
      <c r="F37" s="645"/>
      <c r="G37" s="645"/>
      <c r="H37" s="645"/>
      <c r="I37" s="645"/>
      <c r="J37" s="645"/>
      <c r="K37" s="645"/>
      <c r="L37" s="646"/>
    </row>
    <row r="39" spans="3:12" x14ac:dyDescent="0.3">
      <c r="C39" s="529" t="s">
        <v>2259</v>
      </c>
      <c r="D39" s="528"/>
      <c r="E39" s="527"/>
      <c r="F39" s="29"/>
      <c r="G39" s="29"/>
      <c r="H39" s="29"/>
      <c r="I39" s="29"/>
      <c r="J39" s="29"/>
      <c r="K39" s="29"/>
      <c r="L39" s="29"/>
    </row>
    <row r="40" spans="3:12" ht="27.6" x14ac:dyDescent="0.3">
      <c r="C40" s="526" t="s">
        <v>2258</v>
      </c>
      <c r="D40" s="525" t="s">
        <v>2423</v>
      </c>
      <c r="E40" s="524" t="s">
        <v>2422</v>
      </c>
      <c r="F40" s="524" t="s">
        <v>2421</v>
      </c>
      <c r="G40" s="523" t="s">
        <v>2420</v>
      </c>
      <c r="H40" s="523" t="s">
        <v>1342</v>
      </c>
      <c r="I40" s="523" t="s">
        <v>1341</v>
      </c>
      <c r="J40" s="522" t="s">
        <v>1489</v>
      </c>
      <c r="K40" s="29"/>
      <c r="L40" s="29"/>
    </row>
    <row r="41" spans="3:12" x14ac:dyDescent="0.3">
      <c r="C41" s="521" t="s">
        <v>2255</v>
      </c>
      <c r="D41" s="520">
        <f>D33</f>
        <v>150</v>
      </c>
      <c r="E41" s="519">
        <f>E33</f>
        <v>50</v>
      </c>
      <c r="F41" s="518">
        <f>SUM(D41:E41)</f>
        <v>200</v>
      </c>
      <c r="G41" s="518">
        <f>2%*F41</f>
        <v>4</v>
      </c>
      <c r="H41" s="518">
        <f>SUM(F41:G41)</f>
        <v>204</v>
      </c>
      <c r="I41" s="518">
        <f>H41*(1+$C$12)</f>
        <v>220.32000000000002</v>
      </c>
      <c r="J41" s="517">
        <f>I41*(1+$C$12)</f>
        <v>237.94560000000004</v>
      </c>
      <c r="K41" s="29"/>
      <c r="L41" s="29"/>
    </row>
    <row r="42" spans="3:12" x14ac:dyDescent="0.3">
      <c r="C42" s="516" t="s">
        <v>2254</v>
      </c>
      <c r="D42" s="515">
        <f>D34</f>
        <v>75</v>
      </c>
      <c r="E42" s="514">
        <f>E34</f>
        <v>25</v>
      </c>
      <c r="F42" s="513">
        <f>SUM(D42:E42)</f>
        <v>100</v>
      </c>
      <c r="G42" s="513">
        <f>2%*F42</f>
        <v>2</v>
      </c>
      <c r="H42" s="513">
        <f>SUM(F42:G42)</f>
        <v>102</v>
      </c>
      <c r="I42" s="513">
        <f>H42*(1+$C$12)</f>
        <v>110.16000000000001</v>
      </c>
      <c r="J42" s="512">
        <f>I42*(1+$C$12)</f>
        <v>118.97280000000002</v>
      </c>
      <c r="K42" s="29"/>
      <c r="L42" s="29"/>
    </row>
    <row r="43" spans="3:12" x14ac:dyDescent="0.3">
      <c r="C43" s="29"/>
      <c r="D43" s="511"/>
      <c r="E43" s="511"/>
      <c r="F43" s="511"/>
      <c r="G43" s="511"/>
      <c r="H43" s="511"/>
      <c r="I43" s="510"/>
      <c r="J43" s="510"/>
      <c r="K43" s="29"/>
      <c r="L43" s="29"/>
    </row>
    <row r="44" spans="3:12" x14ac:dyDescent="0.3">
      <c r="C44" s="686" t="s">
        <v>1372</v>
      </c>
      <c r="D44" s="688" t="s">
        <v>2271</v>
      </c>
      <c r="E44" s="690" t="s">
        <v>2258</v>
      </c>
      <c r="F44" s="692" t="s">
        <v>2419</v>
      </c>
      <c r="G44" s="694" t="s">
        <v>1342</v>
      </c>
      <c r="H44" s="695"/>
      <c r="I44" s="694" t="s">
        <v>1341</v>
      </c>
      <c r="J44" s="695"/>
      <c r="K44" s="694" t="s">
        <v>1489</v>
      </c>
      <c r="L44" s="695"/>
    </row>
    <row r="45" spans="3:12" x14ac:dyDescent="0.3">
      <c r="C45" s="687"/>
      <c r="D45" s="689"/>
      <c r="E45" s="691"/>
      <c r="F45" s="693"/>
      <c r="G45" s="509" t="s">
        <v>2418</v>
      </c>
      <c r="H45" s="508" t="s">
        <v>2417</v>
      </c>
      <c r="I45" s="509" t="s">
        <v>2418</v>
      </c>
      <c r="J45" s="508" t="s">
        <v>2417</v>
      </c>
      <c r="K45" s="509" t="s">
        <v>2418</v>
      </c>
      <c r="L45" s="508" t="s">
        <v>2417</v>
      </c>
    </row>
    <row r="46" spans="3:12" ht="15.6" x14ac:dyDescent="0.3">
      <c r="C46" s="506" t="s">
        <v>1323</v>
      </c>
      <c r="D46" s="505" t="str">
        <f>H25</f>
        <v>January 1, 20X1</v>
      </c>
      <c r="E46" s="507" t="s">
        <v>2416</v>
      </c>
      <c r="F46" s="503">
        <v>18</v>
      </c>
      <c r="G46" s="502">
        <v>12</v>
      </c>
      <c r="H46" s="501">
        <f>G46*H$41</f>
        <v>2448</v>
      </c>
      <c r="I46" s="502">
        <v>6</v>
      </c>
      <c r="J46" s="501">
        <f>I46*I$41</f>
        <v>1321.92</v>
      </c>
      <c r="K46" s="502">
        <v>0</v>
      </c>
      <c r="L46" s="501">
        <f>K46*J$41</f>
        <v>0</v>
      </c>
    </row>
    <row r="47" spans="3:12" ht="15.6" x14ac:dyDescent="0.3">
      <c r="C47" s="506" t="s">
        <v>1321</v>
      </c>
      <c r="D47" s="505" t="str">
        <f>H26</f>
        <v>January 1, 20X1</v>
      </c>
      <c r="E47" s="507" t="s">
        <v>2416</v>
      </c>
      <c r="F47" s="503">
        <v>18</v>
      </c>
      <c r="G47" s="502">
        <v>12</v>
      </c>
      <c r="H47" s="501">
        <f>G47*H42</f>
        <v>1224</v>
      </c>
      <c r="I47" s="502">
        <v>6</v>
      </c>
      <c r="J47" s="501">
        <f>I47*I42</f>
        <v>660.96</v>
      </c>
      <c r="K47" s="502">
        <v>0</v>
      </c>
      <c r="L47" s="501">
        <f>K47*J42</f>
        <v>0</v>
      </c>
    </row>
    <row r="48" spans="3:12" ht="15.6" x14ac:dyDescent="0.3">
      <c r="C48" s="506" t="s">
        <v>1319</v>
      </c>
      <c r="D48" s="505" t="str">
        <f>H27</f>
        <v>February 1, 20X2</v>
      </c>
      <c r="E48" s="507" t="s">
        <v>2416</v>
      </c>
      <c r="F48" s="503">
        <v>18</v>
      </c>
      <c r="G48" s="502">
        <v>0</v>
      </c>
      <c r="H48" s="501">
        <f>G48*H$41</f>
        <v>0</v>
      </c>
      <c r="I48" s="502">
        <v>11</v>
      </c>
      <c r="J48" s="501">
        <f>I48*I$41</f>
        <v>2423.5200000000004</v>
      </c>
      <c r="K48" s="502">
        <v>7</v>
      </c>
      <c r="L48" s="501">
        <f>K48*J$41</f>
        <v>1665.6192000000003</v>
      </c>
    </row>
    <row r="49" spans="3:12" ht="27.6" x14ac:dyDescent="0.3">
      <c r="C49" s="506" t="s">
        <v>1317</v>
      </c>
      <c r="D49" s="505" t="str">
        <f>H28</f>
        <v>February 1, 20X1</v>
      </c>
      <c r="E49" s="504" t="s">
        <v>2415</v>
      </c>
      <c r="F49" s="503" t="s">
        <v>2268</v>
      </c>
      <c r="G49" s="502">
        <v>0</v>
      </c>
      <c r="H49" s="501">
        <f>G49*H$41</f>
        <v>0</v>
      </c>
      <c r="I49" s="502">
        <v>0</v>
      </c>
      <c r="J49" s="501">
        <f>I49*I$41</f>
        <v>0</v>
      </c>
      <c r="K49" s="502">
        <v>0</v>
      </c>
      <c r="L49" s="501">
        <f>K49*J$41</f>
        <v>0</v>
      </c>
    </row>
    <row r="50" spans="3:12" ht="55.2" x14ac:dyDescent="0.3">
      <c r="C50" s="506" t="s">
        <v>2263</v>
      </c>
      <c r="D50" s="505" t="str">
        <f>H29</f>
        <v>April 1, 20X1</v>
      </c>
      <c r="E50" s="504" t="s">
        <v>2414</v>
      </c>
      <c r="F50" s="503" t="s">
        <v>2268</v>
      </c>
      <c r="G50" s="502">
        <v>0</v>
      </c>
      <c r="H50" s="501">
        <f>G50*H$41</f>
        <v>0</v>
      </c>
      <c r="I50" s="502">
        <v>0</v>
      </c>
      <c r="J50" s="501">
        <f>I50*I$41</f>
        <v>0</v>
      </c>
      <c r="K50" s="502">
        <v>0</v>
      </c>
      <c r="L50" s="501">
        <f>K50*J$41</f>
        <v>0</v>
      </c>
    </row>
    <row r="51" spans="3:12" x14ac:dyDescent="0.3">
      <c r="C51" s="500"/>
      <c r="D51" s="500"/>
      <c r="E51" s="500"/>
      <c r="F51" s="500"/>
      <c r="G51" s="499"/>
      <c r="H51" s="497">
        <f>SUM(H46:H50)</f>
        <v>3672</v>
      </c>
      <c r="I51" s="498"/>
      <c r="J51" s="497">
        <f>SUM(J46:J50)</f>
        <v>4406.4000000000005</v>
      </c>
      <c r="K51" s="498"/>
      <c r="L51" s="497">
        <f>SUM(L46:L50)</f>
        <v>1665.6192000000003</v>
      </c>
    </row>
  </sheetData>
  <mergeCells count="10">
    <mergeCell ref="C10:F10"/>
    <mergeCell ref="C21:H21"/>
    <mergeCell ref="C37:L37"/>
    <mergeCell ref="C44:C45"/>
    <mergeCell ref="D44:D45"/>
    <mergeCell ref="E44:E45"/>
    <mergeCell ref="F44:F45"/>
    <mergeCell ref="G44:H44"/>
    <mergeCell ref="I44:J44"/>
    <mergeCell ref="K44:L4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81BE3-3263-450A-A538-82618529A0A0}">
  <sheetPr>
    <tabColor theme="9" tint="0.59999389629810485"/>
  </sheetPr>
  <dimension ref="A1:N60"/>
  <sheetViews>
    <sheetView topLeftCell="A9" workbookViewId="0">
      <selection activeCell="L51" sqref="L51"/>
    </sheetView>
  </sheetViews>
  <sheetFormatPr defaultRowHeight="14.4" x14ac:dyDescent="0.3"/>
  <cols>
    <col min="4" max="4" width="20.5546875" customWidth="1"/>
    <col min="5" max="5" width="13" customWidth="1"/>
    <col min="6" max="6" width="14.6640625" bestFit="1" customWidth="1"/>
    <col min="7" max="7" width="9.109375" bestFit="1" customWidth="1"/>
    <col min="8" max="8" width="11.6640625" customWidth="1"/>
    <col min="9" max="9" width="10.6640625" bestFit="1" customWidth="1"/>
    <col min="10" max="10" width="11.6640625" bestFit="1" customWidth="1"/>
    <col min="11" max="12" width="10.6640625" bestFit="1" customWidth="1"/>
    <col min="13" max="13" width="16.109375" customWidth="1"/>
    <col min="14" max="14" width="12.109375" bestFit="1" customWidth="1"/>
  </cols>
  <sheetData>
    <row r="1" spans="1:8" ht="15" thickBot="1" x14ac:dyDescent="0.35">
      <c r="A1" t="s">
        <v>54</v>
      </c>
    </row>
    <row r="2" spans="1:8" ht="15" thickBot="1" x14ac:dyDescent="0.35">
      <c r="G2" s="20" t="s">
        <v>42</v>
      </c>
      <c r="H2" s="19"/>
    </row>
    <row r="3" spans="1:8" x14ac:dyDescent="0.3">
      <c r="G3" s="18" t="s">
        <v>41</v>
      </c>
      <c r="H3" s="18"/>
    </row>
    <row r="4" spans="1:8" ht="15" thickBot="1" x14ac:dyDescent="0.35">
      <c r="G4" s="17" t="s">
        <v>40</v>
      </c>
      <c r="H4" s="17"/>
    </row>
    <row r="5" spans="1:8" ht="15.6" thickTop="1" thickBot="1" x14ac:dyDescent="0.35">
      <c r="G5" s="16" t="s">
        <v>39</v>
      </c>
      <c r="H5" s="16"/>
    </row>
    <row r="6" spans="1:8" ht="15" thickTop="1" x14ac:dyDescent="0.3">
      <c r="G6" s="15" t="s">
        <v>38</v>
      </c>
      <c r="H6" s="14"/>
    </row>
    <row r="7" spans="1:8" ht="15" thickBot="1" x14ac:dyDescent="0.35"/>
    <row r="8" spans="1:8" ht="15" thickBot="1" x14ac:dyDescent="0.35">
      <c r="D8" s="644" t="s">
        <v>37</v>
      </c>
      <c r="E8" s="646"/>
    </row>
    <row r="9" spans="1:8" s="6" customFormat="1" x14ac:dyDescent="0.3"/>
    <row r="10" spans="1:8" s="6" customFormat="1" x14ac:dyDescent="0.3">
      <c r="D10" s="6" t="s">
        <v>53</v>
      </c>
    </row>
    <row r="11" spans="1:8" s="6" customFormat="1" x14ac:dyDescent="0.3"/>
    <row r="12" spans="1:8" s="6" customFormat="1" x14ac:dyDescent="0.3">
      <c r="D12" s="6" t="s">
        <v>52</v>
      </c>
    </row>
    <row r="13" spans="1:8" s="6" customFormat="1" x14ac:dyDescent="0.3">
      <c r="D13" s="6">
        <v>0.04</v>
      </c>
      <c r="E13" s="6" t="s">
        <v>51</v>
      </c>
    </row>
    <row r="14" spans="1:8" s="6" customFormat="1" x14ac:dyDescent="0.3">
      <c r="D14" s="6">
        <v>0.03</v>
      </c>
      <c r="E14" s="6" t="s">
        <v>50</v>
      </c>
    </row>
    <row r="15" spans="1:8" s="6" customFormat="1" x14ac:dyDescent="0.3"/>
    <row r="16" spans="1:8" s="6" customFormat="1" ht="15" thickBot="1" x14ac:dyDescent="0.35"/>
    <row r="17" spans="4:10" ht="15" thickBot="1" x14ac:dyDescent="0.35">
      <c r="D17" s="644" t="s">
        <v>18</v>
      </c>
      <c r="E17" s="646"/>
    </row>
    <row r="18" spans="4:10" x14ac:dyDescent="0.3">
      <c r="D18" s="24"/>
      <c r="E18" s="24"/>
      <c r="F18" s="13"/>
      <c r="G18" s="13"/>
      <c r="H18" s="13"/>
      <c r="I18" s="13"/>
      <c r="J18" s="13"/>
    </row>
    <row r="20" spans="4:10" x14ac:dyDescent="0.3">
      <c r="D20" s="2" t="s">
        <v>49</v>
      </c>
      <c r="E20" s="2" t="s">
        <v>48</v>
      </c>
      <c r="F20" s="2"/>
      <c r="G20" s="2"/>
      <c r="H20" s="2"/>
      <c r="I20" s="2"/>
      <c r="J20" s="2" t="s">
        <v>12</v>
      </c>
    </row>
    <row r="21" spans="4:10" x14ac:dyDescent="0.3">
      <c r="D21" s="2"/>
      <c r="E21" s="2">
        <v>0</v>
      </c>
      <c r="F21" s="2">
        <v>1</v>
      </c>
      <c r="G21" s="2">
        <v>2</v>
      </c>
      <c r="H21" s="2">
        <v>3</v>
      </c>
      <c r="I21" s="2">
        <v>4</v>
      </c>
      <c r="J21" s="2"/>
    </row>
    <row r="22" spans="4:10" x14ac:dyDescent="0.3">
      <c r="D22" s="2"/>
      <c r="E22" s="2" t="s">
        <v>47</v>
      </c>
      <c r="F22" s="2"/>
      <c r="G22" s="2"/>
      <c r="H22" s="2"/>
      <c r="I22" s="2"/>
      <c r="J22" s="2"/>
    </row>
    <row r="23" spans="4:10" x14ac:dyDescent="0.3">
      <c r="D23" s="4">
        <v>2018</v>
      </c>
      <c r="E23" s="2">
        <v>792</v>
      </c>
      <c r="F23" s="2">
        <v>396</v>
      </c>
      <c r="G23" s="2">
        <v>264</v>
      </c>
      <c r="H23" s="2">
        <v>132</v>
      </c>
      <c r="I23" s="2">
        <v>72</v>
      </c>
      <c r="J23" s="21">
        <v>175000000</v>
      </c>
    </row>
    <row r="24" spans="4:10" x14ac:dyDescent="0.3">
      <c r="D24" s="4">
        <v>2019</v>
      </c>
      <c r="E24" s="2">
        <v>912</v>
      </c>
      <c r="F24" s="2">
        <v>455</v>
      </c>
      <c r="G24" s="2">
        <v>302</v>
      </c>
      <c r="H24" s="2">
        <v>154</v>
      </c>
      <c r="I24" s="2">
        <v>84</v>
      </c>
      <c r="J24" s="21">
        <v>210000000</v>
      </c>
    </row>
    <row r="25" spans="4:10" x14ac:dyDescent="0.3">
      <c r="D25" s="23"/>
    </row>
    <row r="26" spans="4:10" x14ac:dyDescent="0.3">
      <c r="D26" s="23"/>
    </row>
    <row r="27" spans="4:10" x14ac:dyDescent="0.3">
      <c r="D27" s="23"/>
    </row>
    <row r="28" spans="4:10" x14ac:dyDescent="0.3">
      <c r="D28" s="2" t="s">
        <v>46</v>
      </c>
      <c r="E28" s="2" t="s">
        <v>45</v>
      </c>
      <c r="F28" s="2"/>
      <c r="G28" s="2"/>
      <c r="H28" s="2" t="s">
        <v>44</v>
      </c>
    </row>
    <row r="29" spans="4:10" x14ac:dyDescent="0.3">
      <c r="D29" s="2"/>
      <c r="E29" s="22">
        <v>44105</v>
      </c>
      <c r="F29" s="22">
        <v>44136</v>
      </c>
      <c r="G29" s="22">
        <v>44166</v>
      </c>
      <c r="H29" s="2"/>
    </row>
    <row r="30" spans="4:10" x14ac:dyDescent="0.3">
      <c r="D30" s="22">
        <v>44105</v>
      </c>
      <c r="E30" s="2">
        <v>38</v>
      </c>
      <c r="F30" s="2">
        <v>23</v>
      </c>
      <c r="G30" s="2">
        <v>12</v>
      </c>
      <c r="H30" s="21">
        <v>8900000</v>
      </c>
    </row>
    <row r="31" spans="4:10" x14ac:dyDescent="0.3">
      <c r="D31" s="22">
        <v>44136</v>
      </c>
      <c r="E31" s="2"/>
      <c r="F31" s="2">
        <v>46</v>
      </c>
      <c r="G31" s="2">
        <v>23</v>
      </c>
      <c r="H31" s="21">
        <v>8400000</v>
      </c>
    </row>
    <row r="32" spans="4:10" x14ac:dyDescent="0.3">
      <c r="D32" s="22">
        <v>44166</v>
      </c>
      <c r="E32" s="2"/>
      <c r="F32" s="2"/>
      <c r="G32" s="2">
        <v>38</v>
      </c>
      <c r="H32" s="21">
        <v>4600000</v>
      </c>
    </row>
    <row r="34" spans="4:13" ht="15" thickBot="1" x14ac:dyDescent="0.35"/>
    <row r="35" spans="4:13" ht="15" thickBot="1" x14ac:dyDescent="0.35">
      <c r="D35" s="644" t="s">
        <v>17</v>
      </c>
      <c r="E35" s="645"/>
      <c r="F35" s="645"/>
      <c r="G35" s="645"/>
      <c r="H35" s="646"/>
    </row>
    <row r="37" spans="4:13" x14ac:dyDescent="0.3">
      <c r="D37" s="2" t="s">
        <v>49</v>
      </c>
      <c r="E37" s="2" t="s">
        <v>48</v>
      </c>
      <c r="F37" s="2"/>
      <c r="G37" s="2"/>
      <c r="H37" s="2"/>
      <c r="I37" s="2"/>
    </row>
    <row r="38" spans="4:13" x14ac:dyDescent="0.3">
      <c r="D38" s="2"/>
      <c r="E38" s="2">
        <v>0</v>
      </c>
      <c r="F38" s="2">
        <v>1</v>
      </c>
      <c r="G38" s="2">
        <v>2</v>
      </c>
      <c r="H38" s="2">
        <v>3</v>
      </c>
      <c r="I38" s="2">
        <v>4</v>
      </c>
    </row>
    <row r="39" spans="4:13" x14ac:dyDescent="0.3">
      <c r="D39" s="2"/>
      <c r="E39" s="2" t="s">
        <v>1507</v>
      </c>
      <c r="F39" s="2"/>
      <c r="G39" s="2"/>
      <c r="H39" s="2"/>
      <c r="I39" s="2"/>
    </row>
    <row r="40" spans="4:13" x14ac:dyDescent="0.3">
      <c r="D40" s="4">
        <v>2018</v>
      </c>
      <c r="E40" s="152">
        <f>SUM($E$23:E23)</f>
        <v>792</v>
      </c>
      <c r="F40" s="152">
        <f>SUM($E$23:F23)</f>
        <v>1188</v>
      </c>
      <c r="G40" s="152">
        <f>SUM($E$23:G23)</f>
        <v>1452</v>
      </c>
      <c r="H40" s="152">
        <f>SUM($E$23:H23)</f>
        <v>1584</v>
      </c>
      <c r="I40" s="152">
        <f>SUM($E$23:I23)</f>
        <v>1656</v>
      </c>
      <c r="K40" s="93"/>
      <c r="L40" s="75"/>
      <c r="M40" s="93"/>
    </row>
    <row r="41" spans="4:13" x14ac:dyDescent="0.3">
      <c r="D41" s="4">
        <v>2019</v>
      </c>
      <c r="E41" s="152">
        <f>SUM($E$24:E24)</f>
        <v>912</v>
      </c>
      <c r="F41" s="152">
        <f>SUM($E$24:F24)</f>
        <v>1367</v>
      </c>
      <c r="G41" s="152">
        <f>SUM($E$24:G24)</f>
        <v>1669</v>
      </c>
      <c r="H41" s="152">
        <f>SUM($E$24:H24)</f>
        <v>1823</v>
      </c>
      <c r="I41" s="152">
        <f>SUM($E$24:I24)</f>
        <v>1907</v>
      </c>
      <c r="K41" s="93"/>
      <c r="L41" s="75"/>
      <c r="M41" s="93"/>
    </row>
    <row r="45" spans="4:13" x14ac:dyDescent="0.3">
      <c r="E45" s="647" t="s">
        <v>1506</v>
      </c>
      <c r="F45" s="647"/>
    </row>
    <row r="46" spans="4:13" x14ac:dyDescent="0.3">
      <c r="D46" s="151" t="s">
        <v>16</v>
      </c>
      <c r="E46" s="8">
        <v>2018</v>
      </c>
      <c r="F46" s="8">
        <v>2019</v>
      </c>
      <c r="G46" s="8" t="s">
        <v>1505</v>
      </c>
      <c r="H46" s="8" t="s">
        <v>1503</v>
      </c>
      <c r="I46" s="5" t="s">
        <v>1504</v>
      </c>
      <c r="J46" s="8" t="s">
        <v>1503</v>
      </c>
    </row>
    <row r="47" spans="4:13" x14ac:dyDescent="0.3">
      <c r="D47" s="149">
        <v>0</v>
      </c>
      <c r="E47" s="147">
        <f>F40/E40</f>
        <v>1.5</v>
      </c>
      <c r="F47" s="147">
        <f>F41/E41</f>
        <v>1.4989035087719298</v>
      </c>
      <c r="G47" s="147">
        <f>AVERAGE(E47:F47)</f>
        <v>1.4994517543859649</v>
      </c>
      <c r="H47" s="150">
        <f>H48/F47</f>
        <v>0.47823807026743581</v>
      </c>
      <c r="J47" s="150">
        <f>J48/G47</f>
        <v>0.4782492557863891</v>
      </c>
    </row>
    <row r="48" spans="4:13" x14ac:dyDescent="0.3">
      <c r="D48" s="149">
        <v>1</v>
      </c>
      <c r="E48" s="147">
        <f>G40/F40</f>
        <v>1.2222222222222223</v>
      </c>
      <c r="F48" s="147">
        <f>G41/F41</f>
        <v>1.2209217264081931</v>
      </c>
      <c r="G48" s="147">
        <f>AVERAGE(E48:F48)</f>
        <v>1.2215719743152076</v>
      </c>
      <c r="H48" s="150">
        <f>H49/F48</f>
        <v>0.71683272155217626</v>
      </c>
      <c r="J48" s="148">
        <f>J49/G48</f>
        <v>0.71711168562268324</v>
      </c>
    </row>
    <row r="49" spans="4:14" x14ac:dyDescent="0.3">
      <c r="D49" s="149">
        <v>2</v>
      </c>
      <c r="E49" s="147">
        <f>H40/G40</f>
        <v>1.0909090909090908</v>
      </c>
      <c r="F49" s="147">
        <f>H41/G41</f>
        <v>1.092270820850809</v>
      </c>
      <c r="G49" s="147">
        <f>AVERAGE(E49:F49)</f>
        <v>1.0915899558799498</v>
      </c>
      <c r="H49" s="150">
        <f>H50/F49</f>
        <v>0.8751966439433666</v>
      </c>
      <c r="J49" s="148">
        <f>J50/G49</f>
        <v>0.87600353761060767</v>
      </c>
    </row>
    <row r="50" spans="4:14" x14ac:dyDescent="0.3">
      <c r="D50" s="149">
        <v>3</v>
      </c>
      <c r="E50" s="147">
        <f>I40/H40</f>
        <v>1.0454545454545454</v>
      </c>
      <c r="F50" s="147">
        <f>I41/H41</f>
        <v>1.0460778935820076</v>
      </c>
      <c r="G50" s="147">
        <f>AVERAGE(E50:F50)</f>
        <v>1.0457662195182764</v>
      </c>
      <c r="H50" s="150">
        <f>H51/F50</f>
        <v>0.95595175668589416</v>
      </c>
      <c r="J50" s="148">
        <f>J51/G50</f>
        <v>0.95623666297104315</v>
      </c>
    </row>
    <row r="51" spans="4:14" x14ac:dyDescent="0.3">
      <c r="D51" s="149">
        <v>4</v>
      </c>
      <c r="E51" s="147">
        <v>1</v>
      </c>
      <c r="F51" s="147">
        <v>1</v>
      </c>
      <c r="G51" s="147">
        <f>AVERAGE(E51:F51)</f>
        <v>1</v>
      </c>
      <c r="H51" s="148">
        <f>F51</f>
        <v>1</v>
      </c>
      <c r="J51" s="148">
        <f>G51</f>
        <v>1</v>
      </c>
    </row>
    <row r="55" spans="4:14" x14ac:dyDescent="0.3">
      <c r="D55" s="2" t="s">
        <v>46</v>
      </c>
      <c r="E55" s="2" t="s">
        <v>45</v>
      </c>
      <c r="F55" s="2"/>
      <c r="G55" s="2"/>
      <c r="H55" s="2" t="s">
        <v>44</v>
      </c>
    </row>
    <row r="56" spans="4:14" x14ac:dyDescent="0.3">
      <c r="D56" s="2"/>
      <c r="E56" s="22">
        <v>44105</v>
      </c>
      <c r="F56" s="22">
        <v>44136</v>
      </c>
      <c r="G56" s="22">
        <v>44166</v>
      </c>
      <c r="H56" s="2"/>
      <c r="I56" t="s">
        <v>1502</v>
      </c>
      <c r="K56" t="s">
        <v>1498</v>
      </c>
      <c r="L56" t="s">
        <v>1501</v>
      </c>
      <c r="M56" t="s">
        <v>1497</v>
      </c>
      <c r="N56" t="s">
        <v>1500</v>
      </c>
    </row>
    <row r="57" spans="4:14" x14ac:dyDescent="0.3">
      <c r="D57" s="22">
        <v>44105</v>
      </c>
      <c r="E57" s="2">
        <v>38</v>
      </c>
      <c r="F57" s="2">
        <v>23</v>
      </c>
      <c r="G57" s="2">
        <v>12</v>
      </c>
      <c r="H57" s="21">
        <v>8900000</v>
      </c>
      <c r="I57" s="93">
        <f>H57/SUM(E57:G57)</f>
        <v>121917.80821917808</v>
      </c>
      <c r="K57" s="147">
        <f>H49</f>
        <v>0.8751966439433666</v>
      </c>
      <c r="L57" s="146">
        <f>SUM(E57:G57)/K57</f>
        <v>83.409826243259431</v>
      </c>
      <c r="M57" s="93">
        <f>L57*$I$60</f>
        <v>10148195.526263231</v>
      </c>
      <c r="N57" s="93">
        <f>M57-H57</f>
        <v>1248195.5262632314</v>
      </c>
    </row>
    <row r="58" spans="4:14" x14ac:dyDescent="0.3">
      <c r="D58" s="22">
        <v>44136</v>
      </c>
      <c r="E58" s="2"/>
      <c r="F58" s="2">
        <v>46</v>
      </c>
      <c r="G58" s="2">
        <v>23</v>
      </c>
      <c r="H58" s="21">
        <v>8400000</v>
      </c>
      <c r="I58" s="93">
        <f>H58/SUM(F58:G58)</f>
        <v>121739.13043478261</v>
      </c>
      <c r="K58" s="147">
        <f>H48</f>
        <v>0.71683272155217626</v>
      </c>
      <c r="L58" s="146">
        <f>SUM(F58:G58)/K58</f>
        <v>96.256766642282358</v>
      </c>
      <c r="M58" s="93">
        <f>L58*$I$60</f>
        <v>11711239.941477688</v>
      </c>
      <c r="N58" s="93">
        <f>M58-H58</f>
        <v>3311239.941477688</v>
      </c>
    </row>
    <row r="59" spans="4:14" x14ac:dyDescent="0.3">
      <c r="D59" s="22">
        <v>44166</v>
      </c>
      <c r="E59" s="2"/>
      <c r="F59" s="2"/>
      <c r="G59" s="2">
        <v>38</v>
      </c>
      <c r="H59" s="21">
        <v>4600000</v>
      </c>
      <c r="I59" s="93">
        <f>H59/SUM(G59)</f>
        <v>121052.63157894737</v>
      </c>
      <c r="K59" s="147">
        <f>H47</f>
        <v>0.47823807026743581</v>
      </c>
      <c r="L59" s="146">
        <f>SUM(G59)/K59</f>
        <v>79.458333333333329</v>
      </c>
      <c r="M59" s="93">
        <f>L59*$I$60</f>
        <v>9667430.555555556</v>
      </c>
      <c r="N59" s="93">
        <f>M59-H59</f>
        <v>5067430.555555556</v>
      </c>
    </row>
    <row r="60" spans="4:14" x14ac:dyDescent="0.3">
      <c r="E60">
        <f>SUM(E57:E59)</f>
        <v>38</v>
      </c>
      <c r="F60">
        <f>SUM(F57:F59)</f>
        <v>69</v>
      </c>
      <c r="G60">
        <f>SUM(G57:G59)</f>
        <v>73</v>
      </c>
      <c r="H60" s="89">
        <f>SUM(H57:H59)</f>
        <v>21900000</v>
      </c>
      <c r="I60" s="93">
        <f>H60/SUM(E60:G60)</f>
        <v>121666.66666666667</v>
      </c>
      <c r="N60" s="14">
        <f>SUM(N57:N59)</f>
        <v>9626866.0232964754</v>
      </c>
    </row>
  </sheetData>
  <mergeCells count="4">
    <mergeCell ref="D8:E8"/>
    <mergeCell ref="D17:E17"/>
    <mergeCell ref="D35:H35"/>
    <mergeCell ref="E45:F45"/>
  </mergeCells>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98630-9B83-478F-BB2F-EF486420B95B}">
  <sheetPr>
    <tabColor theme="5" tint="0.39997558519241921"/>
  </sheetPr>
  <dimension ref="A1:H25"/>
  <sheetViews>
    <sheetView workbookViewId="0">
      <pane xSplit="3" ySplit="26" topLeftCell="D27" activePane="bottomRight" state="frozen"/>
      <selection activeCell="C47" sqref="C47"/>
      <selection pane="topRight" activeCell="C47" sqref="C47"/>
      <selection pane="bottomLeft" activeCell="C47" sqref="C47"/>
      <selection pane="bottomRight" activeCell="C47" sqref="C47"/>
    </sheetView>
  </sheetViews>
  <sheetFormatPr defaultRowHeight="14.4" x14ac:dyDescent="0.3"/>
  <cols>
    <col min="4" max="4" width="20.5546875" customWidth="1"/>
    <col min="5" max="5" width="13" customWidth="1"/>
    <col min="6" max="6" width="14.5546875" bestFit="1" customWidth="1"/>
    <col min="9" max="9" width="9.6640625" bestFit="1" customWidth="1"/>
  </cols>
  <sheetData>
    <row r="1" spans="1:8" ht="15" thickBot="1" x14ac:dyDescent="0.35">
      <c r="A1" t="s">
        <v>2288</v>
      </c>
    </row>
    <row r="2" spans="1:8" ht="15" thickBot="1" x14ac:dyDescent="0.35">
      <c r="G2" s="20" t="s">
        <v>42</v>
      </c>
      <c r="H2" s="19"/>
    </row>
    <row r="3" spans="1:8" x14ac:dyDescent="0.3">
      <c r="G3" s="18" t="s">
        <v>41</v>
      </c>
      <c r="H3" s="18"/>
    </row>
    <row r="4" spans="1:8" ht="15" thickBot="1" x14ac:dyDescent="0.35">
      <c r="G4" s="17" t="s">
        <v>40</v>
      </c>
      <c r="H4" s="17"/>
    </row>
    <row r="5" spans="1:8" ht="15.6" thickTop="1" thickBot="1" x14ac:dyDescent="0.35">
      <c r="G5" s="16" t="s">
        <v>39</v>
      </c>
      <c r="H5" s="16"/>
    </row>
    <row r="6" spans="1:8" ht="15" thickTop="1" x14ac:dyDescent="0.3">
      <c r="G6" s="14" t="s">
        <v>38</v>
      </c>
      <c r="H6" s="14"/>
    </row>
    <row r="7" spans="1:8" ht="15" thickBot="1" x14ac:dyDescent="0.35"/>
    <row r="8" spans="1:8" ht="15" thickBot="1" x14ac:dyDescent="0.35">
      <c r="D8" s="644" t="s">
        <v>37</v>
      </c>
      <c r="E8" s="646"/>
    </row>
    <row r="9" spans="1:8" s="6" customFormat="1" x14ac:dyDescent="0.3"/>
    <row r="10" spans="1:8" s="6" customFormat="1" x14ac:dyDescent="0.3">
      <c r="D10" s="6">
        <v>3.2</v>
      </c>
      <c r="E10" s="6" t="s">
        <v>2287</v>
      </c>
    </row>
    <row r="11" spans="1:8" s="6" customFormat="1" x14ac:dyDescent="0.3">
      <c r="D11" s="6">
        <v>3.25</v>
      </c>
      <c r="E11" s="6" t="s">
        <v>2286</v>
      </c>
    </row>
    <row r="12" spans="1:8" s="6" customFormat="1" x14ac:dyDescent="0.3">
      <c r="D12" s="6">
        <v>3.0000000000000001E-3</v>
      </c>
      <c r="E12" s="6" t="s">
        <v>2285</v>
      </c>
    </row>
    <row r="13" spans="1:8" s="6" customFormat="1" x14ac:dyDescent="0.3">
      <c r="D13" s="6">
        <v>0.01</v>
      </c>
      <c r="E13" s="6" t="s">
        <v>2284</v>
      </c>
    </row>
    <row r="14" spans="1:8" s="6" customFormat="1" x14ac:dyDescent="0.3">
      <c r="D14" s="6">
        <v>0.2</v>
      </c>
      <c r="E14" s="6" t="s">
        <v>2283</v>
      </c>
    </row>
    <row r="15" spans="1:8" s="6" customFormat="1" x14ac:dyDescent="0.3"/>
    <row r="16" spans="1:8" s="6" customFormat="1" x14ac:dyDescent="0.3"/>
    <row r="17" spans="4:8" s="6" customFormat="1" x14ac:dyDescent="0.3">
      <c r="D17" s="6" t="s">
        <v>2282</v>
      </c>
    </row>
    <row r="18" spans="4:8" s="6" customFormat="1" x14ac:dyDescent="0.3">
      <c r="D18" s="6">
        <v>0.85</v>
      </c>
      <c r="E18" s="6" t="s">
        <v>2279</v>
      </c>
    </row>
    <row r="19" spans="4:8" s="6" customFormat="1" x14ac:dyDescent="0.3">
      <c r="D19" s="6">
        <v>0.15</v>
      </c>
      <c r="E19" s="6" t="s">
        <v>2281</v>
      </c>
    </row>
    <row r="20" spans="4:8" s="6" customFormat="1" x14ac:dyDescent="0.3"/>
    <row r="21" spans="4:8" s="6" customFormat="1" x14ac:dyDescent="0.3">
      <c r="D21" s="6" t="s">
        <v>2280</v>
      </c>
    </row>
    <row r="22" spans="4:8" s="6" customFormat="1" x14ac:dyDescent="0.3">
      <c r="D22" s="6">
        <v>0.85</v>
      </c>
      <c r="E22" s="6" t="s">
        <v>2279</v>
      </c>
    </row>
    <row r="23" spans="4:8" s="6" customFormat="1" x14ac:dyDescent="0.3">
      <c r="D23" s="6">
        <v>0.15</v>
      </c>
      <c r="E23" s="6" t="s">
        <v>2278</v>
      </c>
    </row>
    <row r="24" spans="4:8" s="6" customFormat="1" ht="15" thickBot="1" x14ac:dyDescent="0.35"/>
    <row r="25" spans="4:8" ht="15" thickBot="1" x14ac:dyDescent="0.35">
      <c r="D25" s="644" t="s">
        <v>17</v>
      </c>
      <c r="E25" s="645"/>
      <c r="F25" s="645"/>
      <c r="G25" s="645"/>
      <c r="H25" s="646"/>
    </row>
  </sheetData>
  <mergeCells count="2">
    <mergeCell ref="D8:E8"/>
    <mergeCell ref="D25:H25"/>
  </mergeCell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7B725-2B7D-447A-8B4E-299AC806D417}">
  <sheetPr>
    <tabColor theme="9" tint="0.59999389629810485"/>
  </sheetPr>
  <dimension ref="A1:M90"/>
  <sheetViews>
    <sheetView workbookViewId="0">
      <pane xSplit="3" ySplit="27" topLeftCell="D37" activePane="bottomRight" state="frozen"/>
      <selection activeCell="G58" sqref="G58"/>
      <selection pane="topRight" activeCell="G58" sqref="G58"/>
      <selection pane="bottomLeft" activeCell="G58" sqref="G58"/>
      <selection pane="bottomRight" activeCell="G58" sqref="G58"/>
    </sheetView>
  </sheetViews>
  <sheetFormatPr defaultRowHeight="14.4" x14ac:dyDescent="0.3"/>
  <cols>
    <col min="4" max="4" width="20.5546875" customWidth="1"/>
    <col min="5" max="5" width="13" customWidth="1"/>
    <col min="6" max="6" width="14.5546875" bestFit="1" customWidth="1"/>
    <col min="9" max="9" width="9.6640625" bestFit="1" customWidth="1"/>
  </cols>
  <sheetData>
    <row r="1" spans="1:8" ht="15" thickBot="1" x14ac:dyDescent="0.35">
      <c r="A1" t="s">
        <v>2288</v>
      </c>
    </row>
    <row r="2" spans="1:8" ht="15" thickBot="1" x14ac:dyDescent="0.35">
      <c r="G2" s="20" t="s">
        <v>42</v>
      </c>
      <c r="H2" s="19"/>
    </row>
    <row r="3" spans="1:8" x14ac:dyDescent="0.3">
      <c r="G3" s="18" t="s">
        <v>41</v>
      </c>
      <c r="H3" s="18"/>
    </row>
    <row r="4" spans="1:8" ht="15" thickBot="1" x14ac:dyDescent="0.35">
      <c r="G4" s="17" t="s">
        <v>40</v>
      </c>
      <c r="H4" s="17"/>
    </row>
    <row r="5" spans="1:8" ht="15.6" thickTop="1" thickBot="1" x14ac:dyDescent="0.35">
      <c r="G5" s="16" t="s">
        <v>39</v>
      </c>
      <c r="H5" s="16"/>
    </row>
    <row r="6" spans="1:8" ht="15" thickTop="1" x14ac:dyDescent="0.3">
      <c r="G6" s="14" t="s">
        <v>38</v>
      </c>
      <c r="H6" s="14"/>
    </row>
    <row r="7" spans="1:8" ht="15" thickBot="1" x14ac:dyDescent="0.35"/>
    <row r="8" spans="1:8" ht="15" thickBot="1" x14ac:dyDescent="0.35">
      <c r="D8" s="644" t="s">
        <v>37</v>
      </c>
      <c r="E8" s="646"/>
    </row>
    <row r="9" spans="1:8" s="6" customFormat="1" x14ac:dyDescent="0.3"/>
    <row r="10" spans="1:8" s="6" customFormat="1" x14ac:dyDescent="0.3">
      <c r="D10" s="6">
        <v>3.2</v>
      </c>
      <c r="E10" s="6" t="s">
        <v>2287</v>
      </c>
    </row>
    <row r="11" spans="1:8" s="6" customFormat="1" x14ac:dyDescent="0.3">
      <c r="D11" s="6">
        <v>3.25</v>
      </c>
      <c r="E11" s="6" t="s">
        <v>2286</v>
      </c>
    </row>
    <row r="12" spans="1:8" s="6" customFormat="1" x14ac:dyDescent="0.3">
      <c r="D12" s="6">
        <v>3.0000000000000001E-3</v>
      </c>
      <c r="E12" s="6" t="s">
        <v>2285</v>
      </c>
    </row>
    <row r="13" spans="1:8" s="6" customFormat="1" x14ac:dyDescent="0.3">
      <c r="D13" s="6">
        <v>0.01</v>
      </c>
      <c r="E13" s="6" t="s">
        <v>2284</v>
      </c>
    </row>
    <row r="14" spans="1:8" s="6" customFormat="1" x14ac:dyDescent="0.3">
      <c r="D14" s="6">
        <v>0.2</v>
      </c>
      <c r="E14" s="6" t="s">
        <v>2283</v>
      </c>
    </row>
    <row r="15" spans="1:8" s="6" customFormat="1" x14ac:dyDescent="0.3"/>
    <row r="16" spans="1:8" s="6" customFormat="1" x14ac:dyDescent="0.3"/>
    <row r="17" spans="3:13" s="6" customFormat="1" x14ac:dyDescent="0.3">
      <c r="D17" s="6" t="s">
        <v>2282</v>
      </c>
    </row>
    <row r="18" spans="3:13" s="6" customFormat="1" x14ac:dyDescent="0.3">
      <c r="D18" s="6">
        <v>0.85</v>
      </c>
      <c r="E18" s="6" t="s">
        <v>2279</v>
      </c>
    </row>
    <row r="19" spans="3:13" s="6" customFormat="1" x14ac:dyDescent="0.3">
      <c r="D19" s="6">
        <v>0.15</v>
      </c>
      <c r="E19" s="6" t="s">
        <v>2281</v>
      </c>
    </row>
    <row r="20" spans="3:13" s="6" customFormat="1" x14ac:dyDescent="0.3"/>
    <row r="21" spans="3:13" s="6" customFormat="1" x14ac:dyDescent="0.3">
      <c r="D21" s="6" t="s">
        <v>2280</v>
      </c>
    </row>
    <row r="22" spans="3:13" s="6" customFormat="1" x14ac:dyDescent="0.3">
      <c r="D22" s="6">
        <v>0.85</v>
      </c>
      <c r="E22" s="6" t="s">
        <v>2279</v>
      </c>
    </row>
    <row r="23" spans="3:13" s="6" customFormat="1" x14ac:dyDescent="0.3">
      <c r="D23" s="6">
        <v>0.15</v>
      </c>
      <c r="E23" s="6" t="s">
        <v>2278</v>
      </c>
    </row>
    <row r="24" spans="3:13" s="6" customFormat="1" ht="15" thickBot="1" x14ac:dyDescent="0.35"/>
    <row r="25" spans="3:13" ht="15" thickBot="1" x14ac:dyDescent="0.35">
      <c r="D25" s="644" t="s">
        <v>17</v>
      </c>
      <c r="E25" s="645"/>
      <c r="F25" s="645"/>
      <c r="G25" s="645"/>
      <c r="H25" s="646"/>
    </row>
    <row r="27" spans="3:13" x14ac:dyDescent="0.3">
      <c r="D27" s="23" t="s">
        <v>2439</v>
      </c>
      <c r="E27">
        <v>1.03</v>
      </c>
    </row>
    <row r="28" spans="3:13" s="7" customFormat="1" x14ac:dyDescent="0.3">
      <c r="C28" s="7" t="s">
        <v>2438</v>
      </c>
    </row>
    <row r="29" spans="3:13" x14ac:dyDescent="0.3">
      <c r="D29" s="23" t="s">
        <v>2435</v>
      </c>
      <c r="E29">
        <f>1/0.003</f>
        <v>333.33333333333331</v>
      </c>
      <c r="F29" s="18" t="s">
        <v>2434</v>
      </c>
      <c r="G29" s="18"/>
      <c r="H29" s="18"/>
      <c r="I29" s="18"/>
      <c r="J29" s="18"/>
      <c r="K29" s="18"/>
      <c r="L29" s="18"/>
      <c r="M29" s="18"/>
    </row>
    <row r="31" spans="3:13" x14ac:dyDescent="0.3">
      <c r="D31" t="s">
        <v>2430</v>
      </c>
      <c r="E31">
        <f>E29*D12</f>
        <v>1</v>
      </c>
    </row>
    <row r="32" spans="3:13" x14ac:dyDescent="0.3">
      <c r="D32" t="s">
        <v>2429</v>
      </c>
      <c r="E32">
        <f>E29*(D18*D12+D19*D14)</f>
        <v>10.849999999999998</v>
      </c>
    </row>
    <row r="34" spans="3:9" x14ac:dyDescent="0.3">
      <c r="D34" t="s">
        <v>2291</v>
      </c>
      <c r="E34" s="180">
        <f>E31/SQRT(D10)</f>
        <v>0.55901699437494745</v>
      </c>
      <c r="F34" s="18" t="s">
        <v>2433</v>
      </c>
    </row>
    <row r="38" spans="3:9" x14ac:dyDescent="0.3">
      <c r="D38" t="s">
        <v>2428</v>
      </c>
      <c r="E38" s="180">
        <f>E27*0.5*(E34^2+E31^2)^(0.5)</f>
        <v>0.59000662072556442</v>
      </c>
      <c r="F38" s="18" t="s">
        <v>2426</v>
      </c>
      <c r="G38" s="18"/>
      <c r="H38" s="18"/>
      <c r="I38" s="18"/>
    </row>
    <row r="39" spans="3:9" x14ac:dyDescent="0.3">
      <c r="D39" t="s">
        <v>2427</v>
      </c>
      <c r="E39" s="180">
        <f>E27*0.5*(E34^2+E32^2)^(0.5)</f>
        <v>5.5951615593296307</v>
      </c>
      <c r="F39" s="18" t="s">
        <v>2426</v>
      </c>
      <c r="G39" s="18"/>
      <c r="H39" s="18"/>
      <c r="I39" s="18"/>
    </row>
    <row r="41" spans="3:9" x14ac:dyDescent="0.3">
      <c r="D41" t="s">
        <v>2425</v>
      </c>
      <c r="E41" s="530">
        <f>D11*(E38/E39)</f>
        <v>0.34271066117129728</v>
      </c>
      <c r="F41" s="18" t="s">
        <v>2437</v>
      </c>
      <c r="G41" s="18"/>
      <c r="H41" s="18"/>
      <c r="I41" s="18"/>
    </row>
    <row r="42" spans="3:9" x14ac:dyDescent="0.3">
      <c r="E42" s="531"/>
    </row>
    <row r="43" spans="3:9" x14ac:dyDescent="0.3">
      <c r="D43" s="7" t="s">
        <v>2432</v>
      </c>
      <c r="E43" s="531"/>
    </row>
    <row r="44" spans="3:9" x14ac:dyDescent="0.3">
      <c r="E44" s="531"/>
    </row>
    <row r="45" spans="3:9" x14ac:dyDescent="0.3">
      <c r="D45" t="s">
        <v>2425</v>
      </c>
      <c r="E45" s="530">
        <f>D11*(E31/E32)</f>
        <v>0.29953917050691248</v>
      </c>
      <c r="F45" s="18" t="s">
        <v>2437</v>
      </c>
      <c r="G45" s="18"/>
      <c r="H45" s="18"/>
      <c r="I45" s="18"/>
    </row>
    <row r="48" spans="3:9" s="7" customFormat="1" x14ac:dyDescent="0.3">
      <c r="C48" s="7" t="s">
        <v>2436</v>
      </c>
    </row>
    <row r="49" spans="4:13" x14ac:dyDescent="0.3">
      <c r="D49" s="23" t="s">
        <v>2435</v>
      </c>
      <c r="E49">
        <f>1/0.003</f>
        <v>333.33333333333331</v>
      </c>
      <c r="F49" s="18" t="s">
        <v>2434</v>
      </c>
      <c r="G49" s="18"/>
      <c r="H49" s="18"/>
      <c r="I49" s="18"/>
      <c r="J49" s="18"/>
      <c r="K49" s="18"/>
      <c r="L49" s="18"/>
      <c r="M49" s="18"/>
    </row>
    <row r="51" spans="4:13" x14ac:dyDescent="0.3">
      <c r="D51" t="s">
        <v>2430</v>
      </c>
      <c r="E51">
        <f>E49*D12</f>
        <v>1</v>
      </c>
    </row>
    <row r="52" spans="4:13" x14ac:dyDescent="0.3">
      <c r="D52" t="s">
        <v>2429</v>
      </c>
      <c r="E52">
        <f>E49*(D22*D12+D23*D13)</f>
        <v>1.3499999999999999</v>
      </c>
    </row>
    <row r="54" spans="4:13" x14ac:dyDescent="0.3">
      <c r="D54" t="s">
        <v>2291</v>
      </c>
      <c r="E54" s="180">
        <f>E51/SQRT(D10)</f>
        <v>0.55901699437494745</v>
      </c>
      <c r="F54" s="18" t="s">
        <v>2433</v>
      </c>
    </row>
    <row r="55" spans="4:13" x14ac:dyDescent="0.3">
      <c r="E55" s="180"/>
    </row>
    <row r="56" spans="4:13" x14ac:dyDescent="0.3">
      <c r="E56" s="180"/>
    </row>
    <row r="57" spans="4:13" x14ac:dyDescent="0.3">
      <c r="E57" s="180"/>
    </row>
    <row r="58" spans="4:13" x14ac:dyDescent="0.3">
      <c r="D58" t="s">
        <v>2428</v>
      </c>
      <c r="E58" s="180">
        <f>E27*0.5*(E54^2+E51^2)^(0.5)</f>
        <v>0.59000662072556442</v>
      </c>
      <c r="F58" s="18" t="s">
        <v>2426</v>
      </c>
      <c r="G58" s="18"/>
      <c r="H58" s="18"/>
      <c r="I58" s="18"/>
    </row>
    <row r="59" spans="4:13" x14ac:dyDescent="0.3">
      <c r="D59" t="s">
        <v>2427</v>
      </c>
      <c r="E59" s="180">
        <f>E27*0.5*(E54^2+E52^2)^(0.5)</f>
        <v>0.7524994186044266</v>
      </c>
      <c r="F59" s="18" t="s">
        <v>2426</v>
      </c>
      <c r="G59" s="18"/>
      <c r="H59" s="18"/>
      <c r="I59" s="18"/>
    </row>
    <row r="61" spans="4:13" x14ac:dyDescent="0.3">
      <c r="D61" t="s">
        <v>2425</v>
      </c>
      <c r="E61" s="530">
        <f>D11*(E58/E59)</f>
        <v>2.5482033207604187</v>
      </c>
    </row>
    <row r="62" spans="4:13" x14ac:dyDescent="0.3">
      <c r="E62" s="531"/>
    </row>
    <row r="63" spans="4:13" x14ac:dyDescent="0.3">
      <c r="D63" s="7" t="s">
        <v>2432</v>
      </c>
      <c r="E63" s="531"/>
    </row>
    <row r="64" spans="4:13" x14ac:dyDescent="0.3">
      <c r="E64" s="531"/>
    </row>
    <row r="65" spans="3:8" x14ac:dyDescent="0.3">
      <c r="D65" t="s">
        <v>2425</v>
      </c>
      <c r="E65" s="530">
        <f>D11*(E51/E52)</f>
        <v>2.4074074074074074</v>
      </c>
    </row>
    <row r="68" spans="3:8" s="7" customFormat="1" x14ac:dyDescent="0.3">
      <c r="C68" s="7" t="s">
        <v>36</v>
      </c>
    </row>
    <row r="70" spans="3:8" x14ac:dyDescent="0.3">
      <c r="D70" s="145">
        <v>0.98819999999999997</v>
      </c>
      <c r="E70" s="6" t="s">
        <v>2279</v>
      </c>
      <c r="F70" t="s">
        <v>2431</v>
      </c>
      <c r="H70" s="6"/>
    </row>
    <row r="71" spans="3:8" x14ac:dyDescent="0.3">
      <c r="D71" s="145">
        <f>1-D70</f>
        <v>1.1800000000000033E-2</v>
      </c>
      <c r="E71" s="6" t="s">
        <v>2281</v>
      </c>
      <c r="H71" s="6"/>
    </row>
    <row r="73" spans="3:8" x14ac:dyDescent="0.3">
      <c r="D73" t="s">
        <v>2425</v>
      </c>
      <c r="E73">
        <v>2</v>
      </c>
    </row>
    <row r="75" spans="3:8" x14ac:dyDescent="0.3">
      <c r="D75" t="s">
        <v>2430</v>
      </c>
      <c r="E75">
        <f>E51</f>
        <v>1</v>
      </c>
    </row>
    <row r="76" spans="3:8" x14ac:dyDescent="0.3">
      <c r="D76" t="s">
        <v>2429</v>
      </c>
      <c r="E76" s="153">
        <f>E49*(D70*D12+D71*D14)</f>
        <v>1.7748666666666688</v>
      </c>
      <c r="G76" s="153"/>
    </row>
    <row r="78" spans="3:8" x14ac:dyDescent="0.3">
      <c r="D78" t="s">
        <v>2291</v>
      </c>
      <c r="E78" s="147">
        <f>E75/SQRT($D$10)</f>
        <v>0.55901699437494745</v>
      </c>
    </row>
    <row r="79" spans="3:8" x14ac:dyDescent="0.3">
      <c r="E79" s="147"/>
    </row>
    <row r="80" spans="3:8" x14ac:dyDescent="0.3">
      <c r="E80" s="147"/>
    </row>
    <row r="81" spans="4:9" x14ac:dyDescent="0.3">
      <c r="E81" s="147"/>
    </row>
    <row r="82" spans="4:9" x14ac:dyDescent="0.3">
      <c r="D82" t="s">
        <v>2428</v>
      </c>
      <c r="E82" s="147">
        <f>E27*0.5*(E78^2+E75^2)^(0.5)</f>
        <v>0.59000662072556442</v>
      </c>
      <c r="F82" s="18" t="s">
        <v>2426</v>
      </c>
      <c r="G82" s="18"/>
      <c r="H82" s="18"/>
      <c r="I82" s="18"/>
    </row>
    <row r="83" spans="4:9" x14ac:dyDescent="0.3">
      <c r="D83" t="s">
        <v>2427</v>
      </c>
      <c r="E83" s="147">
        <f>E27*0.5*(E78^2+E76^2)^(0.5)</f>
        <v>0.95832238469461817</v>
      </c>
      <c r="F83" s="18" t="s">
        <v>2426</v>
      </c>
      <c r="G83" s="18"/>
      <c r="H83" s="18"/>
      <c r="I83" s="18"/>
    </row>
    <row r="86" spans="4:9" x14ac:dyDescent="0.3">
      <c r="D86" t="s">
        <v>2425</v>
      </c>
      <c r="E86">
        <f>D11*E82/E83</f>
        <v>2.0009148778979293</v>
      </c>
    </row>
    <row r="90" spans="4:9" x14ac:dyDescent="0.3">
      <c r="D90" s="14" t="s">
        <v>2424</v>
      </c>
      <c r="E90" s="14"/>
      <c r="F90" s="14"/>
      <c r="G90" s="14"/>
      <c r="H90" s="14"/>
      <c r="I90" s="14"/>
    </row>
  </sheetData>
  <mergeCells count="2">
    <mergeCell ref="D8:E8"/>
    <mergeCell ref="D25:H25"/>
  </mergeCells>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4E385-92DC-45DE-BB84-98BE66FF479B}">
  <sheetPr>
    <tabColor theme="5" tint="0.39997558519241921"/>
  </sheetPr>
  <dimension ref="A1:M28"/>
  <sheetViews>
    <sheetView workbookViewId="0">
      <selection activeCell="C47" sqref="C47"/>
    </sheetView>
  </sheetViews>
  <sheetFormatPr defaultRowHeight="14.4" x14ac:dyDescent="0.3"/>
  <sheetData>
    <row r="1" spans="1:8" ht="15" thickBot="1" x14ac:dyDescent="0.35">
      <c r="A1" t="s">
        <v>2296</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2" spans="1:8" x14ac:dyDescent="0.3">
      <c r="B12">
        <v>0</v>
      </c>
      <c r="C12" t="s">
        <v>2295</v>
      </c>
    </row>
    <row r="21" spans="3:13" ht="15" thickBot="1" x14ac:dyDescent="0.35"/>
    <row r="22" spans="3:13" ht="15" thickBot="1" x14ac:dyDescent="0.35">
      <c r="C22" s="644" t="s">
        <v>18</v>
      </c>
      <c r="D22" s="645"/>
      <c r="E22" s="645"/>
      <c r="F22" s="645"/>
      <c r="G22" s="646"/>
      <c r="I22" s="644" t="s">
        <v>17</v>
      </c>
      <c r="J22" s="645"/>
      <c r="K22" s="645"/>
      <c r="L22" s="645"/>
      <c r="M22" s="646"/>
    </row>
    <row r="24" spans="3:13" x14ac:dyDescent="0.3">
      <c r="C24" t="s">
        <v>2294</v>
      </c>
      <c r="D24" t="s">
        <v>2293</v>
      </c>
    </row>
    <row r="25" spans="3:13" x14ac:dyDescent="0.3">
      <c r="C25" t="s">
        <v>2292</v>
      </c>
      <c r="D25">
        <v>40</v>
      </c>
    </row>
    <row r="26" spans="3:13" x14ac:dyDescent="0.3">
      <c r="C26" t="s">
        <v>2291</v>
      </c>
      <c r="D26">
        <v>100</v>
      </c>
    </row>
    <row r="27" spans="3:13" x14ac:dyDescent="0.3">
      <c r="C27" t="s">
        <v>2290</v>
      </c>
      <c r="D27">
        <v>25</v>
      </c>
    </row>
    <row r="28" spans="3:13" x14ac:dyDescent="0.3">
      <c r="C28" t="s">
        <v>2289</v>
      </c>
      <c r="D28">
        <v>30</v>
      </c>
    </row>
  </sheetData>
  <mergeCells count="3">
    <mergeCell ref="C10:F10"/>
    <mergeCell ref="C22:G22"/>
    <mergeCell ref="I22:M22"/>
  </mergeCell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423A3-E5EF-435E-92DB-3A886039A09B}">
  <sheetPr>
    <tabColor theme="9" tint="0.59999389629810485"/>
  </sheetPr>
  <dimension ref="A1:M35"/>
  <sheetViews>
    <sheetView workbookViewId="0">
      <selection activeCell="G58" sqref="G58"/>
    </sheetView>
  </sheetViews>
  <sheetFormatPr defaultRowHeight="14.4" x14ac:dyDescent="0.3"/>
  <sheetData>
    <row r="1" spans="1:8" ht="15" thickBot="1" x14ac:dyDescent="0.35">
      <c r="A1" t="s">
        <v>2296</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2" spans="1:8" x14ac:dyDescent="0.3">
      <c r="B12">
        <v>0</v>
      </c>
      <c r="C12" t="s">
        <v>2295</v>
      </c>
    </row>
    <row r="21" spans="3:13" ht="15" thickBot="1" x14ac:dyDescent="0.35"/>
    <row r="22" spans="3:13" ht="15" thickBot="1" x14ac:dyDescent="0.35">
      <c r="C22" s="644" t="s">
        <v>18</v>
      </c>
      <c r="D22" s="645"/>
      <c r="E22" s="645"/>
      <c r="F22" s="645"/>
      <c r="G22" s="646"/>
      <c r="I22" s="644" t="s">
        <v>17</v>
      </c>
      <c r="J22" s="645"/>
      <c r="K22" s="645"/>
      <c r="L22" s="645"/>
      <c r="M22" s="646"/>
    </row>
    <row r="24" spans="3:13" x14ac:dyDescent="0.3">
      <c r="C24" t="s">
        <v>2294</v>
      </c>
      <c r="D24" t="s">
        <v>2293</v>
      </c>
      <c r="I24" t="s">
        <v>2294</v>
      </c>
      <c r="J24" t="s">
        <v>2293</v>
      </c>
    </row>
    <row r="25" spans="3:13" x14ac:dyDescent="0.3">
      <c r="C25" t="s">
        <v>2292</v>
      </c>
      <c r="D25">
        <v>40</v>
      </c>
      <c r="I25" t="s">
        <v>2292</v>
      </c>
      <c r="J25">
        <f>D25</f>
        <v>40</v>
      </c>
      <c r="K25">
        <f>J25*8+J25</f>
        <v>360</v>
      </c>
    </row>
    <row r="26" spans="3:13" x14ac:dyDescent="0.3">
      <c r="C26" t="s">
        <v>2291</v>
      </c>
      <c r="D26">
        <v>100</v>
      </c>
      <c r="I26" t="s">
        <v>2291</v>
      </c>
      <c r="J26">
        <f>D26</f>
        <v>100</v>
      </c>
      <c r="K26">
        <f>J26*8+J26</f>
        <v>900</v>
      </c>
    </row>
    <row r="27" spans="3:13" x14ac:dyDescent="0.3">
      <c r="C27" t="s">
        <v>2290</v>
      </c>
      <c r="D27">
        <v>25</v>
      </c>
      <c r="I27" t="s">
        <v>2290</v>
      </c>
      <c r="J27">
        <f>D27</f>
        <v>25</v>
      </c>
      <c r="K27">
        <f>J27*8+J27</f>
        <v>225</v>
      </c>
    </row>
    <row r="28" spans="3:13" x14ac:dyDescent="0.3">
      <c r="C28" t="s">
        <v>2289</v>
      </c>
      <c r="D28">
        <v>30</v>
      </c>
      <c r="I28" t="s">
        <v>2289</v>
      </c>
      <c r="J28">
        <f>D28</f>
        <v>30</v>
      </c>
      <c r="K28">
        <f>J28*8+J28</f>
        <v>270</v>
      </c>
    </row>
    <row r="33" spans="9:10" x14ac:dyDescent="0.3">
      <c r="I33" s="146">
        <f>$B$12+SQRT(J25^2+J26^2+J27^2+J28^2)</f>
        <v>114.564392373896</v>
      </c>
      <c r="J33" t="s">
        <v>2442</v>
      </c>
    </row>
    <row r="34" spans="9:10" x14ac:dyDescent="0.3">
      <c r="I34" s="146">
        <f>$B$12+SQRT(K25^2+K26^2+K27^2+K28^2)</f>
        <v>1031.079531365064</v>
      </c>
      <c r="J34" t="s">
        <v>2441</v>
      </c>
    </row>
    <row r="35" spans="9:10" x14ac:dyDescent="0.3">
      <c r="I35" s="14">
        <f>I34-I33</f>
        <v>916.51513899116799</v>
      </c>
      <c r="J35" t="s">
        <v>2440</v>
      </c>
    </row>
  </sheetData>
  <mergeCells count="3">
    <mergeCell ref="C10:F10"/>
    <mergeCell ref="C22:G22"/>
    <mergeCell ref="I22:M22"/>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7EE4-065A-4E48-8C9B-8BC8657AECAA}">
  <sheetPr>
    <tabColor theme="5" tint="0.39997558519241921"/>
  </sheetPr>
  <dimension ref="A1:I18"/>
  <sheetViews>
    <sheetView workbookViewId="0">
      <selection activeCell="C47" sqref="C47"/>
    </sheetView>
  </sheetViews>
  <sheetFormatPr defaultRowHeight="14.4" x14ac:dyDescent="0.3"/>
  <cols>
    <col min="3" max="3" width="15.109375" bestFit="1" customWidth="1"/>
  </cols>
  <sheetData>
    <row r="1" spans="1:9" ht="15" thickBot="1" x14ac:dyDescent="0.35">
      <c r="A1" t="s">
        <v>2303</v>
      </c>
      <c r="G1" s="20" t="s">
        <v>42</v>
      </c>
      <c r="H1" s="19"/>
    </row>
    <row r="2" spans="1:9" x14ac:dyDescent="0.3">
      <c r="G2" s="18" t="s">
        <v>41</v>
      </c>
      <c r="H2" s="18"/>
    </row>
    <row r="3" spans="1:9" ht="15" thickBot="1" x14ac:dyDescent="0.35">
      <c r="G3" s="17" t="s">
        <v>40</v>
      </c>
      <c r="H3" s="17"/>
    </row>
    <row r="4" spans="1:9" ht="15.6" thickTop="1" thickBot="1" x14ac:dyDescent="0.35">
      <c r="G4" s="16" t="s">
        <v>39</v>
      </c>
      <c r="H4" s="16"/>
    </row>
    <row r="5" spans="1:9" ht="15" thickTop="1" x14ac:dyDescent="0.3">
      <c r="G5" s="15" t="s">
        <v>38</v>
      </c>
      <c r="H5" s="14"/>
    </row>
    <row r="7" spans="1:9" ht="15" thickBot="1" x14ac:dyDescent="0.35"/>
    <row r="8" spans="1:9" ht="15" thickBot="1" x14ac:dyDescent="0.35">
      <c r="C8" s="644" t="s">
        <v>18</v>
      </c>
      <c r="D8" s="645"/>
      <c r="E8" s="645"/>
      <c r="F8" s="645"/>
      <c r="G8" s="646"/>
    </row>
    <row r="11" spans="1:9" x14ac:dyDescent="0.3">
      <c r="C11" t="s">
        <v>2294</v>
      </c>
      <c r="D11" t="s">
        <v>2302</v>
      </c>
      <c r="E11" t="s">
        <v>2292</v>
      </c>
      <c r="F11" t="s">
        <v>2291</v>
      </c>
      <c r="G11" t="s">
        <v>2290</v>
      </c>
      <c r="H11" t="s">
        <v>2289</v>
      </c>
      <c r="I11" t="s">
        <v>2301</v>
      </c>
    </row>
    <row r="12" spans="1:9" x14ac:dyDescent="0.3">
      <c r="C12" t="s">
        <v>2300</v>
      </c>
      <c r="D12">
        <v>10</v>
      </c>
      <c r="E12">
        <v>60</v>
      </c>
      <c r="F12">
        <v>200</v>
      </c>
      <c r="G12">
        <v>16</v>
      </c>
      <c r="H12">
        <v>30</v>
      </c>
      <c r="I12">
        <v>75</v>
      </c>
    </row>
    <row r="13" spans="1:9" x14ac:dyDescent="0.3">
      <c r="C13" t="s">
        <v>2299</v>
      </c>
      <c r="D13">
        <v>5</v>
      </c>
      <c r="E13">
        <v>40</v>
      </c>
      <c r="F13">
        <v>175</v>
      </c>
      <c r="G13">
        <v>12</v>
      </c>
      <c r="H13">
        <v>22</v>
      </c>
      <c r="I13">
        <v>85</v>
      </c>
    </row>
    <row r="14" spans="1:9" x14ac:dyDescent="0.3">
      <c r="C14" t="s">
        <v>2298</v>
      </c>
      <c r="D14">
        <v>15</v>
      </c>
      <c r="E14">
        <v>32</v>
      </c>
      <c r="F14">
        <v>100</v>
      </c>
      <c r="G14">
        <v>6</v>
      </c>
      <c r="H14">
        <v>10</v>
      </c>
      <c r="I14">
        <v>250</v>
      </c>
    </row>
    <row r="15" spans="1:9" x14ac:dyDescent="0.3">
      <c r="C15" t="s">
        <v>2297</v>
      </c>
      <c r="D15">
        <v>8</v>
      </c>
      <c r="E15">
        <v>21</v>
      </c>
      <c r="F15">
        <v>75</v>
      </c>
      <c r="G15">
        <v>6</v>
      </c>
      <c r="H15">
        <v>8</v>
      </c>
      <c r="I15">
        <v>50</v>
      </c>
    </row>
    <row r="17" spans="3:7" ht="15" thickBot="1" x14ac:dyDescent="0.35"/>
    <row r="18" spans="3:7" ht="15" thickBot="1" x14ac:dyDescent="0.35">
      <c r="C18" s="644" t="s">
        <v>17</v>
      </c>
      <c r="D18" s="645"/>
      <c r="E18" s="645"/>
      <c r="F18" s="645"/>
      <c r="G18" s="646"/>
    </row>
  </sheetData>
  <mergeCells count="2">
    <mergeCell ref="C8:G8"/>
    <mergeCell ref="C18:G18"/>
  </mergeCell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81DD-95CD-443D-976D-499829DB0B0F}">
  <sheetPr>
    <tabColor theme="9" tint="0.59999389629810485"/>
  </sheetPr>
  <dimension ref="A1:I43"/>
  <sheetViews>
    <sheetView workbookViewId="0">
      <selection activeCell="G58" sqref="G58"/>
    </sheetView>
  </sheetViews>
  <sheetFormatPr defaultRowHeight="14.4" x14ac:dyDescent="0.3"/>
  <cols>
    <col min="3" max="3" width="15.109375" bestFit="1" customWidth="1"/>
  </cols>
  <sheetData>
    <row r="1" spans="1:9" ht="15" thickBot="1" x14ac:dyDescent="0.35">
      <c r="A1" t="s">
        <v>2303</v>
      </c>
      <c r="G1" s="20" t="s">
        <v>42</v>
      </c>
      <c r="H1" s="19"/>
    </row>
    <row r="2" spans="1:9" x14ac:dyDescent="0.3">
      <c r="G2" s="18" t="s">
        <v>41</v>
      </c>
      <c r="H2" s="18"/>
    </row>
    <row r="3" spans="1:9" ht="15" thickBot="1" x14ac:dyDescent="0.35">
      <c r="G3" s="17" t="s">
        <v>40</v>
      </c>
      <c r="H3" s="17"/>
    </row>
    <row r="4" spans="1:9" ht="15.6" thickTop="1" thickBot="1" x14ac:dyDescent="0.35">
      <c r="G4" s="16" t="s">
        <v>39</v>
      </c>
      <c r="H4" s="16"/>
    </row>
    <row r="5" spans="1:9" ht="15" thickTop="1" x14ac:dyDescent="0.3">
      <c r="G5" s="15" t="s">
        <v>38</v>
      </c>
      <c r="H5" s="14"/>
    </row>
    <row r="7" spans="1:9" ht="15" thickBot="1" x14ac:dyDescent="0.35"/>
    <row r="8" spans="1:9" ht="15" thickBot="1" x14ac:dyDescent="0.35">
      <c r="C8" s="644" t="s">
        <v>18</v>
      </c>
      <c r="D8" s="645"/>
      <c r="E8" s="645"/>
      <c r="F8" s="645"/>
      <c r="G8" s="646"/>
    </row>
    <row r="11" spans="1:9" x14ac:dyDescent="0.3">
      <c r="C11" t="s">
        <v>2294</v>
      </c>
      <c r="D11" t="s">
        <v>2302</v>
      </c>
      <c r="E11" t="s">
        <v>2292</v>
      </c>
      <c r="F11" t="s">
        <v>2291</v>
      </c>
      <c r="G11" t="s">
        <v>2290</v>
      </c>
      <c r="H11" t="s">
        <v>2289</v>
      </c>
      <c r="I11" t="s">
        <v>2301</v>
      </c>
    </row>
    <row r="12" spans="1:9" x14ac:dyDescent="0.3">
      <c r="C12" t="s">
        <v>2300</v>
      </c>
      <c r="D12">
        <v>10</v>
      </c>
      <c r="E12">
        <v>60</v>
      </c>
      <c r="F12">
        <v>200</v>
      </c>
      <c r="G12">
        <v>16</v>
      </c>
      <c r="H12">
        <v>30</v>
      </c>
      <c r="I12">
        <v>75</v>
      </c>
    </row>
    <row r="13" spans="1:9" x14ac:dyDescent="0.3">
      <c r="C13" t="s">
        <v>2299</v>
      </c>
      <c r="D13">
        <v>5</v>
      </c>
      <c r="E13">
        <v>40</v>
      </c>
      <c r="F13">
        <v>175</v>
      </c>
      <c r="G13">
        <v>12</v>
      </c>
      <c r="H13">
        <v>22</v>
      </c>
      <c r="I13">
        <v>85</v>
      </c>
    </row>
    <row r="14" spans="1:9" x14ac:dyDescent="0.3">
      <c r="C14" t="s">
        <v>2298</v>
      </c>
      <c r="D14">
        <v>15</v>
      </c>
      <c r="E14">
        <v>32</v>
      </c>
      <c r="F14">
        <v>100</v>
      </c>
      <c r="G14">
        <v>6</v>
      </c>
      <c r="H14">
        <v>10</v>
      </c>
      <c r="I14">
        <v>250</v>
      </c>
    </row>
    <row r="15" spans="1:9" x14ac:dyDescent="0.3">
      <c r="C15" t="s">
        <v>2297</v>
      </c>
      <c r="D15">
        <v>8</v>
      </c>
      <c r="E15">
        <v>21</v>
      </c>
      <c r="F15">
        <v>75</v>
      </c>
      <c r="G15">
        <v>6</v>
      </c>
      <c r="H15">
        <v>8</v>
      </c>
      <c r="I15">
        <v>50</v>
      </c>
    </row>
    <row r="17" spans="3:7" ht="15" thickBot="1" x14ac:dyDescent="0.35"/>
    <row r="18" spans="3:7" ht="15" thickBot="1" x14ac:dyDescent="0.35">
      <c r="C18" s="644" t="s">
        <v>17</v>
      </c>
      <c r="D18" s="645"/>
      <c r="E18" s="645"/>
      <c r="F18" s="645"/>
      <c r="G18" s="646"/>
    </row>
    <row r="21" spans="3:7" x14ac:dyDescent="0.3">
      <c r="C21" t="str" cm="1">
        <f t="array" ref="C21:G27">TRANSPOSE(C11:I15)</f>
        <v>Risk Category</v>
      </c>
      <c r="D21" t="str">
        <v>Company 1</v>
      </c>
      <c r="E21" t="str">
        <v>Company 2</v>
      </c>
      <c r="F21" t="str">
        <v>Company 3</v>
      </c>
      <c r="G21" t="str">
        <v>Company 4</v>
      </c>
    </row>
    <row r="22" spans="3:7" x14ac:dyDescent="0.3">
      <c r="C22" t="str">
        <v>H0</v>
      </c>
      <c r="D22">
        <v>10</v>
      </c>
      <c r="E22">
        <v>5</v>
      </c>
      <c r="F22">
        <v>15</v>
      </c>
      <c r="G22">
        <v>8</v>
      </c>
    </row>
    <row r="23" spans="3:7" x14ac:dyDescent="0.3">
      <c r="C23" t="str">
        <v>H1</v>
      </c>
      <c r="D23">
        <v>60</v>
      </c>
      <c r="E23">
        <v>40</v>
      </c>
      <c r="F23">
        <v>32</v>
      </c>
      <c r="G23">
        <v>21</v>
      </c>
    </row>
    <row r="24" spans="3:7" x14ac:dyDescent="0.3">
      <c r="C24" t="str">
        <v>H2</v>
      </c>
      <c r="D24">
        <v>200</v>
      </c>
      <c r="E24">
        <v>175</v>
      </c>
      <c r="F24">
        <v>100</v>
      </c>
      <c r="G24">
        <v>75</v>
      </c>
    </row>
    <row r="25" spans="3:7" x14ac:dyDescent="0.3">
      <c r="C25" t="str">
        <v>H3</v>
      </c>
      <c r="D25">
        <v>16</v>
      </c>
      <c r="E25">
        <v>12</v>
      </c>
      <c r="F25">
        <v>6</v>
      </c>
      <c r="G25">
        <v>6</v>
      </c>
    </row>
    <row r="26" spans="3:7" x14ac:dyDescent="0.3">
      <c r="C26" t="str">
        <v>H4</v>
      </c>
      <c r="D26">
        <v>30</v>
      </c>
      <c r="E26">
        <v>22</v>
      </c>
      <c r="F26">
        <v>10</v>
      </c>
      <c r="G26">
        <v>8</v>
      </c>
    </row>
    <row r="27" spans="3:7" x14ac:dyDescent="0.3">
      <c r="C27" t="str">
        <v>TAC</v>
      </c>
      <c r="D27">
        <v>75</v>
      </c>
      <c r="E27">
        <v>85</v>
      </c>
      <c r="F27">
        <v>250</v>
      </c>
      <c r="G27">
        <v>50</v>
      </c>
    </row>
    <row r="31" spans="3:7" x14ac:dyDescent="0.3">
      <c r="C31" t="s">
        <v>2357</v>
      </c>
      <c r="D31" s="93">
        <f>D22+SQRT(D23^2+D24^2+D25^2+D26^2)</f>
        <v>221.55613912151071</v>
      </c>
      <c r="E31" s="93">
        <f>E22+SQRT(E23^2+E24^2+E25^2+E26^2)</f>
        <v>186.25396547386211</v>
      </c>
      <c r="F31" s="93">
        <f>F22+SQRT(F23^2+F24^2+F25^2+F26^2)</f>
        <v>120.64090116995405</v>
      </c>
      <c r="G31" s="93">
        <f>G22+SQRT(G23^2+G24^2+G25^2+G26^2)</f>
        <v>86.523881717602322</v>
      </c>
    </row>
    <row r="32" spans="3:7" x14ac:dyDescent="0.3">
      <c r="C32" t="s">
        <v>2449</v>
      </c>
      <c r="D32" s="186">
        <v>1.03</v>
      </c>
      <c r="E32" s="186">
        <f>D32</f>
        <v>1.03</v>
      </c>
      <c r="F32" s="186">
        <f>E32</f>
        <v>1.03</v>
      </c>
      <c r="G32" s="186">
        <f>F32</f>
        <v>1.03</v>
      </c>
    </row>
    <row r="33" spans="3:7" x14ac:dyDescent="0.3">
      <c r="C33" t="s">
        <v>2356</v>
      </c>
      <c r="D33" s="93">
        <f>D32*D31</f>
        <v>228.20282329515604</v>
      </c>
      <c r="E33" s="93">
        <f>E32*E31</f>
        <v>191.84158443807797</v>
      </c>
      <c r="F33" s="93">
        <f>F32*F31</f>
        <v>124.26012820505267</v>
      </c>
      <c r="G33" s="93">
        <f>G32*G31</f>
        <v>89.119598169130398</v>
      </c>
    </row>
    <row r="34" spans="3:7" x14ac:dyDescent="0.3">
      <c r="C34" t="s">
        <v>2355</v>
      </c>
      <c r="D34" s="93">
        <f>D33/2</f>
        <v>114.10141164757802</v>
      </c>
      <c r="E34" s="93">
        <f>E33/2</f>
        <v>95.920792219038987</v>
      </c>
      <c r="F34" s="93">
        <f>F33/2</f>
        <v>62.130064102526333</v>
      </c>
      <c r="G34" s="93">
        <f>G33/2</f>
        <v>44.559799084565199</v>
      </c>
    </row>
    <row r="35" spans="3:7" x14ac:dyDescent="0.3">
      <c r="C35" t="s">
        <v>2301</v>
      </c>
      <c r="D35" s="93">
        <f>D27</f>
        <v>75</v>
      </c>
      <c r="E35" s="93">
        <f>E27</f>
        <v>85</v>
      </c>
      <c r="F35" s="93">
        <f>F27</f>
        <v>250</v>
      </c>
      <c r="G35" s="93">
        <f>G27</f>
        <v>50</v>
      </c>
    </row>
    <row r="36" spans="3:7" x14ac:dyDescent="0.3">
      <c r="C36" t="s">
        <v>2448</v>
      </c>
      <c r="D36" s="532">
        <f>D35/D34</f>
        <v>0.65731000972757903</v>
      </c>
      <c r="E36" s="532">
        <f>E35/E34</f>
        <v>0.88614781043404101</v>
      </c>
      <c r="F36" s="532">
        <f>F35/F34</f>
        <v>4.0238168688745084</v>
      </c>
      <c r="G36" s="532">
        <f>G35/G34</f>
        <v>1.1220876446303187</v>
      </c>
    </row>
    <row r="39" spans="3:7" x14ac:dyDescent="0.3">
      <c r="D39" t="s">
        <v>2447</v>
      </c>
    </row>
    <row r="40" spans="3:7" x14ac:dyDescent="0.3">
      <c r="C40" t="s">
        <v>2300</v>
      </c>
      <c r="D40" t="s">
        <v>2446</v>
      </c>
    </row>
    <row r="41" spans="3:7" x14ac:dyDescent="0.3">
      <c r="C41" t="s">
        <v>2299</v>
      </c>
      <c r="D41" t="s">
        <v>2445</v>
      </c>
    </row>
    <row r="42" spans="3:7" x14ac:dyDescent="0.3">
      <c r="C42" t="s">
        <v>2298</v>
      </c>
      <c r="D42" t="s">
        <v>2444</v>
      </c>
    </row>
    <row r="43" spans="3:7" x14ac:dyDescent="0.3">
      <c r="C43" t="s">
        <v>2297</v>
      </c>
      <c r="D43" t="s">
        <v>2443</v>
      </c>
    </row>
  </sheetData>
  <mergeCells count="2">
    <mergeCell ref="C8:G8"/>
    <mergeCell ref="C18:G18"/>
  </mergeCell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75618-5F75-438B-B4E8-8B549D227019}">
  <sheetPr>
    <tabColor theme="5" tint="0.39997558519241921"/>
  </sheetPr>
  <dimension ref="A1:L91"/>
  <sheetViews>
    <sheetView zoomScale="85" zoomScaleNormal="85" workbookViewId="0">
      <selection activeCell="C47" sqref="C47"/>
    </sheetView>
  </sheetViews>
  <sheetFormatPr defaultColWidth="8.6640625" defaultRowHeight="14.4" x14ac:dyDescent="0.3"/>
  <cols>
    <col min="1" max="1" width="33.33203125" customWidth="1"/>
    <col min="2" max="2" width="20.33203125" customWidth="1"/>
    <col min="3" max="3" width="25.6640625" customWidth="1"/>
    <col min="4" max="4" width="26.5546875" customWidth="1"/>
    <col min="5" max="5" width="28" customWidth="1"/>
    <col min="6" max="6" width="16.33203125" customWidth="1"/>
  </cols>
  <sheetData>
    <row r="1" spans="1:12" x14ac:dyDescent="0.3">
      <c r="A1" t="s">
        <v>2334</v>
      </c>
    </row>
    <row r="2" spans="1:12" ht="15.6" x14ac:dyDescent="0.3">
      <c r="A2" s="131" t="s">
        <v>1478</v>
      </c>
      <c r="B2" s="108"/>
      <c r="C2" s="108"/>
      <c r="D2" s="108"/>
      <c r="E2" s="108"/>
      <c r="F2" s="108"/>
      <c r="G2" s="108"/>
      <c r="H2" s="108"/>
      <c r="I2" s="108"/>
      <c r="J2" s="108"/>
      <c r="K2" s="108"/>
      <c r="L2" s="108"/>
    </row>
    <row r="3" spans="1:12" ht="15.6" x14ac:dyDescent="0.3">
      <c r="A3" s="131" t="s">
        <v>1477</v>
      </c>
      <c r="B3" s="108"/>
      <c r="C3" s="108"/>
      <c r="D3" s="108"/>
      <c r="E3" s="108"/>
      <c r="F3" s="108"/>
      <c r="G3" s="108"/>
      <c r="H3" s="108"/>
      <c r="I3" s="108"/>
      <c r="J3" s="108"/>
      <c r="K3" s="108"/>
      <c r="L3" s="108"/>
    </row>
    <row r="4" spans="1:12" ht="15.6" x14ac:dyDescent="0.3">
      <c r="A4" s="130" t="s">
        <v>2333</v>
      </c>
      <c r="B4" s="108"/>
      <c r="C4" s="108"/>
      <c r="D4" s="108"/>
      <c r="E4" s="108"/>
      <c r="F4" s="108"/>
      <c r="G4" s="108"/>
      <c r="H4" s="108"/>
      <c r="I4" s="108"/>
      <c r="J4" s="108"/>
      <c r="K4" s="108"/>
      <c r="L4" s="108"/>
    </row>
    <row r="5" spans="1:12" ht="15.6" x14ac:dyDescent="0.3">
      <c r="A5" s="126"/>
      <c r="B5" s="108"/>
      <c r="C5" s="108"/>
      <c r="D5" s="108"/>
      <c r="E5" s="108"/>
      <c r="F5" s="108"/>
      <c r="G5" s="108"/>
      <c r="H5" s="108"/>
      <c r="I5" s="108"/>
      <c r="J5" s="108"/>
      <c r="K5" s="108"/>
      <c r="L5" s="108"/>
    </row>
    <row r="6" spans="1:12" ht="15.6" x14ac:dyDescent="0.3">
      <c r="A6" s="126" t="s">
        <v>2332</v>
      </c>
      <c r="B6" s="108"/>
      <c r="C6" s="108"/>
      <c r="D6" s="108"/>
      <c r="E6" s="108"/>
      <c r="F6" s="108"/>
      <c r="G6" s="108"/>
      <c r="H6" s="108"/>
      <c r="I6" s="108"/>
      <c r="J6" s="108"/>
      <c r="K6" s="108"/>
      <c r="L6" s="108"/>
    </row>
    <row r="7" spans="1:12" ht="15.6" x14ac:dyDescent="0.3">
      <c r="A7" s="126"/>
      <c r="B7" s="108"/>
      <c r="C7" s="108"/>
      <c r="D7" s="108"/>
      <c r="E7" s="108"/>
      <c r="F7" s="108"/>
      <c r="G7" s="108"/>
      <c r="H7" s="108"/>
      <c r="I7" s="108"/>
      <c r="J7" s="108"/>
      <c r="K7" s="108"/>
      <c r="L7" s="108"/>
    </row>
    <row r="8" spans="1:12" ht="15.6" x14ac:dyDescent="0.3">
      <c r="A8" s="126" t="s">
        <v>2331</v>
      </c>
      <c r="B8" s="108"/>
      <c r="C8" s="108"/>
      <c r="D8" s="108"/>
      <c r="E8" s="108"/>
      <c r="F8" s="108"/>
      <c r="G8" s="108"/>
      <c r="H8" s="108"/>
      <c r="I8" s="108"/>
      <c r="J8" s="108"/>
      <c r="K8" s="108"/>
      <c r="L8" s="108"/>
    </row>
    <row r="9" spans="1:12" ht="15.6" x14ac:dyDescent="0.3">
      <c r="A9" s="126" t="s">
        <v>2330</v>
      </c>
      <c r="B9" s="108"/>
      <c r="C9" s="108"/>
      <c r="D9" s="108"/>
      <c r="E9" s="108"/>
      <c r="F9" s="108"/>
      <c r="G9" s="108"/>
      <c r="H9" s="108"/>
      <c r="I9" s="108"/>
      <c r="J9" s="108"/>
      <c r="K9" s="108"/>
      <c r="L9" s="108"/>
    </row>
    <row r="10" spans="1:12" ht="15.6" x14ac:dyDescent="0.3">
      <c r="A10" s="126" t="s">
        <v>2329</v>
      </c>
      <c r="B10" s="108"/>
      <c r="C10" s="108"/>
      <c r="D10" s="108"/>
      <c r="E10" s="108"/>
      <c r="F10" s="108"/>
      <c r="G10" s="108"/>
      <c r="H10" s="108"/>
      <c r="I10" s="108"/>
      <c r="J10" s="108"/>
      <c r="K10" s="108"/>
      <c r="L10" s="108"/>
    </row>
    <row r="11" spans="1:12" ht="15.6" x14ac:dyDescent="0.3">
      <c r="A11" s="126" t="s">
        <v>2328</v>
      </c>
      <c r="B11" s="108"/>
      <c r="C11" s="108"/>
      <c r="D11" s="108"/>
      <c r="E11" s="108"/>
      <c r="F11" s="108"/>
      <c r="G11" s="108"/>
      <c r="H11" s="108"/>
      <c r="I11" s="108"/>
      <c r="J11" s="108"/>
      <c r="K11" s="108"/>
      <c r="L11" s="108"/>
    </row>
    <row r="12" spans="1:12" ht="15.6" x14ac:dyDescent="0.3">
      <c r="A12" s="126" t="s">
        <v>2327</v>
      </c>
      <c r="B12" s="108"/>
      <c r="C12" s="108"/>
      <c r="D12" s="108"/>
      <c r="E12" s="108"/>
      <c r="F12" s="108"/>
      <c r="G12" s="108"/>
      <c r="H12" s="108"/>
      <c r="I12" s="108"/>
      <c r="J12" s="108"/>
      <c r="K12" s="108"/>
      <c r="L12" s="108"/>
    </row>
    <row r="13" spans="1:12" ht="15.6" x14ac:dyDescent="0.3">
      <c r="A13" s="126" t="s">
        <v>2326</v>
      </c>
      <c r="B13" s="108"/>
      <c r="C13" s="108"/>
      <c r="D13" s="108"/>
      <c r="E13" s="108"/>
      <c r="F13" s="108"/>
      <c r="G13" s="108"/>
      <c r="H13" s="108"/>
      <c r="I13" s="108"/>
      <c r="J13" s="108"/>
      <c r="K13" s="108"/>
      <c r="L13" s="108"/>
    </row>
    <row r="14" spans="1:12" ht="15.6" x14ac:dyDescent="0.3">
      <c r="A14" s="126" t="s">
        <v>2325</v>
      </c>
      <c r="B14" s="108"/>
      <c r="C14" s="108"/>
      <c r="D14" s="108"/>
      <c r="E14" s="108"/>
      <c r="F14" s="108"/>
      <c r="G14" s="108"/>
      <c r="H14" s="108"/>
      <c r="I14" s="108"/>
      <c r="J14" s="108"/>
      <c r="K14" s="108"/>
      <c r="L14" s="108"/>
    </row>
    <row r="15" spans="1:12" ht="15.6" x14ac:dyDescent="0.3">
      <c r="A15" s="126" t="s">
        <v>2324</v>
      </c>
      <c r="B15" s="108"/>
      <c r="C15" s="108"/>
      <c r="D15" s="108"/>
      <c r="E15" s="108"/>
      <c r="F15" s="108"/>
      <c r="G15" s="108"/>
      <c r="H15" s="108"/>
      <c r="I15" s="108"/>
      <c r="J15" s="108"/>
      <c r="K15" s="108"/>
      <c r="L15" s="108"/>
    </row>
    <row r="16" spans="1:12" ht="15.6" x14ac:dyDescent="0.3">
      <c r="A16" s="126"/>
      <c r="B16" s="108"/>
      <c r="C16" s="108"/>
      <c r="D16" s="108"/>
      <c r="E16" s="108"/>
      <c r="F16" s="108"/>
      <c r="G16" s="108"/>
      <c r="H16" s="108"/>
      <c r="I16" s="108"/>
      <c r="J16" s="108"/>
      <c r="K16" s="108"/>
      <c r="L16" s="108"/>
    </row>
    <row r="17" spans="1:12" ht="15.6" x14ac:dyDescent="0.3">
      <c r="A17" s="124" t="s">
        <v>2323</v>
      </c>
      <c r="B17" s="108"/>
      <c r="C17" s="108"/>
      <c r="D17" s="108"/>
      <c r="E17" s="108"/>
      <c r="F17" s="108"/>
      <c r="G17" s="108"/>
      <c r="H17" s="108"/>
      <c r="I17" s="108"/>
      <c r="J17" s="108"/>
      <c r="K17" s="108"/>
      <c r="L17" s="108"/>
    </row>
    <row r="18" spans="1:12" ht="15.6" x14ac:dyDescent="0.3">
      <c r="A18" s="124" t="s">
        <v>1480</v>
      </c>
      <c r="B18" s="108"/>
      <c r="C18" s="108"/>
      <c r="D18" s="108"/>
      <c r="E18" s="108"/>
      <c r="F18" s="108"/>
      <c r="G18" s="108"/>
      <c r="H18" s="108"/>
      <c r="I18" s="108"/>
      <c r="J18" s="108"/>
      <c r="K18" s="108"/>
      <c r="L18" s="108"/>
    </row>
    <row r="19" spans="1:12" ht="15.6" x14ac:dyDescent="0.3">
      <c r="A19" s="478"/>
    </row>
    <row r="39" spans="1:12" ht="16.2" thickBot="1" x14ac:dyDescent="0.35">
      <c r="A39" s="126" t="s">
        <v>2322</v>
      </c>
      <c r="B39" s="108"/>
      <c r="C39" s="108"/>
      <c r="D39" s="108"/>
      <c r="E39" s="108"/>
      <c r="F39" s="108"/>
      <c r="G39" s="108"/>
      <c r="H39" s="108"/>
      <c r="I39" s="108"/>
      <c r="J39" s="108"/>
      <c r="K39" s="108"/>
      <c r="L39" s="108"/>
    </row>
    <row r="40" spans="1:12" ht="29.4" thickBot="1" x14ac:dyDescent="0.35">
      <c r="A40" s="126"/>
      <c r="B40" s="477" t="s">
        <v>2321</v>
      </c>
      <c r="C40" s="476" t="s">
        <v>2320</v>
      </c>
      <c r="D40" s="476" t="s">
        <v>2319</v>
      </c>
      <c r="E40" s="108"/>
      <c r="F40" s="108"/>
      <c r="G40" s="108"/>
      <c r="H40" s="108"/>
      <c r="I40" s="108"/>
      <c r="J40" s="108"/>
      <c r="K40" s="108"/>
      <c r="L40" s="108"/>
    </row>
    <row r="41" spans="1:12" ht="29.4" thickBot="1" x14ac:dyDescent="0.35">
      <c r="A41" s="126"/>
      <c r="B41" s="475" t="s">
        <v>2318</v>
      </c>
      <c r="C41" s="474" t="s">
        <v>2317</v>
      </c>
      <c r="D41" s="473">
        <v>0.15</v>
      </c>
      <c r="E41" s="108"/>
      <c r="F41" s="108"/>
      <c r="G41" s="108"/>
      <c r="H41" s="108"/>
      <c r="I41" s="108"/>
      <c r="J41" s="108"/>
      <c r="K41" s="108"/>
      <c r="L41" s="108"/>
    </row>
    <row r="42" spans="1:12" ht="29.4" thickBot="1" x14ac:dyDescent="0.35">
      <c r="A42" s="126"/>
      <c r="B42" s="475" t="s">
        <v>2316</v>
      </c>
      <c r="C42" s="474" t="s">
        <v>2315</v>
      </c>
      <c r="D42" s="473">
        <v>0.5</v>
      </c>
      <c r="E42" s="108"/>
      <c r="F42" s="108"/>
      <c r="G42" s="108"/>
      <c r="H42" s="108"/>
      <c r="I42" s="108"/>
      <c r="J42" s="108"/>
      <c r="K42" s="108"/>
      <c r="L42" s="108"/>
    </row>
    <row r="43" spans="1:12" ht="15.6" x14ac:dyDescent="0.3">
      <c r="A43" s="126"/>
      <c r="B43" s="108"/>
      <c r="C43" s="108"/>
      <c r="D43" s="108"/>
      <c r="E43" s="108"/>
      <c r="F43" s="108"/>
      <c r="G43" s="108"/>
      <c r="H43" s="108"/>
      <c r="I43" s="108"/>
      <c r="J43" s="108"/>
      <c r="K43" s="108"/>
      <c r="L43" s="108"/>
    </row>
    <row r="44" spans="1:12" ht="15.6" x14ac:dyDescent="0.3">
      <c r="A44" s="126" t="s">
        <v>2314</v>
      </c>
      <c r="B44" s="108"/>
      <c r="C44" s="108"/>
      <c r="D44" s="108"/>
      <c r="E44" s="108"/>
      <c r="F44" s="108"/>
      <c r="G44" s="108"/>
      <c r="H44" s="108"/>
      <c r="I44" s="108"/>
      <c r="J44" s="108"/>
      <c r="K44" s="108"/>
      <c r="L44" s="108"/>
    </row>
    <row r="45" spans="1:12" ht="15.6" x14ac:dyDescent="0.3">
      <c r="A45" s="126" t="s">
        <v>2313</v>
      </c>
      <c r="B45" s="108"/>
      <c r="C45" s="108"/>
      <c r="D45" s="108"/>
      <c r="E45" s="108"/>
      <c r="F45" s="108"/>
      <c r="G45" s="108"/>
      <c r="H45" s="108"/>
      <c r="I45" s="108"/>
      <c r="J45" s="108"/>
      <c r="K45" s="108"/>
      <c r="L45" s="108"/>
    </row>
    <row r="46" spans="1:12" ht="15.6" x14ac:dyDescent="0.3">
      <c r="A46" s="126" t="s">
        <v>2312</v>
      </c>
      <c r="B46" s="108"/>
      <c r="C46" s="108"/>
      <c r="D46" s="108"/>
      <c r="E46" s="108"/>
      <c r="F46" s="108"/>
      <c r="G46" s="108"/>
      <c r="H46" s="108"/>
      <c r="I46" s="108"/>
      <c r="J46" s="108"/>
      <c r="K46" s="108"/>
      <c r="L46" s="108"/>
    </row>
    <row r="47" spans="1:12" ht="15.6" x14ac:dyDescent="0.3">
      <c r="A47" s="126" t="s">
        <v>2311</v>
      </c>
      <c r="B47" s="108"/>
      <c r="C47" s="108"/>
      <c r="D47" s="108"/>
      <c r="E47" s="108"/>
      <c r="F47" s="108"/>
      <c r="G47" s="108"/>
      <c r="H47" s="108"/>
      <c r="I47" s="108"/>
      <c r="J47" s="108"/>
      <c r="K47" s="108"/>
      <c r="L47" s="108"/>
    </row>
    <row r="48" spans="1:12" ht="15.6" x14ac:dyDescent="0.3">
      <c r="A48" s="126"/>
      <c r="B48" s="108"/>
      <c r="C48" s="108"/>
      <c r="D48" s="108"/>
      <c r="E48" s="108"/>
      <c r="F48" s="108"/>
      <c r="G48" s="108"/>
      <c r="H48" s="108"/>
      <c r="I48" s="108"/>
      <c r="J48" s="108"/>
      <c r="K48" s="108"/>
      <c r="L48" s="108"/>
    </row>
    <row r="49" spans="1:12" ht="15.6" x14ac:dyDescent="0.3">
      <c r="A49" s="124" t="s">
        <v>2310</v>
      </c>
      <c r="B49" s="108"/>
      <c r="C49" s="108"/>
      <c r="D49" s="108"/>
      <c r="E49" s="108"/>
      <c r="F49" s="108"/>
      <c r="G49" s="108"/>
      <c r="H49" s="108"/>
      <c r="I49" s="108"/>
      <c r="J49" s="108"/>
      <c r="K49" s="108"/>
      <c r="L49" s="108"/>
    </row>
    <row r="50" spans="1:12" ht="15.6" x14ac:dyDescent="0.3">
      <c r="A50" s="124" t="s">
        <v>1480</v>
      </c>
      <c r="B50" s="108"/>
      <c r="C50" s="108"/>
      <c r="D50" s="108"/>
      <c r="E50" s="108"/>
      <c r="F50" s="108"/>
      <c r="G50" s="108"/>
      <c r="H50" s="108"/>
      <c r="I50" s="108"/>
      <c r="J50" s="108"/>
      <c r="K50" s="108"/>
      <c r="L50" s="108"/>
    </row>
    <row r="83" spans="1:12" ht="15.6" x14ac:dyDescent="0.3">
      <c r="A83" s="126" t="s">
        <v>2309</v>
      </c>
      <c r="B83" s="108"/>
      <c r="C83" s="108"/>
      <c r="D83" s="108"/>
      <c r="E83" s="108"/>
      <c r="F83" s="108"/>
      <c r="G83" s="108"/>
      <c r="H83" s="108"/>
      <c r="I83" s="108"/>
      <c r="J83" s="108"/>
      <c r="K83" s="108"/>
      <c r="L83" s="108"/>
    </row>
    <row r="84" spans="1:12" ht="15.6" x14ac:dyDescent="0.3">
      <c r="A84" s="126"/>
      <c r="B84" s="108"/>
      <c r="C84" s="108"/>
      <c r="D84" s="108"/>
      <c r="E84" s="108"/>
      <c r="F84" s="108"/>
      <c r="G84" s="108"/>
      <c r="H84" s="108"/>
      <c r="I84" s="108"/>
      <c r="J84" s="108"/>
      <c r="K84" s="108"/>
      <c r="L84" s="108"/>
    </row>
    <row r="85" spans="1:12" ht="15.6" x14ac:dyDescent="0.3">
      <c r="A85" s="126" t="s">
        <v>2308</v>
      </c>
      <c r="B85" s="108"/>
      <c r="C85" s="108"/>
      <c r="D85" s="108"/>
      <c r="E85" s="108"/>
      <c r="F85" s="108"/>
      <c r="G85" s="108"/>
      <c r="H85" s="108"/>
      <c r="I85" s="108"/>
      <c r="J85" s="108"/>
      <c r="K85" s="108"/>
      <c r="L85" s="108"/>
    </row>
    <row r="86" spans="1:12" ht="15.6" x14ac:dyDescent="0.3">
      <c r="A86" s="126" t="s">
        <v>2307</v>
      </c>
      <c r="B86" s="108"/>
      <c r="C86" s="108"/>
      <c r="D86" s="108"/>
      <c r="E86" s="108"/>
      <c r="F86" s="108"/>
      <c r="G86" s="108"/>
      <c r="H86" s="108"/>
      <c r="I86" s="108"/>
      <c r="J86" s="108"/>
      <c r="K86" s="108"/>
      <c r="L86" s="108"/>
    </row>
    <row r="87" spans="1:12" ht="15.6" x14ac:dyDescent="0.3">
      <c r="A87" s="126" t="s">
        <v>2306</v>
      </c>
      <c r="B87" s="108"/>
      <c r="C87" s="108"/>
      <c r="D87" s="108"/>
      <c r="E87" s="108"/>
      <c r="F87" s="108"/>
      <c r="G87" s="108"/>
      <c r="H87" s="108"/>
      <c r="I87" s="108"/>
      <c r="J87" s="108"/>
      <c r="K87" s="108"/>
      <c r="L87" s="108"/>
    </row>
    <row r="88" spans="1:12" ht="15.6" x14ac:dyDescent="0.3">
      <c r="A88" s="126" t="s">
        <v>2305</v>
      </c>
      <c r="B88" s="108"/>
      <c r="C88" s="108"/>
      <c r="D88" s="108"/>
      <c r="E88" s="108"/>
      <c r="F88" s="108"/>
      <c r="G88" s="108"/>
      <c r="H88" s="108"/>
      <c r="I88" s="108"/>
      <c r="J88" s="108"/>
      <c r="K88" s="108"/>
      <c r="L88" s="108"/>
    </row>
    <row r="89" spans="1:12" ht="15.6" x14ac:dyDescent="0.3">
      <c r="A89" s="126"/>
      <c r="B89" s="108"/>
      <c r="C89" s="108"/>
      <c r="D89" s="108"/>
      <c r="E89" s="108"/>
      <c r="F89" s="108"/>
      <c r="G89" s="108"/>
      <c r="H89" s="108"/>
      <c r="I89" s="108"/>
      <c r="J89" s="108"/>
      <c r="K89" s="108"/>
      <c r="L89" s="108"/>
    </row>
    <row r="90" spans="1:12" ht="15.6" x14ac:dyDescent="0.3">
      <c r="A90" s="124" t="s">
        <v>2304</v>
      </c>
      <c r="B90" s="108"/>
      <c r="C90" s="108"/>
      <c r="D90" s="108"/>
      <c r="E90" s="108"/>
      <c r="F90" s="108"/>
      <c r="G90" s="108"/>
      <c r="H90" s="108"/>
      <c r="I90" s="108"/>
      <c r="J90" s="108"/>
      <c r="K90" s="108"/>
      <c r="L90" s="108"/>
    </row>
    <row r="91" spans="1:12" ht="15.6" x14ac:dyDescent="0.3">
      <c r="A91" s="124" t="s">
        <v>1480</v>
      </c>
      <c r="B91" s="108"/>
      <c r="C91" s="108"/>
      <c r="D91" s="108"/>
      <c r="E91" s="108"/>
      <c r="F91" s="108"/>
      <c r="G91" s="108"/>
      <c r="H91" s="108"/>
      <c r="I91" s="108"/>
      <c r="J91" s="108"/>
      <c r="K91" s="108"/>
      <c r="L91" s="108"/>
    </row>
  </sheetData>
  <pageMargins left="0.7" right="0.7" top="0.75" bottom="0.75" header="0.3" footer="0.3"/>
  <pageSetup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D7F9C-37C4-42FE-AE84-26B73D13810C}">
  <sheetPr>
    <tabColor theme="9" tint="0.59999389629810485"/>
  </sheetPr>
  <dimension ref="A1:L141"/>
  <sheetViews>
    <sheetView zoomScale="85" zoomScaleNormal="85" workbookViewId="0">
      <selection activeCell="G58" sqref="G58"/>
    </sheetView>
  </sheetViews>
  <sheetFormatPr defaultColWidth="8.6640625" defaultRowHeight="14.4" x14ac:dyDescent="0.3"/>
  <cols>
    <col min="1" max="1" width="33.33203125" customWidth="1"/>
    <col min="2" max="2" width="20.33203125" customWidth="1"/>
    <col min="3" max="3" width="25.6640625" customWidth="1"/>
    <col min="4" max="4" width="26.5546875" customWidth="1"/>
    <col min="5" max="5" width="28" customWidth="1"/>
    <col min="6" max="6" width="16.33203125" customWidth="1"/>
  </cols>
  <sheetData>
    <row r="1" spans="1:12" x14ac:dyDescent="0.3">
      <c r="A1" t="s">
        <v>2334</v>
      </c>
    </row>
    <row r="2" spans="1:12" ht="15.6" x14ac:dyDescent="0.3">
      <c r="A2" s="131" t="s">
        <v>1478</v>
      </c>
      <c r="B2" s="108"/>
      <c r="C2" s="108"/>
      <c r="D2" s="108"/>
      <c r="E2" s="108"/>
      <c r="F2" s="108"/>
      <c r="G2" s="108"/>
      <c r="H2" s="108"/>
      <c r="I2" s="108"/>
      <c r="J2" s="108"/>
      <c r="K2" s="108"/>
      <c r="L2" s="108"/>
    </row>
    <row r="3" spans="1:12" ht="15.6" x14ac:dyDescent="0.3">
      <c r="A3" s="131" t="s">
        <v>1477</v>
      </c>
      <c r="B3" s="108"/>
      <c r="C3" s="108"/>
      <c r="D3" s="108"/>
      <c r="E3" s="108"/>
      <c r="F3" s="108"/>
      <c r="G3" s="108"/>
      <c r="H3" s="108"/>
      <c r="I3" s="108"/>
      <c r="J3" s="108"/>
      <c r="K3" s="108"/>
      <c r="L3" s="108"/>
    </row>
    <row r="4" spans="1:12" ht="15.6" x14ac:dyDescent="0.3">
      <c r="A4" s="130" t="s">
        <v>2333</v>
      </c>
      <c r="B4" s="108"/>
      <c r="C4" s="108"/>
      <c r="D4" s="108"/>
      <c r="E4" s="108"/>
      <c r="F4" s="108"/>
      <c r="G4" s="108"/>
      <c r="H4" s="108"/>
      <c r="I4" s="108"/>
      <c r="J4" s="108"/>
      <c r="K4" s="108"/>
      <c r="L4" s="108"/>
    </row>
    <row r="5" spans="1:12" ht="15.6" x14ac:dyDescent="0.3">
      <c r="A5" s="126"/>
      <c r="B5" s="108"/>
      <c r="C5" s="108"/>
      <c r="D5" s="108"/>
      <c r="E5" s="108"/>
      <c r="F5" s="108"/>
      <c r="G5" s="108"/>
      <c r="H5" s="108"/>
      <c r="I5" s="108"/>
      <c r="J5" s="108"/>
      <c r="K5" s="108"/>
      <c r="L5" s="108"/>
    </row>
    <row r="6" spans="1:12" ht="15.6" x14ac:dyDescent="0.3">
      <c r="A6" s="126" t="s">
        <v>2332</v>
      </c>
      <c r="B6" s="108"/>
      <c r="C6" s="108"/>
      <c r="D6" s="108"/>
      <c r="E6" s="108"/>
      <c r="F6" s="108"/>
      <c r="G6" s="108"/>
      <c r="H6" s="108"/>
      <c r="I6" s="108"/>
      <c r="J6" s="108"/>
      <c r="K6" s="108"/>
      <c r="L6" s="108"/>
    </row>
    <row r="7" spans="1:12" ht="15.6" x14ac:dyDescent="0.3">
      <c r="A7" s="126"/>
      <c r="B7" s="108"/>
      <c r="C7" s="108"/>
      <c r="D7" s="108"/>
      <c r="E7" s="108"/>
      <c r="F7" s="108"/>
      <c r="G7" s="108"/>
      <c r="H7" s="108"/>
      <c r="I7" s="108"/>
      <c r="J7" s="108"/>
      <c r="K7" s="108"/>
      <c r="L7" s="108"/>
    </row>
    <row r="8" spans="1:12" ht="15.6" x14ac:dyDescent="0.3">
      <c r="A8" s="126" t="s">
        <v>2331</v>
      </c>
      <c r="B8" s="108"/>
      <c r="C8" s="108"/>
      <c r="D8" s="108"/>
      <c r="E8" s="108"/>
      <c r="F8" s="108"/>
      <c r="G8" s="108"/>
      <c r="H8" s="108"/>
      <c r="I8" s="108"/>
      <c r="J8" s="108"/>
      <c r="K8" s="108"/>
      <c r="L8" s="108"/>
    </row>
    <row r="9" spans="1:12" ht="15.6" x14ac:dyDescent="0.3">
      <c r="A9" s="126" t="s">
        <v>2330</v>
      </c>
      <c r="B9" s="108"/>
      <c r="C9" s="108"/>
      <c r="D9" s="108"/>
      <c r="E9" s="108"/>
      <c r="F9" s="108"/>
      <c r="G9" s="108"/>
      <c r="H9" s="108"/>
      <c r="I9" s="108"/>
      <c r="J9" s="108"/>
      <c r="K9" s="108"/>
      <c r="L9" s="108"/>
    </row>
    <row r="10" spans="1:12" ht="15.6" x14ac:dyDescent="0.3">
      <c r="A10" s="126" t="s">
        <v>2329</v>
      </c>
      <c r="B10" s="108"/>
      <c r="C10" s="108"/>
      <c r="D10" s="108"/>
      <c r="E10" s="108"/>
      <c r="F10" s="108"/>
      <c r="G10" s="108"/>
      <c r="H10" s="108"/>
      <c r="I10" s="108"/>
      <c r="J10" s="108"/>
      <c r="K10" s="108"/>
      <c r="L10" s="108"/>
    </row>
    <row r="11" spans="1:12" ht="15.6" x14ac:dyDescent="0.3">
      <c r="A11" s="126" t="s">
        <v>2328</v>
      </c>
      <c r="B11" s="108"/>
      <c r="C11" s="108"/>
      <c r="D11" s="108"/>
      <c r="E11" s="108"/>
      <c r="F11" s="108"/>
      <c r="G11" s="108"/>
      <c r="H11" s="108"/>
      <c r="I11" s="108"/>
      <c r="J11" s="108"/>
      <c r="K11" s="108"/>
      <c r="L11" s="108"/>
    </row>
    <row r="12" spans="1:12" ht="15.6" x14ac:dyDescent="0.3">
      <c r="A12" s="126" t="s">
        <v>2327</v>
      </c>
      <c r="B12" s="108"/>
      <c r="C12" s="108"/>
      <c r="D12" s="108"/>
      <c r="E12" s="108"/>
      <c r="F12" s="108"/>
      <c r="G12" s="108"/>
      <c r="H12" s="108"/>
      <c r="I12" s="108"/>
      <c r="J12" s="108"/>
      <c r="K12" s="108"/>
      <c r="L12" s="108"/>
    </row>
    <row r="13" spans="1:12" ht="15.6" x14ac:dyDescent="0.3">
      <c r="A13" s="126" t="s">
        <v>2326</v>
      </c>
      <c r="B13" s="108"/>
      <c r="C13" s="108"/>
      <c r="D13" s="108"/>
      <c r="E13" s="108"/>
      <c r="F13" s="108"/>
      <c r="G13" s="108"/>
      <c r="H13" s="108"/>
      <c r="I13" s="108"/>
      <c r="J13" s="108"/>
      <c r="K13" s="108"/>
      <c r="L13" s="108"/>
    </row>
    <row r="14" spans="1:12" ht="15.6" x14ac:dyDescent="0.3">
      <c r="A14" s="126" t="s">
        <v>2325</v>
      </c>
      <c r="B14" s="108"/>
      <c r="C14" s="108"/>
      <c r="D14" s="108"/>
      <c r="E14" s="108"/>
      <c r="F14" s="108"/>
      <c r="G14" s="108"/>
      <c r="H14" s="108"/>
      <c r="I14" s="108"/>
      <c r="J14" s="108"/>
      <c r="K14" s="108"/>
      <c r="L14" s="108"/>
    </row>
    <row r="15" spans="1:12" ht="15.6" x14ac:dyDescent="0.3">
      <c r="A15" s="126" t="s">
        <v>2324</v>
      </c>
      <c r="B15" s="108"/>
      <c r="C15" s="108"/>
      <c r="D15" s="108"/>
      <c r="E15" s="108"/>
      <c r="F15" s="108"/>
      <c r="G15" s="108"/>
      <c r="H15" s="108"/>
      <c r="I15" s="108"/>
      <c r="J15" s="108"/>
      <c r="K15" s="108"/>
      <c r="L15" s="108"/>
    </row>
    <row r="16" spans="1:12" ht="15.6" x14ac:dyDescent="0.3">
      <c r="A16" s="126"/>
      <c r="B16" s="108"/>
      <c r="C16" s="108"/>
      <c r="D16" s="108"/>
      <c r="E16" s="108"/>
      <c r="F16" s="108"/>
      <c r="G16" s="108"/>
      <c r="H16" s="108"/>
      <c r="I16" s="108"/>
      <c r="J16" s="108"/>
      <c r="K16" s="108"/>
      <c r="L16" s="108"/>
    </row>
    <row r="17" spans="1:12" ht="15.6" x14ac:dyDescent="0.3">
      <c r="A17" s="124" t="s">
        <v>2323</v>
      </c>
      <c r="B17" s="108"/>
      <c r="C17" s="108"/>
      <c r="D17" s="108"/>
      <c r="E17" s="108"/>
      <c r="F17" s="108"/>
      <c r="G17" s="108"/>
      <c r="H17" s="108"/>
      <c r="I17" s="108"/>
      <c r="J17" s="108"/>
      <c r="K17" s="108"/>
      <c r="L17" s="108"/>
    </row>
    <row r="18" spans="1:12" ht="15.6" x14ac:dyDescent="0.3">
      <c r="A18" s="124" t="s">
        <v>1480</v>
      </c>
      <c r="B18" s="108"/>
      <c r="C18" s="108"/>
      <c r="D18" s="108"/>
      <c r="E18" s="108"/>
      <c r="F18" s="108"/>
      <c r="G18" s="108"/>
      <c r="H18" s="108"/>
      <c r="I18" s="108"/>
      <c r="J18" s="108"/>
      <c r="K18" s="108"/>
      <c r="L18" s="108"/>
    </row>
    <row r="19" spans="1:12" ht="15.6" x14ac:dyDescent="0.3">
      <c r="A19" s="478"/>
    </row>
    <row r="20" spans="1:12" ht="15" thickBot="1" x14ac:dyDescent="0.35">
      <c r="A20" s="545" t="s">
        <v>2469</v>
      </c>
      <c r="B20" s="536"/>
    </row>
    <row r="21" spans="1:12" x14ac:dyDescent="0.3">
      <c r="A21" s="556" t="s">
        <v>2485</v>
      </c>
      <c r="B21" s="555">
        <v>2020</v>
      </c>
    </row>
    <row r="22" spans="1:12" x14ac:dyDescent="0.3">
      <c r="A22" s="550" t="s">
        <v>2467</v>
      </c>
      <c r="B22" s="552">
        <v>2025</v>
      </c>
    </row>
    <row r="23" spans="1:12" x14ac:dyDescent="0.3">
      <c r="A23" s="550"/>
      <c r="B23" s="554"/>
    </row>
    <row r="24" spans="1:12" x14ac:dyDescent="0.3">
      <c r="A24" s="550" t="s">
        <v>2483</v>
      </c>
      <c r="B24" s="553">
        <v>20000</v>
      </c>
    </row>
    <row r="25" spans="1:12" x14ac:dyDescent="0.3">
      <c r="A25" s="550" t="s">
        <v>2482</v>
      </c>
      <c r="B25" s="551">
        <v>100000</v>
      </c>
    </row>
    <row r="26" spans="1:12" ht="15" thickBot="1" x14ac:dyDescent="0.35">
      <c r="A26" s="548" t="s">
        <v>2481</v>
      </c>
      <c r="B26" s="547">
        <v>0.2</v>
      </c>
    </row>
    <row r="27" spans="1:12" x14ac:dyDescent="0.3">
      <c r="A27" s="534"/>
      <c r="B27" s="546"/>
    </row>
    <row r="28" spans="1:12" x14ac:dyDescent="0.3">
      <c r="A28" s="545" t="s">
        <v>2459</v>
      </c>
      <c r="B28" s="545" t="s">
        <v>2458</v>
      </c>
      <c r="C28" s="545"/>
    </row>
    <row r="29" spans="1:12" x14ac:dyDescent="0.3">
      <c r="A29" s="534" t="s">
        <v>2487</v>
      </c>
      <c r="B29" s="534">
        <f>B21+20</f>
        <v>2040</v>
      </c>
      <c r="C29" s="535"/>
    </row>
    <row r="30" spans="1:12" x14ac:dyDescent="0.3">
      <c r="A30" s="534" t="s">
        <v>2456</v>
      </c>
      <c r="B30" s="534">
        <f>B29-B22</f>
        <v>15</v>
      </c>
      <c r="C30" s="535"/>
    </row>
    <row r="31" spans="1:12" x14ac:dyDescent="0.3">
      <c r="A31" s="536"/>
      <c r="B31" s="536"/>
      <c r="C31" s="536"/>
    </row>
    <row r="32" spans="1:12" x14ac:dyDescent="0.3">
      <c r="A32" s="534" t="s">
        <v>2486</v>
      </c>
      <c r="B32" s="561">
        <f>B25*B26</f>
        <v>20000</v>
      </c>
      <c r="C32" s="534"/>
    </row>
    <row r="33" spans="1:12" x14ac:dyDescent="0.3">
      <c r="A33" s="534" t="s">
        <v>2103</v>
      </c>
      <c r="B33" s="560">
        <f>B32*B24*B30</f>
        <v>6000000000</v>
      </c>
      <c r="C33" s="534"/>
    </row>
    <row r="39" spans="1:12" ht="16.2" thickBot="1" x14ac:dyDescent="0.35">
      <c r="A39" s="126" t="s">
        <v>2322</v>
      </c>
      <c r="B39" s="108"/>
      <c r="C39" s="108"/>
      <c r="D39" s="108"/>
      <c r="E39" s="108"/>
      <c r="F39" s="108"/>
      <c r="G39" s="108"/>
      <c r="H39" s="108"/>
      <c r="I39" s="108"/>
      <c r="J39" s="108"/>
      <c r="K39" s="108"/>
      <c r="L39" s="108"/>
    </row>
    <row r="40" spans="1:12" ht="29.4" thickBot="1" x14ac:dyDescent="0.35">
      <c r="A40" s="126"/>
      <c r="B40" s="477" t="s">
        <v>2321</v>
      </c>
      <c r="C40" s="476" t="s">
        <v>2320</v>
      </c>
      <c r="D40" s="476" t="s">
        <v>2319</v>
      </c>
      <c r="E40" s="108"/>
      <c r="F40" s="108"/>
      <c r="G40" s="108"/>
      <c r="H40" s="108"/>
      <c r="I40" s="108"/>
      <c r="J40" s="108"/>
      <c r="K40" s="108"/>
      <c r="L40" s="108"/>
    </row>
    <row r="41" spans="1:12" ht="29.4" thickBot="1" x14ac:dyDescent="0.35">
      <c r="A41" s="126"/>
      <c r="B41" s="475" t="s">
        <v>2318</v>
      </c>
      <c r="C41" s="474" t="s">
        <v>2317</v>
      </c>
      <c r="D41" s="473">
        <v>0.15</v>
      </c>
      <c r="E41" s="108"/>
      <c r="F41" s="108"/>
      <c r="G41" s="108"/>
      <c r="H41" s="108"/>
      <c r="I41" s="108"/>
      <c r="J41" s="108"/>
      <c r="K41" s="108"/>
      <c r="L41" s="108"/>
    </row>
    <row r="42" spans="1:12" ht="29.4" thickBot="1" x14ac:dyDescent="0.35">
      <c r="A42" s="126"/>
      <c r="B42" s="475" t="s">
        <v>2316</v>
      </c>
      <c r="C42" s="474" t="s">
        <v>2315</v>
      </c>
      <c r="D42" s="473">
        <v>0.5</v>
      </c>
      <c r="E42" s="108"/>
      <c r="F42" s="108"/>
      <c r="G42" s="108"/>
      <c r="H42" s="108"/>
      <c r="I42" s="108"/>
      <c r="J42" s="108"/>
      <c r="K42" s="108"/>
      <c r="L42" s="108"/>
    </row>
    <row r="43" spans="1:12" ht="15.6" x14ac:dyDescent="0.3">
      <c r="A43" s="126"/>
      <c r="B43" s="108"/>
      <c r="C43" s="108"/>
      <c r="D43" s="108"/>
      <c r="E43" s="108"/>
      <c r="F43" s="108"/>
      <c r="G43" s="108"/>
      <c r="H43" s="108"/>
      <c r="I43" s="108"/>
      <c r="J43" s="108"/>
      <c r="K43" s="108"/>
      <c r="L43" s="108"/>
    </row>
    <row r="44" spans="1:12" ht="15.6" x14ac:dyDescent="0.3">
      <c r="A44" s="126" t="s">
        <v>2314</v>
      </c>
      <c r="B44" s="108"/>
      <c r="C44" s="108"/>
      <c r="D44" s="108"/>
      <c r="E44" s="108"/>
      <c r="F44" s="108"/>
      <c r="G44" s="108"/>
      <c r="H44" s="108"/>
      <c r="I44" s="108"/>
      <c r="J44" s="108"/>
      <c r="K44" s="108"/>
      <c r="L44" s="108"/>
    </row>
    <row r="45" spans="1:12" ht="15.6" x14ac:dyDescent="0.3">
      <c r="A45" s="126" t="s">
        <v>2313</v>
      </c>
      <c r="B45" s="108"/>
      <c r="C45" s="108"/>
      <c r="D45" s="108"/>
      <c r="E45" s="108"/>
      <c r="F45" s="108"/>
      <c r="G45" s="108"/>
      <c r="H45" s="108"/>
      <c r="I45" s="108"/>
      <c r="J45" s="108"/>
      <c r="K45" s="108"/>
      <c r="L45" s="108"/>
    </row>
    <row r="46" spans="1:12" ht="15.6" x14ac:dyDescent="0.3">
      <c r="A46" s="126" t="s">
        <v>2312</v>
      </c>
      <c r="B46" s="108"/>
      <c r="C46" s="108"/>
      <c r="D46" s="108"/>
      <c r="E46" s="108"/>
      <c r="F46" s="108"/>
      <c r="G46" s="108"/>
      <c r="H46" s="108"/>
      <c r="I46" s="108"/>
      <c r="J46" s="108"/>
      <c r="K46" s="108"/>
      <c r="L46" s="108"/>
    </row>
    <row r="47" spans="1:12" ht="15.6" x14ac:dyDescent="0.3">
      <c r="A47" s="126" t="s">
        <v>2311</v>
      </c>
      <c r="B47" s="108"/>
      <c r="C47" s="108"/>
      <c r="D47" s="108"/>
      <c r="E47" s="108"/>
      <c r="F47" s="108"/>
      <c r="G47" s="108"/>
      <c r="H47" s="108"/>
      <c r="I47" s="108"/>
      <c r="J47" s="108"/>
      <c r="K47" s="108"/>
      <c r="L47" s="108"/>
    </row>
    <row r="48" spans="1:12" ht="15.6" x14ac:dyDescent="0.3">
      <c r="A48" s="126"/>
      <c r="B48" s="108"/>
      <c r="C48" s="108"/>
      <c r="D48" s="108"/>
      <c r="E48" s="108"/>
      <c r="F48" s="108"/>
      <c r="G48" s="108"/>
      <c r="H48" s="108"/>
      <c r="I48" s="108"/>
      <c r="J48" s="108"/>
      <c r="K48" s="108"/>
      <c r="L48" s="108"/>
    </row>
    <row r="49" spans="1:12" ht="15.6" x14ac:dyDescent="0.3">
      <c r="A49" s="124" t="s">
        <v>2310</v>
      </c>
      <c r="B49" s="108"/>
      <c r="C49" s="108"/>
      <c r="D49" s="108"/>
      <c r="E49" s="108"/>
      <c r="F49" s="108"/>
      <c r="G49" s="108"/>
      <c r="H49" s="108"/>
      <c r="I49" s="108"/>
      <c r="J49" s="108"/>
      <c r="K49" s="108"/>
      <c r="L49" s="108"/>
    </row>
    <row r="50" spans="1:12" ht="15.6" x14ac:dyDescent="0.3">
      <c r="A50" s="124" t="s">
        <v>1480</v>
      </c>
      <c r="B50" s="108"/>
      <c r="C50" s="108"/>
      <c r="D50" s="108"/>
      <c r="E50" s="108"/>
      <c r="F50" s="108"/>
      <c r="G50" s="108"/>
      <c r="H50" s="108"/>
      <c r="I50" s="108"/>
      <c r="J50" s="108"/>
      <c r="K50" s="108"/>
      <c r="L50" s="108"/>
    </row>
    <row r="52" spans="1:12" ht="15" thickBot="1" x14ac:dyDescent="0.35">
      <c r="A52" s="545" t="s">
        <v>2469</v>
      </c>
      <c r="B52" s="536"/>
    </row>
    <row r="53" spans="1:12" x14ac:dyDescent="0.3">
      <c r="A53" s="556" t="s">
        <v>2485</v>
      </c>
      <c r="B53" s="555">
        <v>2020</v>
      </c>
    </row>
    <row r="54" spans="1:12" x14ac:dyDescent="0.3">
      <c r="A54" s="550" t="s">
        <v>2467</v>
      </c>
      <c r="B54" s="552">
        <v>2025</v>
      </c>
    </row>
    <row r="55" spans="1:12" x14ac:dyDescent="0.3">
      <c r="A55" s="550" t="s">
        <v>2484</v>
      </c>
      <c r="B55" s="552">
        <v>2060</v>
      </c>
    </row>
    <row r="56" spans="1:12" x14ac:dyDescent="0.3">
      <c r="A56" s="550"/>
      <c r="B56" s="554"/>
    </row>
    <row r="57" spans="1:12" x14ac:dyDescent="0.3">
      <c r="A57" s="550" t="s">
        <v>2483</v>
      </c>
      <c r="B57" s="553">
        <v>20000</v>
      </c>
    </row>
    <row r="58" spans="1:12" x14ac:dyDescent="0.3">
      <c r="A58" s="550" t="s">
        <v>2482</v>
      </c>
      <c r="B58" s="559">
        <v>100000</v>
      </c>
    </row>
    <row r="59" spans="1:12" ht="15" thickBot="1" x14ac:dyDescent="0.35">
      <c r="A59" s="548" t="s">
        <v>2481</v>
      </c>
      <c r="B59" s="547">
        <v>0.2</v>
      </c>
    </row>
    <row r="61" spans="1:12" x14ac:dyDescent="0.3">
      <c r="A61" s="545" t="s">
        <v>2459</v>
      </c>
      <c r="B61" s="545" t="s">
        <v>2458</v>
      </c>
      <c r="C61" s="545"/>
    </row>
    <row r="62" spans="1:12" x14ac:dyDescent="0.3">
      <c r="A62" s="534" t="s">
        <v>2480</v>
      </c>
      <c r="B62" s="540">
        <v>2040</v>
      </c>
      <c r="C62" s="536"/>
    </row>
    <row r="63" spans="1:12" x14ac:dyDescent="0.3">
      <c r="A63" s="534" t="s">
        <v>2479</v>
      </c>
      <c r="B63" s="540">
        <v>2045</v>
      </c>
      <c r="C63" s="536"/>
    </row>
    <row r="64" spans="1:12" x14ac:dyDescent="0.3">
      <c r="A64" s="534" t="s">
        <v>2478</v>
      </c>
      <c r="B64" s="546">
        <f>D41</f>
        <v>0.15</v>
      </c>
      <c r="C64" s="536"/>
    </row>
    <row r="65" spans="1:3" x14ac:dyDescent="0.3">
      <c r="A65" s="534" t="s">
        <v>2477</v>
      </c>
      <c r="B65" s="546">
        <f>D42</f>
        <v>0.5</v>
      </c>
      <c r="C65" s="536"/>
    </row>
    <row r="66" spans="1:3" x14ac:dyDescent="0.3">
      <c r="A66" s="536"/>
      <c r="B66" s="536"/>
      <c r="C66" s="536"/>
    </row>
    <row r="67" spans="1:3" x14ac:dyDescent="0.3">
      <c r="A67" s="558" t="s">
        <v>2476</v>
      </c>
      <c r="B67" s="536"/>
      <c r="C67" s="536"/>
    </row>
    <row r="68" spans="1:3" x14ac:dyDescent="0.3">
      <c r="A68" s="534" t="s">
        <v>2474</v>
      </c>
      <c r="B68" s="539">
        <f>B57*(1-B64)</f>
        <v>17000</v>
      </c>
      <c r="C68" s="535"/>
    </row>
    <row r="69" spans="1:3" x14ac:dyDescent="0.3">
      <c r="A69" s="534" t="s">
        <v>2473</v>
      </c>
      <c r="B69" s="546">
        <v>0.5</v>
      </c>
      <c r="C69" s="535"/>
    </row>
    <row r="70" spans="1:3" x14ac:dyDescent="0.3">
      <c r="A70" s="536"/>
      <c r="B70" s="536"/>
      <c r="C70" s="536"/>
    </row>
    <row r="71" spans="1:3" x14ac:dyDescent="0.3">
      <c r="A71" s="558" t="s">
        <v>2475</v>
      </c>
      <c r="B71" s="536"/>
      <c r="C71" s="536"/>
    </row>
    <row r="72" spans="1:3" x14ac:dyDescent="0.3">
      <c r="A72" s="534" t="s">
        <v>2474</v>
      </c>
      <c r="B72" s="539">
        <f>B57*(1-B65)</f>
        <v>10000</v>
      </c>
      <c r="C72" s="535"/>
    </row>
    <row r="73" spans="1:3" x14ac:dyDescent="0.3">
      <c r="A73" s="534" t="s">
        <v>2473</v>
      </c>
      <c r="B73" s="546">
        <f>1/3</f>
        <v>0.33333333333333331</v>
      </c>
      <c r="C73" s="535"/>
    </row>
    <row r="74" spans="1:3" x14ac:dyDescent="0.3">
      <c r="A74" s="536"/>
      <c r="B74" s="536"/>
      <c r="C74" s="536"/>
    </row>
    <row r="75" spans="1:3" x14ac:dyDescent="0.3">
      <c r="A75" s="545" t="s">
        <v>2472</v>
      </c>
      <c r="B75" s="12">
        <f>(B63-B62)*B58*B59*B69*B68</f>
        <v>850000000</v>
      </c>
      <c r="C75" s="534"/>
    </row>
    <row r="76" spans="1:3" x14ac:dyDescent="0.3">
      <c r="A76" s="545" t="s">
        <v>2471</v>
      </c>
      <c r="B76" s="12">
        <f>(B55-B63)*B58*B59*B73*B72</f>
        <v>1000000000</v>
      </c>
      <c r="C76" s="534"/>
    </row>
    <row r="77" spans="1:3" x14ac:dyDescent="0.3">
      <c r="A77" s="536"/>
      <c r="B77" s="536"/>
      <c r="C77" s="536"/>
    </row>
    <row r="78" spans="1:3" x14ac:dyDescent="0.3">
      <c r="A78" s="545" t="s">
        <v>2470</v>
      </c>
      <c r="B78" s="557">
        <f>SUM(B75:B76)</f>
        <v>1850000000</v>
      </c>
      <c r="C78" s="534"/>
    </row>
    <row r="83" spans="1:12" ht="15.6" x14ac:dyDescent="0.3">
      <c r="A83" s="126" t="s">
        <v>2309</v>
      </c>
      <c r="B83" s="108"/>
      <c r="C83" s="108"/>
      <c r="D83" s="108"/>
      <c r="E83" s="108"/>
      <c r="F83" s="108"/>
      <c r="G83" s="108"/>
      <c r="H83" s="108"/>
      <c r="I83" s="108"/>
      <c r="J83" s="108"/>
      <c r="K83" s="108"/>
      <c r="L83" s="108"/>
    </row>
    <row r="84" spans="1:12" ht="15.6" x14ac:dyDescent="0.3">
      <c r="A84" s="126"/>
      <c r="B84" s="108"/>
      <c r="C84" s="108"/>
      <c r="D84" s="108"/>
      <c r="E84" s="108"/>
      <c r="F84" s="108"/>
      <c r="G84" s="108"/>
      <c r="H84" s="108"/>
      <c r="I84" s="108"/>
      <c r="J84" s="108"/>
      <c r="K84" s="108"/>
      <c r="L84" s="108"/>
    </row>
    <row r="85" spans="1:12" ht="15.6" x14ac:dyDescent="0.3">
      <c r="A85" s="126" t="s">
        <v>2308</v>
      </c>
      <c r="B85" s="108"/>
      <c r="C85" s="108"/>
      <c r="D85" s="108"/>
      <c r="E85" s="108"/>
      <c r="F85" s="108"/>
      <c r="G85" s="108"/>
      <c r="H85" s="108"/>
      <c r="I85" s="108"/>
      <c r="J85" s="108"/>
      <c r="K85" s="108"/>
      <c r="L85" s="108"/>
    </row>
    <row r="86" spans="1:12" ht="15.6" x14ac:dyDescent="0.3">
      <c r="A86" s="126" t="s">
        <v>2307</v>
      </c>
      <c r="B86" s="108"/>
      <c r="C86" s="108"/>
      <c r="D86" s="108"/>
      <c r="E86" s="108"/>
      <c r="F86" s="108"/>
      <c r="G86" s="108"/>
      <c r="H86" s="108"/>
      <c r="I86" s="108"/>
      <c r="J86" s="108"/>
      <c r="K86" s="108"/>
      <c r="L86" s="108"/>
    </row>
    <row r="87" spans="1:12" ht="15.6" x14ac:dyDescent="0.3">
      <c r="A87" s="126" t="s">
        <v>2306</v>
      </c>
      <c r="B87" s="108"/>
      <c r="C87" s="108"/>
      <c r="D87" s="108"/>
      <c r="E87" s="108"/>
      <c r="F87" s="108"/>
      <c r="G87" s="108"/>
      <c r="H87" s="108"/>
      <c r="I87" s="108"/>
      <c r="J87" s="108"/>
      <c r="K87" s="108"/>
      <c r="L87" s="108"/>
    </row>
    <row r="88" spans="1:12" ht="15.6" x14ac:dyDescent="0.3">
      <c r="A88" s="126" t="s">
        <v>2305</v>
      </c>
      <c r="B88" s="108"/>
      <c r="C88" s="108"/>
      <c r="D88" s="108"/>
      <c r="E88" s="108"/>
      <c r="F88" s="108"/>
      <c r="G88" s="108"/>
      <c r="H88" s="108"/>
      <c r="I88" s="108"/>
      <c r="J88" s="108"/>
      <c r="K88" s="108"/>
      <c r="L88" s="108"/>
    </row>
    <row r="89" spans="1:12" ht="15.6" x14ac:dyDescent="0.3">
      <c r="A89" s="126"/>
      <c r="B89" s="108"/>
      <c r="C89" s="108"/>
      <c r="D89" s="108"/>
      <c r="E89" s="108"/>
      <c r="F89" s="108"/>
      <c r="G89" s="108"/>
      <c r="H89" s="108"/>
      <c r="I89" s="108"/>
      <c r="J89" s="108"/>
      <c r="K89" s="108"/>
      <c r="L89" s="108"/>
    </row>
    <row r="90" spans="1:12" ht="15.6" x14ac:dyDescent="0.3">
      <c r="A90" s="124" t="s">
        <v>2304</v>
      </c>
      <c r="B90" s="108"/>
      <c r="C90" s="108"/>
      <c r="D90" s="108"/>
      <c r="E90" s="108"/>
      <c r="F90" s="108"/>
      <c r="G90" s="108"/>
      <c r="H90" s="108"/>
      <c r="I90" s="108"/>
      <c r="J90" s="108"/>
      <c r="K90" s="108"/>
      <c r="L90" s="108"/>
    </row>
    <row r="91" spans="1:12" ht="15.6" x14ac:dyDescent="0.3">
      <c r="A91" s="124" t="s">
        <v>1480</v>
      </c>
      <c r="B91" s="108"/>
      <c r="C91" s="108"/>
      <c r="D91" s="108"/>
      <c r="E91" s="108"/>
      <c r="F91" s="108"/>
      <c r="G91" s="108"/>
      <c r="H91" s="108"/>
      <c r="I91" s="108"/>
      <c r="J91" s="108"/>
      <c r="K91" s="108"/>
      <c r="L91" s="108"/>
    </row>
    <row r="93" spans="1:12" ht="15" thickBot="1" x14ac:dyDescent="0.35">
      <c r="A93" s="545" t="s">
        <v>2469</v>
      </c>
      <c r="B93" s="536"/>
    </row>
    <row r="94" spans="1:12" x14ac:dyDescent="0.3">
      <c r="A94" s="556" t="s">
        <v>2468</v>
      </c>
      <c r="B94" s="555">
        <v>2020</v>
      </c>
    </row>
    <row r="95" spans="1:12" x14ac:dyDescent="0.3">
      <c r="A95" s="550" t="s">
        <v>2467</v>
      </c>
      <c r="B95" s="552">
        <v>2025</v>
      </c>
    </row>
    <row r="96" spans="1:12" x14ac:dyDescent="0.3">
      <c r="A96" s="550" t="s">
        <v>2466</v>
      </c>
      <c r="B96" s="552">
        <v>2030</v>
      </c>
    </row>
    <row r="97" spans="1:3" x14ac:dyDescent="0.3">
      <c r="A97" s="550"/>
      <c r="B97" s="554"/>
    </row>
    <row r="98" spans="1:3" x14ac:dyDescent="0.3">
      <c r="A98" s="550" t="s">
        <v>2465</v>
      </c>
      <c r="B98" s="553">
        <v>20000</v>
      </c>
    </row>
    <row r="99" spans="1:3" x14ac:dyDescent="0.3">
      <c r="A99" s="550" t="s">
        <v>2464</v>
      </c>
      <c r="B99" s="551">
        <v>100000</v>
      </c>
    </row>
    <row r="100" spans="1:3" x14ac:dyDescent="0.3">
      <c r="A100" s="550" t="s">
        <v>2463</v>
      </c>
      <c r="B100" s="549">
        <v>0.2</v>
      </c>
    </row>
    <row r="101" spans="1:3" x14ac:dyDescent="0.3">
      <c r="A101" s="550"/>
      <c r="B101" s="552"/>
    </row>
    <row r="102" spans="1:3" x14ac:dyDescent="0.3">
      <c r="A102" s="550" t="s">
        <v>2462</v>
      </c>
      <c r="B102" s="551">
        <v>50000</v>
      </c>
    </row>
    <row r="103" spans="1:3" x14ac:dyDescent="0.3">
      <c r="A103" s="550" t="s">
        <v>2461</v>
      </c>
      <c r="B103" s="549">
        <v>0.2</v>
      </c>
    </row>
    <row r="104" spans="1:3" ht="15" thickBot="1" x14ac:dyDescent="0.35">
      <c r="A104" s="548" t="s">
        <v>2460</v>
      </c>
      <c r="B104" s="547">
        <v>0.1</v>
      </c>
    </row>
    <row r="105" spans="1:3" x14ac:dyDescent="0.3">
      <c r="A105" s="534"/>
      <c r="B105" s="546"/>
    </row>
    <row r="106" spans="1:3" x14ac:dyDescent="0.3">
      <c r="A106" s="545" t="s">
        <v>2459</v>
      </c>
      <c r="B106" s="545" t="s">
        <v>2458</v>
      </c>
      <c r="C106" s="545"/>
    </row>
    <row r="107" spans="1:3" x14ac:dyDescent="0.3">
      <c r="A107" s="536"/>
      <c r="B107" s="536"/>
      <c r="C107" s="536"/>
    </row>
    <row r="108" spans="1:3" x14ac:dyDescent="0.3">
      <c r="A108" s="534" t="s">
        <v>2457</v>
      </c>
      <c r="B108" s="534">
        <f>B96+20</f>
        <v>2050</v>
      </c>
      <c r="C108" s="535"/>
    </row>
    <row r="109" spans="1:3" ht="15.6" x14ac:dyDescent="0.3">
      <c r="A109" s="538"/>
    </row>
    <row r="110" spans="1:3" x14ac:dyDescent="0.3">
      <c r="A110" s="534" t="s">
        <v>2456</v>
      </c>
      <c r="B110" s="534">
        <v>25</v>
      </c>
      <c r="C110" s="535"/>
    </row>
    <row r="111" spans="1:3" x14ac:dyDescent="0.3">
      <c r="A111" s="536"/>
      <c r="B111" s="536"/>
      <c r="C111" s="536"/>
    </row>
    <row r="112" spans="1:3" x14ac:dyDescent="0.3">
      <c r="A112" s="544" t="s">
        <v>2455</v>
      </c>
      <c r="B112" s="542">
        <f>(B96-B95)*B98*B99*B100</f>
        <v>2000000000</v>
      </c>
      <c r="C112" s="535"/>
    </row>
    <row r="113" spans="1:3" x14ac:dyDescent="0.3">
      <c r="A113" s="536"/>
      <c r="B113" s="536"/>
      <c r="C113" s="536"/>
    </row>
    <row r="114" spans="1:3" x14ac:dyDescent="0.3">
      <c r="A114" s="544" t="s">
        <v>2454</v>
      </c>
      <c r="B114" s="536"/>
      <c r="C114" s="535"/>
    </row>
    <row r="115" spans="1:3" ht="15.6" x14ac:dyDescent="0.3">
      <c r="A115" s="540" t="s">
        <v>1670</v>
      </c>
      <c r="B115" s="540" t="s">
        <v>2453</v>
      </c>
      <c r="C115" s="543"/>
    </row>
    <row r="116" spans="1:3" ht="15.6" x14ac:dyDescent="0.3">
      <c r="A116" s="538"/>
      <c r="C116" s="696"/>
    </row>
    <row r="117" spans="1:3" x14ac:dyDescent="0.3">
      <c r="A117" s="540">
        <v>6</v>
      </c>
      <c r="B117" s="542">
        <f>B98*(1+$B$104)</f>
        <v>22000</v>
      </c>
      <c r="C117" s="696"/>
    </row>
    <row r="118" spans="1:3" x14ac:dyDescent="0.3">
      <c r="A118" s="540">
        <v>7</v>
      </c>
      <c r="B118" s="539">
        <f t="shared" ref="B118:B136" si="0">B117*(1+$B$104)</f>
        <v>24200.000000000004</v>
      </c>
      <c r="C118" s="541"/>
    </row>
    <row r="119" spans="1:3" x14ac:dyDescent="0.3">
      <c r="A119" s="540">
        <v>8</v>
      </c>
      <c r="B119" s="539">
        <f t="shared" si="0"/>
        <v>26620.000000000007</v>
      </c>
      <c r="C119" s="536"/>
    </row>
    <row r="120" spans="1:3" x14ac:dyDescent="0.3">
      <c r="A120" s="540">
        <v>9</v>
      </c>
      <c r="B120" s="539">
        <f t="shared" si="0"/>
        <v>29282.000000000011</v>
      </c>
      <c r="C120" s="536"/>
    </row>
    <row r="121" spans="1:3" x14ac:dyDescent="0.3">
      <c r="A121" s="540">
        <v>10</v>
      </c>
      <c r="B121" s="539">
        <f t="shared" si="0"/>
        <v>32210.200000000015</v>
      </c>
      <c r="C121" s="536"/>
    </row>
    <row r="122" spans="1:3" x14ac:dyDescent="0.3">
      <c r="A122" s="540">
        <v>11</v>
      </c>
      <c r="B122" s="539">
        <f t="shared" si="0"/>
        <v>35431.220000000023</v>
      </c>
      <c r="C122" s="536"/>
    </row>
    <row r="123" spans="1:3" x14ac:dyDescent="0.3">
      <c r="A123" s="540">
        <v>12</v>
      </c>
      <c r="B123" s="539">
        <f t="shared" si="0"/>
        <v>38974.342000000026</v>
      </c>
      <c r="C123" s="536"/>
    </row>
    <row r="124" spans="1:3" x14ac:dyDescent="0.3">
      <c r="A124" s="540">
        <v>13</v>
      </c>
      <c r="B124" s="539">
        <f t="shared" si="0"/>
        <v>42871.776200000029</v>
      </c>
      <c r="C124" s="536"/>
    </row>
    <row r="125" spans="1:3" x14ac:dyDescent="0.3">
      <c r="A125" s="540">
        <v>14</v>
      </c>
      <c r="B125" s="539">
        <f t="shared" si="0"/>
        <v>47158.953820000039</v>
      </c>
      <c r="C125" s="536"/>
    </row>
    <row r="126" spans="1:3" x14ac:dyDescent="0.3">
      <c r="A126" s="540">
        <v>15</v>
      </c>
      <c r="B126" s="539">
        <f t="shared" si="0"/>
        <v>51874.849202000049</v>
      </c>
      <c r="C126" s="536"/>
    </row>
    <row r="127" spans="1:3" x14ac:dyDescent="0.3">
      <c r="A127" s="540">
        <v>16</v>
      </c>
      <c r="B127" s="539">
        <f t="shared" si="0"/>
        <v>57062.33412220006</v>
      </c>
      <c r="C127" s="536"/>
    </row>
    <row r="128" spans="1:3" x14ac:dyDescent="0.3">
      <c r="A128" s="540">
        <v>17</v>
      </c>
      <c r="B128" s="539">
        <f t="shared" si="0"/>
        <v>62768.567534420072</v>
      </c>
      <c r="C128" s="536"/>
    </row>
    <row r="129" spans="1:3" x14ac:dyDescent="0.3">
      <c r="A129" s="540">
        <v>18</v>
      </c>
      <c r="B129" s="539">
        <f t="shared" si="0"/>
        <v>69045.424287862086</v>
      </c>
      <c r="C129" s="536"/>
    </row>
    <row r="130" spans="1:3" x14ac:dyDescent="0.3">
      <c r="A130" s="540">
        <v>19</v>
      </c>
      <c r="B130" s="539">
        <f t="shared" si="0"/>
        <v>75949.966716648298</v>
      </c>
      <c r="C130" s="536"/>
    </row>
    <row r="131" spans="1:3" x14ac:dyDescent="0.3">
      <c r="A131" s="540">
        <v>20</v>
      </c>
      <c r="B131" s="539">
        <f t="shared" si="0"/>
        <v>83544.963388313132</v>
      </c>
      <c r="C131" s="536"/>
    </row>
    <row r="132" spans="1:3" x14ac:dyDescent="0.3">
      <c r="A132" s="540">
        <v>21</v>
      </c>
      <c r="B132" s="539">
        <f t="shared" si="0"/>
        <v>91899.459727144451</v>
      </c>
      <c r="C132" s="536"/>
    </row>
    <row r="133" spans="1:3" x14ac:dyDescent="0.3">
      <c r="A133" s="540">
        <v>22</v>
      </c>
      <c r="B133" s="539">
        <f t="shared" si="0"/>
        <v>101089.40569985891</v>
      </c>
      <c r="C133" s="536"/>
    </row>
    <row r="134" spans="1:3" x14ac:dyDescent="0.3">
      <c r="A134" s="540">
        <v>23</v>
      </c>
      <c r="B134" s="539">
        <f t="shared" si="0"/>
        <v>111198.34626984481</v>
      </c>
      <c r="C134" s="536"/>
    </row>
    <row r="135" spans="1:3" x14ac:dyDescent="0.3">
      <c r="A135" s="540">
        <v>24</v>
      </c>
      <c r="B135" s="539">
        <f t="shared" si="0"/>
        <v>122318.1808968293</v>
      </c>
      <c r="C135" s="536"/>
    </row>
    <row r="136" spans="1:3" x14ac:dyDescent="0.3">
      <c r="A136" s="540">
        <v>25</v>
      </c>
      <c r="B136" s="539">
        <f t="shared" si="0"/>
        <v>134549.99898651225</v>
      </c>
      <c r="C136" s="536"/>
    </row>
    <row r="137" spans="1:3" ht="15.6" x14ac:dyDescent="0.3">
      <c r="A137" s="538"/>
      <c r="B137" s="12"/>
      <c r="C137" s="536"/>
    </row>
    <row r="138" spans="1:3" x14ac:dyDescent="0.3">
      <c r="A138" s="534" t="s">
        <v>2452</v>
      </c>
      <c r="B138" s="537">
        <f>B99*B100+B102*B103</f>
        <v>30000</v>
      </c>
      <c r="C138" s="536"/>
    </row>
    <row r="139" spans="1:3" x14ac:dyDescent="0.3">
      <c r="A139" s="534" t="s">
        <v>2451</v>
      </c>
      <c r="B139" s="12">
        <f>B138*SUM(B117:B136)</f>
        <v>37801499665.549004</v>
      </c>
      <c r="C139" s="535"/>
    </row>
    <row r="140" spans="1:3" x14ac:dyDescent="0.3">
      <c r="A140" s="534"/>
      <c r="B140" s="12"/>
      <c r="C140" s="534"/>
    </row>
    <row r="141" spans="1:3" x14ac:dyDescent="0.3">
      <c r="A141" s="534" t="s">
        <v>2450</v>
      </c>
      <c r="B141" s="533">
        <f>B139+B112</f>
        <v>39801499665.549004</v>
      </c>
    </row>
  </sheetData>
  <mergeCells count="1">
    <mergeCell ref="C116:C117"/>
  </mergeCells>
  <pageMargins left="0.7" right="0.7" top="0.75" bottom="0.75" header="0.3" footer="0.3"/>
  <pageSetup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5052B-AD68-4FEA-A8C6-F51AF923F898}">
  <sheetPr>
    <tabColor theme="5" tint="0.39997558519241921"/>
  </sheetPr>
  <dimension ref="A1:L41"/>
  <sheetViews>
    <sheetView zoomScaleNormal="100" workbookViewId="0">
      <selection activeCell="C47" sqref="C47"/>
    </sheetView>
  </sheetViews>
  <sheetFormatPr defaultColWidth="8.6640625" defaultRowHeight="14.4" x14ac:dyDescent="0.3"/>
  <cols>
    <col min="2" max="2" width="23" customWidth="1"/>
    <col min="3" max="4" width="19.5546875" customWidth="1"/>
    <col min="5" max="5" width="28" customWidth="1"/>
    <col min="6" max="6" width="16.33203125" customWidth="1"/>
  </cols>
  <sheetData>
    <row r="1" spans="1:12" x14ac:dyDescent="0.3">
      <c r="A1" t="s">
        <v>2354</v>
      </c>
    </row>
    <row r="2" spans="1:12" ht="15.6" x14ac:dyDescent="0.3">
      <c r="A2" s="131" t="s">
        <v>1478</v>
      </c>
      <c r="B2" s="108"/>
      <c r="C2" s="108"/>
      <c r="D2" s="108"/>
      <c r="E2" s="108"/>
      <c r="F2" s="108"/>
      <c r="G2" s="108"/>
      <c r="H2" s="108"/>
      <c r="I2" s="108"/>
      <c r="J2" s="108"/>
      <c r="K2" s="108"/>
      <c r="L2" s="108"/>
    </row>
    <row r="3" spans="1:12" ht="15.6" x14ac:dyDescent="0.3">
      <c r="A3" s="131" t="s">
        <v>1477</v>
      </c>
      <c r="B3" s="108"/>
      <c r="C3" s="108"/>
      <c r="D3" s="108"/>
      <c r="E3" s="108"/>
      <c r="F3" s="108"/>
      <c r="G3" s="108"/>
      <c r="H3" s="108"/>
      <c r="I3" s="108"/>
      <c r="J3" s="108"/>
      <c r="K3" s="108"/>
      <c r="L3" s="108"/>
    </row>
    <row r="4" spans="1:12" s="485" customFormat="1" ht="15.6" x14ac:dyDescent="0.3">
      <c r="A4" s="130" t="s">
        <v>2353</v>
      </c>
      <c r="B4" s="110"/>
      <c r="C4" s="110"/>
      <c r="D4" s="110"/>
      <c r="E4" s="110"/>
      <c r="F4" s="110"/>
      <c r="G4" s="110"/>
      <c r="H4" s="110"/>
      <c r="I4" s="110"/>
      <c r="J4" s="110"/>
      <c r="K4" s="110"/>
      <c r="L4" s="110"/>
    </row>
    <row r="5" spans="1:12" ht="15.6" x14ac:dyDescent="0.3">
      <c r="A5" s="126"/>
      <c r="B5" s="108"/>
      <c r="C5" s="108"/>
      <c r="D5" s="108"/>
      <c r="E5" s="108"/>
      <c r="F5" s="108"/>
      <c r="G5" s="108"/>
      <c r="H5" s="108"/>
      <c r="I5" s="108"/>
      <c r="J5" s="108"/>
      <c r="K5" s="108"/>
      <c r="L5" s="108"/>
    </row>
    <row r="6" spans="1:12" ht="15.6" x14ac:dyDescent="0.3">
      <c r="A6" s="126" t="s">
        <v>2352</v>
      </c>
      <c r="B6" s="108"/>
      <c r="C6" s="108"/>
      <c r="D6" s="108"/>
      <c r="E6" s="108"/>
      <c r="F6" s="108"/>
      <c r="G6" s="108"/>
      <c r="H6" s="108"/>
      <c r="I6" s="108"/>
      <c r="J6" s="108"/>
      <c r="K6" s="108"/>
      <c r="L6" s="108"/>
    </row>
    <row r="7" spans="1:12" ht="15.6" x14ac:dyDescent="0.3">
      <c r="A7" s="126"/>
      <c r="B7" s="108"/>
      <c r="C7" s="108"/>
      <c r="D7" s="108"/>
      <c r="E7" s="108"/>
      <c r="F7" s="108"/>
      <c r="G7" s="108"/>
      <c r="H7" s="108"/>
      <c r="I7" s="108"/>
      <c r="J7" s="108"/>
      <c r="K7" s="108"/>
      <c r="L7" s="108"/>
    </row>
    <row r="8" spans="1:12" ht="15.6" x14ac:dyDescent="0.3">
      <c r="A8" s="126" t="s">
        <v>2351</v>
      </c>
      <c r="B8" s="108"/>
      <c r="C8" s="108"/>
      <c r="D8" s="108"/>
      <c r="E8" s="108"/>
      <c r="F8" s="108"/>
      <c r="G8" s="108"/>
      <c r="H8" s="108"/>
      <c r="I8" s="108"/>
      <c r="J8" s="108"/>
      <c r="K8" s="108"/>
      <c r="L8" s="108"/>
    </row>
    <row r="9" spans="1:12" ht="15.6" x14ac:dyDescent="0.3">
      <c r="A9" s="126"/>
      <c r="B9" s="108"/>
      <c r="C9" s="108"/>
      <c r="D9" s="108"/>
      <c r="E9" s="108"/>
      <c r="F9" s="108"/>
      <c r="G9" s="108"/>
      <c r="H9" s="108"/>
      <c r="I9" s="108"/>
      <c r="J9" s="108"/>
      <c r="K9" s="108"/>
      <c r="L9" s="108"/>
    </row>
    <row r="10" spans="1:12" ht="15.6" x14ac:dyDescent="0.3">
      <c r="A10" s="124" t="s">
        <v>2350</v>
      </c>
      <c r="B10" s="108"/>
      <c r="C10" s="108"/>
      <c r="D10" s="108"/>
      <c r="E10" s="108"/>
      <c r="F10" s="108"/>
      <c r="G10" s="108"/>
      <c r="H10" s="108"/>
      <c r="I10" s="108"/>
      <c r="J10" s="108"/>
      <c r="K10" s="108"/>
      <c r="L10" s="108"/>
    </row>
    <row r="11" spans="1:12" ht="15.6" x14ac:dyDescent="0.3">
      <c r="A11" s="126" t="s">
        <v>1480</v>
      </c>
      <c r="B11" s="108"/>
      <c r="C11" s="108"/>
      <c r="D11" s="108"/>
      <c r="E11" s="108"/>
      <c r="F11" s="108"/>
      <c r="G11" s="108"/>
      <c r="H11" s="108"/>
      <c r="I11" s="108"/>
      <c r="J11" s="108"/>
      <c r="K11" s="108"/>
      <c r="L11" s="108"/>
    </row>
    <row r="12" spans="1:12" ht="15.6" x14ac:dyDescent="0.3">
      <c r="A12" s="478"/>
    </row>
    <row r="13" spans="1:12" ht="15.6" x14ac:dyDescent="0.3">
      <c r="A13" s="478"/>
      <c r="B13" s="165"/>
      <c r="C13" s="155" t="s">
        <v>2349</v>
      </c>
      <c r="D13" s="162" t="s">
        <v>2348</v>
      </c>
    </row>
    <row r="14" spans="1:12" ht="15.6" x14ac:dyDescent="0.3">
      <c r="A14" s="478"/>
      <c r="B14" s="484" t="s">
        <v>2347</v>
      </c>
      <c r="C14" s="21">
        <f>SUM(C15:C17)</f>
        <v>41994157.603258066</v>
      </c>
      <c r="D14" s="21">
        <f>SUM(D15:D17)</f>
        <v>46994157.603258066</v>
      </c>
    </row>
    <row r="15" spans="1:12" ht="15.6" x14ac:dyDescent="0.3">
      <c r="A15" s="478"/>
      <c r="B15" s="483" t="s">
        <v>2243</v>
      </c>
      <c r="C15" s="482">
        <v>35626693.984880365</v>
      </c>
      <c r="D15" s="482">
        <f>C15+5000000</f>
        <v>40626693.984880365</v>
      </c>
    </row>
    <row r="16" spans="1:12" ht="15.6" x14ac:dyDescent="0.3">
      <c r="A16" s="478"/>
      <c r="B16" s="483" t="s">
        <v>2336</v>
      </c>
      <c r="C16" s="482">
        <v>5548499.5608217409</v>
      </c>
      <c r="D16" s="482">
        <f>C16</f>
        <v>5548499.5608217409</v>
      </c>
    </row>
    <row r="17" spans="1:5" ht="15.6" x14ac:dyDescent="0.3">
      <c r="A17" s="478"/>
      <c r="B17" s="483" t="s">
        <v>2239</v>
      </c>
      <c r="C17" s="482">
        <v>818964.05755596014</v>
      </c>
      <c r="D17" s="482">
        <f>C17</f>
        <v>818964.05755596014</v>
      </c>
    </row>
    <row r="18" spans="1:5" ht="15.6" x14ac:dyDescent="0.3">
      <c r="A18" s="478"/>
      <c r="B18" s="2" t="s">
        <v>2174</v>
      </c>
      <c r="C18" s="21">
        <f>SUM(C19:C21)</f>
        <v>37544122.078826599</v>
      </c>
      <c r="D18" s="21">
        <f>SUM(D19:D21)</f>
        <v>36806599.816988111</v>
      </c>
    </row>
    <row r="19" spans="1:5" ht="15.6" x14ac:dyDescent="0.3">
      <c r="A19" s="478"/>
      <c r="B19" s="483" t="s">
        <v>2243</v>
      </c>
      <c r="C19" s="482">
        <v>29566844.406452943</v>
      </c>
      <c r="D19" s="482">
        <f>C19</f>
        <v>29566844.406452943</v>
      </c>
    </row>
    <row r="20" spans="1:5" ht="15.6" x14ac:dyDescent="0.3">
      <c r="A20" s="478"/>
      <c r="B20" s="483" t="s">
        <v>2336</v>
      </c>
      <c r="C20" s="482">
        <v>7375222.6183849173</v>
      </c>
      <c r="D20" s="482">
        <f>C20*0.9</f>
        <v>6637700.3565464253</v>
      </c>
      <c r="E20" s="283"/>
    </row>
    <row r="21" spans="1:5" ht="15.6" x14ac:dyDescent="0.3">
      <c r="A21" s="478"/>
      <c r="B21" s="483" t="s">
        <v>2239</v>
      </c>
      <c r="C21" s="482">
        <v>602055.05398874008</v>
      </c>
      <c r="D21" s="482">
        <f>C21</f>
        <v>602055.05398874008</v>
      </c>
    </row>
    <row r="22" spans="1:5" ht="15.6" x14ac:dyDescent="0.3">
      <c r="A22" s="478"/>
      <c r="B22" s="481"/>
      <c r="C22" s="480"/>
      <c r="D22" s="480"/>
    </row>
    <row r="23" spans="1:5" ht="15.6" x14ac:dyDescent="0.3">
      <c r="A23" s="478"/>
      <c r="D23" s="480"/>
    </row>
    <row r="24" spans="1:5" ht="15.6" x14ac:dyDescent="0.3">
      <c r="A24" s="478"/>
      <c r="C24" s="23" t="s">
        <v>2346</v>
      </c>
      <c r="D24" s="89">
        <v>701257.23283519316</v>
      </c>
    </row>
    <row r="25" spans="1:5" ht="15.6" x14ac:dyDescent="0.3">
      <c r="A25" s="478"/>
      <c r="C25" s="23" t="s">
        <v>2345</v>
      </c>
      <c r="D25" s="89">
        <v>844767.82188133325</v>
      </c>
    </row>
    <row r="26" spans="1:5" ht="15.6" x14ac:dyDescent="0.3">
      <c r="A26" s="478"/>
      <c r="C26" s="23" t="s">
        <v>2344</v>
      </c>
      <c r="D26" s="89">
        <v>5490426.9016851494</v>
      </c>
    </row>
    <row r="27" spans="1:5" ht="15.6" x14ac:dyDescent="0.3">
      <c r="A27" s="478"/>
      <c r="C27" s="23" t="s">
        <v>2343</v>
      </c>
      <c r="D27" s="89">
        <v>1511184.1474873668</v>
      </c>
    </row>
    <row r="28" spans="1:5" ht="15.6" x14ac:dyDescent="0.3">
      <c r="A28" s="478"/>
    </row>
    <row r="29" spans="1:5" ht="15.6" x14ac:dyDescent="0.3">
      <c r="A29" s="478"/>
      <c r="B29" t="s">
        <v>2342</v>
      </c>
    </row>
    <row r="30" spans="1:5" ht="15.6" x14ac:dyDescent="0.3">
      <c r="A30" s="478"/>
      <c r="B30" t="s">
        <v>2341</v>
      </c>
    </row>
    <row r="31" spans="1:5" ht="15.6" x14ac:dyDescent="0.3">
      <c r="A31" s="478"/>
      <c r="B31" t="s">
        <v>2340</v>
      </c>
    </row>
    <row r="32" spans="1:5" ht="15.6" x14ac:dyDescent="0.3">
      <c r="A32" s="478"/>
    </row>
    <row r="33" spans="1:5" ht="15.6" x14ac:dyDescent="0.3">
      <c r="A33" s="478"/>
      <c r="B33" s="697" t="s">
        <v>2339</v>
      </c>
      <c r="C33" s="697"/>
      <c r="D33" s="697"/>
      <c r="E33" s="697"/>
    </row>
    <row r="34" spans="1:5" ht="15.6" x14ac:dyDescent="0.3">
      <c r="A34" s="478"/>
      <c r="B34" s="2"/>
      <c r="C34" s="162" t="s">
        <v>2338</v>
      </c>
      <c r="D34" s="162" t="s">
        <v>2337</v>
      </c>
      <c r="E34" s="162" t="s">
        <v>2244</v>
      </c>
    </row>
    <row r="35" spans="1:5" ht="15.6" x14ac:dyDescent="0.3">
      <c r="A35" s="478"/>
      <c r="B35" s="2" t="s">
        <v>2243</v>
      </c>
      <c r="C35" s="479">
        <v>0.15</v>
      </c>
      <c r="D35" s="479">
        <f>C35</f>
        <v>0.15</v>
      </c>
      <c r="E35" s="479">
        <v>0.09</v>
      </c>
    </row>
    <row r="36" spans="1:5" ht="15.6" x14ac:dyDescent="0.3">
      <c r="A36" s="478"/>
      <c r="B36" s="2" t="s">
        <v>2336</v>
      </c>
      <c r="C36" s="479">
        <v>0.12</v>
      </c>
      <c r="D36" s="479">
        <v>7.5999999999999998E-2</v>
      </c>
      <c r="E36" s="479">
        <v>7.5999999999999998E-2</v>
      </c>
    </row>
    <row r="37" spans="1:5" ht="15.6" x14ac:dyDescent="0.3">
      <c r="A37" s="478"/>
      <c r="B37" s="2" t="s">
        <v>2239</v>
      </c>
      <c r="C37" s="479">
        <v>0.13</v>
      </c>
      <c r="D37" s="479">
        <v>0.13</v>
      </c>
      <c r="E37" s="479">
        <v>0.13</v>
      </c>
    </row>
    <row r="38" spans="1:5" ht="15.6" x14ac:dyDescent="0.3">
      <c r="A38" s="478"/>
    </row>
    <row r="39" spans="1:5" ht="15.6" x14ac:dyDescent="0.3">
      <c r="A39" s="478"/>
      <c r="B39" t="s">
        <v>2335</v>
      </c>
    </row>
    <row r="40" spans="1:5" ht="15.6" x14ac:dyDescent="0.3">
      <c r="A40" s="478"/>
    </row>
    <row r="41" spans="1:5" ht="15.6" x14ac:dyDescent="0.3">
      <c r="A41" s="478"/>
    </row>
  </sheetData>
  <mergeCells count="1">
    <mergeCell ref="B33:E33"/>
  </mergeCells>
  <pageMargins left="0.7" right="0.7" top="0.75" bottom="0.75" header="0.3" footer="0.3"/>
  <pageSetup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C22F-FED3-41EC-99C8-331539C1A256}">
  <sheetPr>
    <tabColor theme="9" tint="0.59999389629810485"/>
  </sheetPr>
  <dimension ref="A1:L69"/>
  <sheetViews>
    <sheetView zoomScale="90" zoomScaleNormal="90" workbookViewId="0">
      <selection activeCell="G58" sqref="G58"/>
    </sheetView>
  </sheetViews>
  <sheetFormatPr defaultColWidth="8.6640625" defaultRowHeight="14.4" x14ac:dyDescent="0.3"/>
  <cols>
    <col min="2" max="2" width="23" customWidth="1"/>
    <col min="3" max="4" width="19.5546875" customWidth="1"/>
    <col min="5" max="5" width="28" customWidth="1"/>
    <col min="6" max="6" width="16.33203125" customWidth="1"/>
  </cols>
  <sheetData>
    <row r="1" spans="1:12" x14ac:dyDescent="0.3">
      <c r="A1" t="s">
        <v>2354</v>
      </c>
    </row>
    <row r="2" spans="1:12" ht="15.6" x14ac:dyDescent="0.3">
      <c r="A2" s="131" t="s">
        <v>1478</v>
      </c>
      <c r="B2" s="108"/>
      <c r="C2" s="108"/>
      <c r="D2" s="108"/>
      <c r="E2" s="108"/>
      <c r="F2" s="108"/>
      <c r="G2" s="108"/>
      <c r="H2" s="108"/>
      <c r="I2" s="108"/>
      <c r="J2" s="108"/>
      <c r="K2" s="108"/>
      <c r="L2" s="108"/>
    </row>
    <row r="3" spans="1:12" ht="15.6" x14ac:dyDescent="0.3">
      <c r="A3" s="131" t="s">
        <v>1477</v>
      </c>
      <c r="B3" s="108"/>
      <c r="C3" s="108"/>
      <c r="D3" s="108"/>
      <c r="E3" s="108"/>
      <c r="F3" s="108"/>
      <c r="G3" s="108"/>
      <c r="H3" s="108"/>
      <c r="I3" s="108"/>
      <c r="J3" s="108"/>
      <c r="K3" s="108"/>
      <c r="L3" s="108"/>
    </row>
    <row r="4" spans="1:12" s="485" customFormat="1" ht="15.6" x14ac:dyDescent="0.3">
      <c r="A4" s="130" t="s">
        <v>2353</v>
      </c>
      <c r="B4" s="110"/>
      <c r="C4" s="110"/>
      <c r="D4" s="110"/>
      <c r="E4" s="110"/>
      <c r="F4" s="110"/>
      <c r="G4" s="110"/>
      <c r="H4" s="110"/>
      <c r="I4" s="110"/>
      <c r="J4" s="110"/>
      <c r="K4" s="110"/>
      <c r="L4" s="110"/>
    </row>
    <row r="5" spans="1:12" ht="15.6" x14ac:dyDescent="0.3">
      <c r="A5" s="126"/>
      <c r="B5" s="108"/>
      <c r="C5" s="108"/>
      <c r="D5" s="108"/>
      <c r="E5" s="108"/>
      <c r="F5" s="108"/>
      <c r="G5" s="108"/>
      <c r="H5" s="108"/>
      <c r="I5" s="108"/>
      <c r="J5" s="108"/>
      <c r="K5" s="108"/>
      <c r="L5" s="108"/>
    </row>
    <row r="6" spans="1:12" ht="15.6" x14ac:dyDescent="0.3">
      <c r="A6" s="126" t="s">
        <v>2352</v>
      </c>
      <c r="B6" s="108"/>
      <c r="C6" s="108"/>
      <c r="D6" s="108"/>
      <c r="E6" s="108"/>
      <c r="F6" s="108"/>
      <c r="G6" s="108"/>
      <c r="H6" s="108"/>
      <c r="I6" s="108"/>
      <c r="J6" s="108"/>
      <c r="K6" s="108"/>
      <c r="L6" s="108"/>
    </row>
    <row r="7" spans="1:12" ht="15.6" x14ac:dyDescent="0.3">
      <c r="A7" s="126"/>
      <c r="B7" s="108"/>
      <c r="C7" s="108"/>
      <c r="D7" s="108"/>
      <c r="E7" s="108"/>
      <c r="F7" s="108"/>
      <c r="G7" s="108"/>
      <c r="H7" s="108"/>
      <c r="I7" s="108"/>
      <c r="J7" s="108"/>
      <c r="K7" s="108"/>
      <c r="L7" s="108"/>
    </row>
    <row r="8" spans="1:12" ht="15.6" x14ac:dyDescent="0.3">
      <c r="A8" s="126" t="s">
        <v>2351</v>
      </c>
      <c r="B8" s="108"/>
      <c r="C8" s="108"/>
      <c r="D8" s="108"/>
      <c r="E8" s="108"/>
      <c r="F8" s="108"/>
      <c r="G8" s="108"/>
      <c r="H8" s="108"/>
      <c r="I8" s="108"/>
      <c r="J8" s="108"/>
      <c r="K8" s="108"/>
      <c r="L8" s="108"/>
    </row>
    <row r="9" spans="1:12" ht="15.6" x14ac:dyDescent="0.3">
      <c r="A9" s="126"/>
      <c r="B9" s="108"/>
      <c r="C9" s="108"/>
      <c r="D9" s="108"/>
      <c r="E9" s="108"/>
      <c r="F9" s="108"/>
      <c r="G9" s="108"/>
      <c r="H9" s="108"/>
      <c r="I9" s="108"/>
      <c r="J9" s="108"/>
      <c r="K9" s="108"/>
      <c r="L9" s="108"/>
    </row>
    <row r="10" spans="1:12" ht="15.6" x14ac:dyDescent="0.3">
      <c r="A10" s="124" t="s">
        <v>2350</v>
      </c>
      <c r="B10" s="108"/>
      <c r="C10" s="108"/>
      <c r="D10" s="108"/>
      <c r="E10" s="108"/>
      <c r="F10" s="108"/>
      <c r="G10" s="108"/>
      <c r="H10" s="108"/>
      <c r="I10" s="108"/>
      <c r="J10" s="108"/>
      <c r="K10" s="108"/>
      <c r="L10" s="108"/>
    </row>
    <row r="11" spans="1:12" ht="15.6" x14ac:dyDescent="0.3">
      <c r="A11" s="126" t="s">
        <v>1480</v>
      </c>
      <c r="B11" s="108"/>
      <c r="C11" s="108"/>
      <c r="D11" s="108"/>
      <c r="E11" s="108"/>
      <c r="F11" s="108"/>
      <c r="G11" s="108"/>
      <c r="H11" s="108"/>
      <c r="I11" s="108"/>
      <c r="J11" s="108"/>
      <c r="K11" s="108"/>
      <c r="L11" s="108"/>
    </row>
    <row r="12" spans="1:12" ht="15.6" x14ac:dyDescent="0.3">
      <c r="A12" s="478"/>
    </row>
    <row r="13" spans="1:12" ht="15.6" x14ac:dyDescent="0.3">
      <c r="A13" s="478"/>
      <c r="B13" s="165"/>
      <c r="C13" s="155" t="s">
        <v>2349</v>
      </c>
      <c r="D13" s="162" t="s">
        <v>2348</v>
      </c>
    </row>
    <row r="14" spans="1:12" ht="15.6" x14ac:dyDescent="0.3">
      <c r="A14" s="478"/>
      <c r="B14" s="484" t="s">
        <v>2347</v>
      </c>
      <c r="C14" s="21">
        <f>SUM(C15:C17)</f>
        <v>41994157.603258066</v>
      </c>
      <c r="D14" s="21">
        <f>SUM(D15:D17)</f>
        <v>46994157.603258066</v>
      </c>
    </row>
    <row r="15" spans="1:12" ht="15.6" x14ac:dyDescent="0.3">
      <c r="A15" s="478"/>
      <c r="B15" s="483" t="s">
        <v>2243</v>
      </c>
      <c r="C15" s="482">
        <v>35626693.984880365</v>
      </c>
      <c r="D15" s="482">
        <f>C15+5000000</f>
        <v>40626693.984880365</v>
      </c>
    </row>
    <row r="16" spans="1:12" ht="15.6" x14ac:dyDescent="0.3">
      <c r="A16" s="478"/>
      <c r="B16" s="483" t="s">
        <v>2336</v>
      </c>
      <c r="C16" s="482">
        <v>5548499.5608217409</v>
      </c>
      <c r="D16" s="482">
        <f>C16</f>
        <v>5548499.5608217409</v>
      </c>
    </row>
    <row r="17" spans="1:5" ht="15.6" x14ac:dyDescent="0.3">
      <c r="A17" s="478"/>
      <c r="B17" s="483" t="s">
        <v>2239</v>
      </c>
      <c r="C17" s="482">
        <v>818964.05755596014</v>
      </c>
      <c r="D17" s="482">
        <f>C17</f>
        <v>818964.05755596014</v>
      </c>
    </row>
    <row r="18" spans="1:5" ht="15.6" x14ac:dyDescent="0.3">
      <c r="A18" s="478"/>
      <c r="B18" s="2" t="s">
        <v>2174</v>
      </c>
      <c r="C18" s="21">
        <f>SUM(C19:C21)</f>
        <v>37544122.078826599</v>
      </c>
      <c r="D18" s="21">
        <f>SUM(D19:D21)</f>
        <v>36806599.816988111</v>
      </c>
    </row>
    <row r="19" spans="1:5" ht="15.6" x14ac:dyDescent="0.3">
      <c r="A19" s="478"/>
      <c r="B19" s="483" t="s">
        <v>2243</v>
      </c>
      <c r="C19" s="482">
        <v>29566844.406452943</v>
      </c>
      <c r="D19" s="482">
        <f>C19</f>
        <v>29566844.406452943</v>
      </c>
    </row>
    <row r="20" spans="1:5" ht="15.6" x14ac:dyDescent="0.3">
      <c r="A20" s="478"/>
      <c r="B20" s="483" t="s">
        <v>2336</v>
      </c>
      <c r="C20" s="482">
        <v>7375222.6183849173</v>
      </c>
      <c r="D20" s="482">
        <f>C20*0.9</f>
        <v>6637700.3565464253</v>
      </c>
      <c r="E20" s="283"/>
    </row>
    <row r="21" spans="1:5" ht="15.6" x14ac:dyDescent="0.3">
      <c r="A21" s="478"/>
      <c r="B21" s="483" t="s">
        <v>2239</v>
      </c>
      <c r="C21" s="482">
        <v>602055.05398874008</v>
      </c>
      <c r="D21" s="482">
        <f>C21</f>
        <v>602055.05398874008</v>
      </c>
    </row>
    <row r="22" spans="1:5" ht="15.6" x14ac:dyDescent="0.3">
      <c r="A22" s="478"/>
      <c r="B22" s="481"/>
      <c r="C22" s="480"/>
      <c r="D22" s="480"/>
    </row>
    <row r="23" spans="1:5" ht="15.6" x14ac:dyDescent="0.3">
      <c r="A23" s="478"/>
      <c r="D23" s="480"/>
    </row>
    <row r="24" spans="1:5" ht="15.6" x14ac:dyDescent="0.3">
      <c r="A24" s="478"/>
      <c r="C24" s="23" t="s">
        <v>2346</v>
      </c>
      <c r="D24" s="89">
        <v>701257.23283519316</v>
      </c>
    </row>
    <row r="25" spans="1:5" ht="15.6" x14ac:dyDescent="0.3">
      <c r="A25" s="478"/>
      <c r="C25" s="23" t="s">
        <v>2345</v>
      </c>
      <c r="D25" s="89">
        <v>844767.82188133325</v>
      </c>
    </row>
    <row r="26" spans="1:5" ht="15.6" x14ac:dyDescent="0.3">
      <c r="A26" s="478"/>
      <c r="C26" s="23" t="s">
        <v>2344</v>
      </c>
      <c r="D26" s="89">
        <v>5490426.9016851494</v>
      </c>
    </row>
    <row r="27" spans="1:5" ht="15.6" x14ac:dyDescent="0.3">
      <c r="A27" s="478"/>
      <c r="C27" s="23" t="s">
        <v>2343</v>
      </c>
      <c r="D27" s="89">
        <v>1511184.1474873668</v>
      </c>
    </row>
    <row r="28" spans="1:5" ht="15.6" x14ac:dyDescent="0.3">
      <c r="A28" s="478"/>
    </row>
    <row r="29" spans="1:5" ht="15.6" x14ac:dyDescent="0.3">
      <c r="A29" s="478"/>
      <c r="B29" t="s">
        <v>2342</v>
      </c>
    </row>
    <row r="30" spans="1:5" ht="15.6" x14ac:dyDescent="0.3">
      <c r="A30" s="478"/>
      <c r="B30" t="s">
        <v>2341</v>
      </c>
    </row>
    <row r="31" spans="1:5" ht="15.6" x14ac:dyDescent="0.3">
      <c r="A31" s="478"/>
      <c r="B31" t="s">
        <v>2340</v>
      </c>
    </row>
    <row r="32" spans="1:5" ht="15.6" x14ac:dyDescent="0.3">
      <c r="A32" s="478"/>
    </row>
    <row r="33" spans="1:5" ht="15.6" x14ac:dyDescent="0.3">
      <c r="A33" s="478"/>
      <c r="B33" s="697" t="s">
        <v>2339</v>
      </c>
      <c r="C33" s="697"/>
      <c r="D33" s="697"/>
      <c r="E33" s="697"/>
    </row>
    <row r="34" spans="1:5" ht="15.6" x14ac:dyDescent="0.3">
      <c r="A34" s="478"/>
      <c r="B34" s="2"/>
      <c r="C34" s="162" t="s">
        <v>2338</v>
      </c>
      <c r="D34" s="162" t="s">
        <v>2337</v>
      </c>
      <c r="E34" s="162" t="s">
        <v>2244</v>
      </c>
    </row>
    <row r="35" spans="1:5" ht="15.6" x14ac:dyDescent="0.3">
      <c r="A35" s="478"/>
      <c r="B35" s="2" t="s">
        <v>2243</v>
      </c>
      <c r="C35" s="479">
        <v>0.15</v>
      </c>
      <c r="D35" s="479">
        <f>C35</f>
        <v>0.15</v>
      </c>
      <c r="E35" s="479">
        <v>0.09</v>
      </c>
    </row>
    <row r="36" spans="1:5" ht="15.6" x14ac:dyDescent="0.3">
      <c r="A36" s="478"/>
      <c r="B36" s="2" t="s">
        <v>2336</v>
      </c>
      <c r="C36" s="479">
        <v>0.12</v>
      </c>
      <c r="D36" s="479">
        <v>7.5999999999999998E-2</v>
      </c>
      <c r="E36" s="479">
        <v>7.5999999999999998E-2</v>
      </c>
    </row>
    <row r="37" spans="1:5" ht="15.6" x14ac:dyDescent="0.3">
      <c r="A37" s="478"/>
      <c r="B37" s="2" t="s">
        <v>2239</v>
      </c>
      <c r="C37" s="479">
        <v>0.13</v>
      </c>
      <c r="D37" s="479">
        <v>0.13</v>
      </c>
      <c r="E37" s="479">
        <v>0.13</v>
      </c>
    </row>
    <row r="38" spans="1:5" ht="15.6" x14ac:dyDescent="0.3">
      <c r="A38" s="478"/>
    </row>
    <row r="39" spans="1:5" ht="15.6" x14ac:dyDescent="0.3">
      <c r="A39" s="478"/>
      <c r="B39" t="s">
        <v>2335</v>
      </c>
    </row>
    <row r="40" spans="1:5" ht="15.6" x14ac:dyDescent="0.3">
      <c r="A40" s="478"/>
    </row>
    <row r="41" spans="1:5" ht="15.6" x14ac:dyDescent="0.3">
      <c r="A41" s="478"/>
    </row>
    <row r="42" spans="1:5" x14ac:dyDescent="0.3">
      <c r="B42" s="105" t="s">
        <v>2494</v>
      </c>
    </row>
    <row r="43" spans="1:5" x14ac:dyDescent="0.3">
      <c r="B43" s="211" t="s">
        <v>1435</v>
      </c>
      <c r="C43" s="565" t="s">
        <v>2349</v>
      </c>
      <c r="D43" s="565" t="s">
        <v>2493</v>
      </c>
    </row>
    <row r="44" spans="1:5" x14ac:dyDescent="0.3">
      <c r="B44" t="str">
        <f>'LO3 A16'!B35</f>
        <v>Comprehensive</v>
      </c>
      <c r="C44" s="12">
        <f>'LO3 A16'!C15</f>
        <v>35626693.984880365</v>
      </c>
      <c r="D44" s="12">
        <f>'LO3 A16'!D15</f>
        <v>40626693.984880365</v>
      </c>
    </row>
    <row r="45" spans="1:5" x14ac:dyDescent="0.3">
      <c r="B45" t="str">
        <f>'LO3 A16'!B36</f>
        <v>Dental &amp; Vision</v>
      </c>
      <c r="C45" s="12">
        <f>'LO3 A16'!C16</f>
        <v>5548499.5608217409</v>
      </c>
      <c r="D45" s="12">
        <f>'LO3 A16'!D16</f>
        <v>5548499.5608217409</v>
      </c>
    </row>
    <row r="46" spans="1:5" x14ac:dyDescent="0.3">
      <c r="B46" t="str">
        <f>'LO3 A16'!B37</f>
        <v>Other Health</v>
      </c>
      <c r="C46" s="12">
        <f>'LO3 A16'!C17</f>
        <v>818964.05755596014</v>
      </c>
      <c r="D46" s="12">
        <f>'LO3 A16'!D17</f>
        <v>818964.05755596014</v>
      </c>
    </row>
    <row r="47" spans="1:5" x14ac:dyDescent="0.3">
      <c r="B47" s="211" t="s">
        <v>2492</v>
      </c>
    </row>
    <row r="48" spans="1:5" x14ac:dyDescent="0.3">
      <c r="B48" t="str">
        <f>B44</f>
        <v>Comprehensive</v>
      </c>
      <c r="C48" s="471">
        <f>(3000000*'LO3 A16'!$C$35+(25000000-3000000)*'LO3 A16'!$D$35+('LO3 A16'!C44-25000000)*'LO3 A16'!$E$35)/C44</f>
        <v>0.13210326112876444</v>
      </c>
      <c r="D48" s="471">
        <f>(3000000*'LO3 A16'!$C$35+(25000000-3000000)*'LO3 A16'!$D$35+('LO3 A16'!D44-25000000)*'LO3 A16'!$E$35)/D44</f>
        <v>0.12692153736551243</v>
      </c>
    </row>
    <row r="49" spans="2:4" x14ac:dyDescent="0.3">
      <c r="B49" t="str">
        <f>B45</f>
        <v>Dental &amp; Vision</v>
      </c>
      <c r="C49" s="471">
        <f>(3000000*'LO3 A16'!$C$36+('LO3 A16'!C45-3000000)*'LO3 A16'!$D$36)/C45</f>
        <v>9.9790215454293119E-2</v>
      </c>
      <c r="D49" s="471">
        <f>(3000000*'LO3 A16'!$C$36+('LO3 A16'!D45-3000000)*'LO3 A16'!$D$36)/D45</f>
        <v>9.9790215454293119E-2</v>
      </c>
    </row>
    <row r="50" spans="2:4" x14ac:dyDescent="0.3">
      <c r="B50" t="str">
        <f>B46</f>
        <v>Other Health</v>
      </c>
      <c r="C50" s="471">
        <f>'LO3 A16'!$C$37*'LO3 A16'!C46/'LO3 A16'!C46</f>
        <v>0.13</v>
      </c>
      <c r="D50" s="471">
        <f>'LO3 A16'!$C$37*'LO3 A16'!D46/'LO3 A16'!D46</f>
        <v>0.13</v>
      </c>
    </row>
    <row r="51" spans="2:4" x14ac:dyDescent="0.3">
      <c r="B51" s="211" t="s">
        <v>1575</v>
      </c>
    </row>
    <row r="52" spans="2:4" x14ac:dyDescent="0.3">
      <c r="B52" t="str">
        <f>B48</f>
        <v>Comprehensive</v>
      </c>
      <c r="C52" s="12">
        <f>'LO3 A16'!C19</f>
        <v>29566844.406452943</v>
      </c>
      <c r="D52" s="12">
        <f>'LO3 A16'!D19</f>
        <v>29566844.406452943</v>
      </c>
    </row>
    <row r="53" spans="2:4" x14ac:dyDescent="0.3">
      <c r="B53" t="str">
        <f>B49</f>
        <v>Dental &amp; Vision</v>
      </c>
      <c r="C53" s="12">
        <f>'LO3 A16'!C20</f>
        <v>7375222.6183849173</v>
      </c>
      <c r="D53" s="12">
        <f>'LO3 A16'!D20</f>
        <v>6637700.3565464253</v>
      </c>
    </row>
    <row r="54" spans="2:4" x14ac:dyDescent="0.3">
      <c r="B54" t="str">
        <f>B50</f>
        <v>Other Health</v>
      </c>
      <c r="C54" s="12">
        <f>'LO3 A16'!C21</f>
        <v>602055.05398874008</v>
      </c>
      <c r="D54" s="12">
        <f>'LO3 A16'!D21</f>
        <v>602055.05398874008</v>
      </c>
    </row>
    <row r="55" spans="2:4" x14ac:dyDescent="0.3">
      <c r="B55" t="s">
        <v>2291</v>
      </c>
      <c r="C55" s="104">
        <f>SUMPRODUCT(C48:C50,C52:C54)</f>
        <v>4720118.7785097435</v>
      </c>
      <c r="D55" s="104">
        <f>SUMPRODUCT(D48:D50,D52:D54)</f>
        <v>4493314.0528332507</v>
      </c>
    </row>
    <row r="56" spans="2:4" x14ac:dyDescent="0.3">
      <c r="C56" s="104"/>
      <c r="D56" s="104"/>
    </row>
    <row r="57" spans="2:4" x14ac:dyDescent="0.3">
      <c r="B57" s="105" t="s">
        <v>2491</v>
      </c>
      <c r="D57" s="104"/>
    </row>
    <row r="58" spans="2:4" x14ac:dyDescent="0.3">
      <c r="B58" t="s">
        <v>2302</v>
      </c>
      <c r="C58" s="12">
        <f>'LO3 A16'!D24</f>
        <v>701257.23283519316</v>
      </c>
      <c r="D58" s="104"/>
    </row>
    <row r="59" spans="2:4" x14ac:dyDescent="0.3">
      <c r="B59" t="s">
        <v>2292</v>
      </c>
      <c r="C59" s="12">
        <f>'LO3 A16'!D25</f>
        <v>844767.82188133325</v>
      </c>
      <c r="D59" s="104"/>
    </row>
    <row r="60" spans="2:4" x14ac:dyDescent="0.3">
      <c r="B60" t="s">
        <v>2291</v>
      </c>
      <c r="C60" s="12"/>
      <c r="D60" s="104"/>
    </row>
    <row r="61" spans="2:4" x14ac:dyDescent="0.3">
      <c r="B61" t="s">
        <v>2290</v>
      </c>
      <c r="C61" s="12">
        <f>'LO3 A16'!D26</f>
        <v>5490426.9016851494</v>
      </c>
      <c r="D61" s="104"/>
    </row>
    <row r="62" spans="2:4" x14ac:dyDescent="0.3">
      <c r="B62" t="s">
        <v>2289</v>
      </c>
      <c r="C62" s="12">
        <f>'LO3 A16'!D27</f>
        <v>1511184.1474873668</v>
      </c>
      <c r="D62" s="104"/>
    </row>
    <row r="63" spans="2:4" x14ac:dyDescent="0.3">
      <c r="C63" s="104"/>
      <c r="D63" s="104"/>
    </row>
    <row r="64" spans="2:4" x14ac:dyDescent="0.3">
      <c r="B64" t="s">
        <v>2490</v>
      </c>
      <c r="C64" s="104">
        <f>($C$58+($C$59^2+C55^2+$C$61^2+$C$62^2)^0.5)</f>
        <v>8145827.0019012038</v>
      </c>
      <c r="D64" s="104">
        <f>($C$58+($C$59^2+D55^2+$C$61^2+$C$62^2)^0.5)</f>
        <v>8004131.2520580366</v>
      </c>
    </row>
    <row r="65" spans="2:4" x14ac:dyDescent="0.3">
      <c r="B65" t="s">
        <v>2489</v>
      </c>
      <c r="C65" s="104">
        <f>C64*1.03</f>
        <v>8390201.8119582403</v>
      </c>
      <c r="D65" s="104">
        <f>D64*1.03</f>
        <v>8244255.1896197777</v>
      </c>
    </row>
    <row r="66" spans="2:4" x14ac:dyDescent="0.3">
      <c r="B66" t="s">
        <v>2355</v>
      </c>
      <c r="C66" s="104">
        <f>C65/2</f>
        <v>4195100.9059791202</v>
      </c>
      <c r="D66" s="104">
        <f>D65/2</f>
        <v>4122127.5948098889</v>
      </c>
    </row>
    <row r="68" spans="2:4" x14ac:dyDescent="0.3">
      <c r="B68" s="563" t="s">
        <v>2488</v>
      </c>
      <c r="C68" s="564">
        <f>D66-C66</f>
        <v>-72973.31116923131</v>
      </c>
    </row>
    <row r="69" spans="2:4" x14ac:dyDescent="0.3">
      <c r="B69" s="563" t="s">
        <v>2488</v>
      </c>
      <c r="C69" s="562">
        <f>D66/C66-1</f>
        <v>-1.7394888181408219E-2</v>
      </c>
    </row>
  </sheetData>
  <mergeCells count="1">
    <mergeCell ref="B33:E33"/>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D077-8EF9-4A21-9ABB-F04AEF776A97}">
  <sheetPr>
    <tabColor theme="5" tint="0.39997558519241921"/>
  </sheetPr>
  <dimension ref="A1:O47"/>
  <sheetViews>
    <sheetView topLeftCell="A6" workbookViewId="0">
      <selection activeCell="F57" sqref="F57"/>
    </sheetView>
  </sheetViews>
  <sheetFormatPr defaultRowHeight="14.4" x14ac:dyDescent="0.3"/>
  <sheetData>
    <row r="1" spans="1:8" ht="15" thickBot="1" x14ac:dyDescent="0.35">
      <c r="A1" t="s">
        <v>1231</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3" spans="1:8" x14ac:dyDescent="0.3">
      <c r="D13" t="s">
        <v>1230</v>
      </c>
    </row>
    <row r="14" spans="1:8" x14ac:dyDescent="0.3">
      <c r="D14" t="s">
        <v>1229</v>
      </c>
    </row>
    <row r="15" spans="1:8" x14ac:dyDescent="0.3">
      <c r="D15" t="s">
        <v>1228</v>
      </c>
    </row>
    <row r="16" spans="1:8" x14ac:dyDescent="0.3">
      <c r="D16" t="s">
        <v>1227</v>
      </c>
    </row>
    <row r="21" spans="3:15" ht="15" thickBot="1" x14ac:dyDescent="0.35"/>
    <row r="22" spans="3:15" ht="15" thickBot="1" x14ac:dyDescent="0.35">
      <c r="C22" s="644" t="s">
        <v>18</v>
      </c>
      <c r="D22" s="645"/>
      <c r="E22" s="645"/>
      <c r="F22" s="645"/>
      <c r="G22" s="646"/>
    </row>
    <row r="25" spans="3:15" x14ac:dyDescent="0.3">
      <c r="C25" t="s">
        <v>1226</v>
      </c>
    </row>
    <row r="26" spans="3:15" x14ac:dyDescent="0.3">
      <c r="C26" t="s">
        <v>13</v>
      </c>
      <c r="D26">
        <v>1</v>
      </c>
      <c r="E26">
        <v>2</v>
      </c>
      <c r="F26">
        <v>3</v>
      </c>
      <c r="G26">
        <v>4</v>
      </c>
      <c r="H26">
        <v>5</v>
      </c>
      <c r="I26">
        <v>6</v>
      </c>
      <c r="J26">
        <v>7</v>
      </c>
      <c r="K26">
        <v>8</v>
      </c>
      <c r="L26">
        <v>9</v>
      </c>
      <c r="M26">
        <v>10</v>
      </c>
      <c r="N26">
        <v>11</v>
      </c>
      <c r="O26">
        <v>12</v>
      </c>
    </row>
    <row r="27" spans="3:15" x14ac:dyDescent="0.3">
      <c r="C27" t="s">
        <v>1225</v>
      </c>
      <c r="D27">
        <v>0.03</v>
      </c>
      <c r="E27">
        <v>0.03</v>
      </c>
      <c r="F27">
        <v>0.03</v>
      </c>
      <c r="G27">
        <v>0.03</v>
      </c>
      <c r="H27">
        <v>0.03</v>
      </c>
      <c r="I27">
        <v>0.03</v>
      </c>
      <c r="J27">
        <v>0.03</v>
      </c>
      <c r="K27">
        <v>0.03</v>
      </c>
      <c r="L27">
        <v>0.03</v>
      </c>
      <c r="M27">
        <v>0.05</v>
      </c>
      <c r="N27">
        <v>0.1</v>
      </c>
      <c r="O27">
        <v>0.15</v>
      </c>
    </row>
    <row r="29" spans="3:15" x14ac:dyDescent="0.3">
      <c r="C29" t="s">
        <v>1224</v>
      </c>
    </row>
    <row r="30" spans="3:15" x14ac:dyDescent="0.3">
      <c r="C30" t="s">
        <v>13</v>
      </c>
      <c r="D30">
        <v>1</v>
      </c>
      <c r="E30">
        <v>2</v>
      </c>
      <c r="F30">
        <v>3</v>
      </c>
      <c r="G30">
        <v>4</v>
      </c>
      <c r="H30">
        <v>5</v>
      </c>
      <c r="I30">
        <v>6</v>
      </c>
      <c r="J30">
        <v>7</v>
      </c>
      <c r="K30">
        <v>8</v>
      </c>
      <c r="L30">
        <v>9</v>
      </c>
      <c r="M30">
        <v>10</v>
      </c>
      <c r="N30">
        <v>11</v>
      </c>
      <c r="O30">
        <v>12</v>
      </c>
    </row>
    <row r="31" spans="3:15" x14ac:dyDescent="0.3">
      <c r="C31" t="s">
        <v>1221</v>
      </c>
      <c r="D31">
        <v>909</v>
      </c>
      <c r="E31">
        <v>1093</v>
      </c>
      <c r="F31">
        <v>1165</v>
      </c>
      <c r="G31">
        <v>1137</v>
      </c>
      <c r="H31">
        <v>1099</v>
      </c>
      <c r="I31">
        <v>975</v>
      </c>
      <c r="J31">
        <v>1110</v>
      </c>
      <c r="K31">
        <v>1164</v>
      </c>
      <c r="L31">
        <v>935</v>
      </c>
      <c r="M31">
        <v>897</v>
      </c>
      <c r="N31">
        <v>781</v>
      </c>
      <c r="O31">
        <v>774</v>
      </c>
    </row>
    <row r="33" spans="3:15" x14ac:dyDescent="0.3">
      <c r="C33" t="s">
        <v>1223</v>
      </c>
    </row>
    <row r="34" spans="3:15" x14ac:dyDescent="0.3">
      <c r="C34" t="s">
        <v>13</v>
      </c>
      <c r="D34">
        <v>1</v>
      </c>
      <c r="E34">
        <v>2</v>
      </c>
      <c r="F34">
        <v>3</v>
      </c>
      <c r="G34">
        <v>4</v>
      </c>
      <c r="H34">
        <v>5</v>
      </c>
      <c r="I34">
        <v>6</v>
      </c>
      <c r="J34">
        <v>7</v>
      </c>
      <c r="K34">
        <v>8</v>
      </c>
      <c r="L34">
        <v>9</v>
      </c>
      <c r="M34">
        <v>10</v>
      </c>
      <c r="N34">
        <v>11</v>
      </c>
      <c r="O34">
        <v>12</v>
      </c>
    </row>
    <row r="35" spans="3:15" x14ac:dyDescent="0.3">
      <c r="C35" t="s">
        <v>1221</v>
      </c>
      <c r="D35">
        <v>930</v>
      </c>
      <c r="E35">
        <v>1012</v>
      </c>
      <c r="F35">
        <v>1068</v>
      </c>
      <c r="G35">
        <v>1083</v>
      </c>
      <c r="H35">
        <v>1042</v>
      </c>
      <c r="I35">
        <v>1026</v>
      </c>
      <c r="J35">
        <v>939</v>
      </c>
      <c r="K35">
        <v>1081</v>
      </c>
      <c r="L35">
        <v>969</v>
      </c>
      <c r="M35">
        <v>1153</v>
      </c>
      <c r="N35">
        <v>1046</v>
      </c>
      <c r="O35">
        <v>942</v>
      </c>
    </row>
    <row r="37" spans="3:15" x14ac:dyDescent="0.3">
      <c r="C37" t="s">
        <v>1222</v>
      </c>
    </row>
    <row r="38" spans="3:15" x14ac:dyDescent="0.3">
      <c r="C38" t="s">
        <v>13</v>
      </c>
      <c r="D38">
        <v>1</v>
      </c>
      <c r="E38">
        <v>2</v>
      </c>
      <c r="F38">
        <v>3</v>
      </c>
      <c r="G38">
        <v>4</v>
      </c>
      <c r="H38">
        <v>5</v>
      </c>
      <c r="I38">
        <v>6</v>
      </c>
      <c r="J38">
        <v>7</v>
      </c>
      <c r="K38">
        <v>8</v>
      </c>
      <c r="L38">
        <v>9</v>
      </c>
      <c r="M38">
        <v>10</v>
      </c>
      <c r="N38">
        <v>11</v>
      </c>
      <c r="O38">
        <v>12</v>
      </c>
    </row>
    <row r="39" spans="3:15" x14ac:dyDescent="0.3">
      <c r="C39" t="s">
        <v>1221</v>
      </c>
      <c r="D39">
        <v>1</v>
      </c>
      <c r="E39">
        <v>1</v>
      </c>
      <c r="F39">
        <v>1</v>
      </c>
      <c r="G39">
        <v>1</v>
      </c>
      <c r="H39">
        <v>1</v>
      </c>
      <c r="I39">
        <v>1</v>
      </c>
      <c r="J39">
        <v>1</v>
      </c>
      <c r="K39">
        <v>1</v>
      </c>
      <c r="L39">
        <v>1</v>
      </c>
      <c r="M39">
        <v>1</v>
      </c>
      <c r="N39">
        <v>0.9</v>
      </c>
      <c r="O39">
        <v>0.8</v>
      </c>
    </row>
    <row r="43" spans="3:15" ht="15" thickBot="1" x14ac:dyDescent="0.35"/>
    <row r="44" spans="3:15" ht="15" thickBot="1" x14ac:dyDescent="0.35">
      <c r="C44" s="644" t="s">
        <v>17</v>
      </c>
      <c r="D44" s="645"/>
      <c r="E44" s="645"/>
      <c r="F44" s="645"/>
      <c r="G44" s="646"/>
    </row>
    <row r="47" spans="3:15" x14ac:dyDescent="0.3">
      <c r="C47" t="s">
        <v>1220</v>
      </c>
    </row>
  </sheetData>
  <mergeCells count="3">
    <mergeCell ref="C10:F10"/>
    <mergeCell ref="C22:G22"/>
    <mergeCell ref="C44:G44"/>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7BE71-F59F-4E84-B1EB-DAA34330DE35}">
  <sheetPr>
    <tabColor theme="1"/>
  </sheetPr>
  <dimension ref="A1"/>
  <sheetViews>
    <sheetView workbookViewId="0">
      <selection activeCell="N54" sqref="N54"/>
    </sheetView>
  </sheetViews>
  <sheetFormatPr defaultRowHeight="14.4" x14ac:dyDescent="0.3"/>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F747F-92E1-4C44-B184-CE7219269FC8}">
  <sheetPr>
    <tabColor theme="5" tint="0.39997558519241921"/>
  </sheetPr>
  <dimension ref="A1:U89"/>
  <sheetViews>
    <sheetView workbookViewId="0">
      <selection activeCell="I51" sqref="I51"/>
    </sheetView>
  </sheetViews>
  <sheetFormatPr defaultRowHeight="14.4" outlineLevelRow="1" x14ac:dyDescent="0.3"/>
  <cols>
    <col min="3" max="3" width="26.88671875" customWidth="1"/>
  </cols>
  <sheetData>
    <row r="1" spans="1:8" ht="15" thickBot="1" x14ac:dyDescent="0.35">
      <c r="A1" t="s">
        <v>2537</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3" spans="1:8" x14ac:dyDescent="0.3">
      <c r="D13">
        <v>2007</v>
      </c>
      <c r="E13">
        <v>2020</v>
      </c>
    </row>
    <row r="14" spans="1:8" x14ac:dyDescent="0.3">
      <c r="C14" t="s">
        <v>2536</v>
      </c>
      <c r="D14" s="93">
        <v>265</v>
      </c>
      <c r="E14" s="93">
        <v>435</v>
      </c>
    </row>
    <row r="15" spans="1:8" x14ac:dyDescent="0.3">
      <c r="C15" t="s">
        <v>2535</v>
      </c>
      <c r="D15" s="93">
        <v>2400</v>
      </c>
      <c r="E15" s="93">
        <v>4020</v>
      </c>
    </row>
    <row r="16" spans="1:8" x14ac:dyDescent="0.3">
      <c r="C16" t="s">
        <v>2534</v>
      </c>
    </row>
    <row r="17" spans="2:21" x14ac:dyDescent="0.3">
      <c r="C17" t="s">
        <v>2533</v>
      </c>
      <c r="D17" s="100"/>
      <c r="E17" s="100">
        <v>0.7</v>
      </c>
    </row>
    <row r="18" spans="2:21" x14ac:dyDescent="0.3">
      <c r="C18" t="s">
        <v>2532</v>
      </c>
      <c r="D18" s="100"/>
      <c r="E18" s="100">
        <v>0.05</v>
      </c>
    </row>
    <row r="19" spans="2:21" x14ac:dyDescent="0.3">
      <c r="C19" t="s">
        <v>2531</v>
      </c>
      <c r="D19" s="100">
        <v>1</v>
      </c>
      <c r="E19" s="100">
        <v>0.25</v>
      </c>
    </row>
    <row r="20" spans="2:21" x14ac:dyDescent="0.3">
      <c r="C20" t="s">
        <v>2530</v>
      </c>
      <c r="D20" s="100"/>
      <c r="E20" s="100">
        <v>0.75</v>
      </c>
    </row>
    <row r="21" spans="2:21" x14ac:dyDescent="0.3">
      <c r="C21" t="s">
        <v>2529</v>
      </c>
      <c r="D21" s="93">
        <v>3850</v>
      </c>
      <c r="E21" s="93">
        <v>6350</v>
      </c>
      <c r="T21" s="93"/>
    </row>
    <row r="22" spans="2:21" x14ac:dyDescent="0.3">
      <c r="C22" t="s">
        <v>2528</v>
      </c>
      <c r="D22" s="93">
        <v>5451</v>
      </c>
      <c r="E22" s="93">
        <v>9719</v>
      </c>
      <c r="U22" s="93"/>
    </row>
    <row r="23" spans="2:21" x14ac:dyDescent="0.3">
      <c r="C23" t="s">
        <v>2527</v>
      </c>
    </row>
    <row r="24" spans="2:21" x14ac:dyDescent="0.3">
      <c r="C24" t="s">
        <v>2526</v>
      </c>
      <c r="D24" s="93">
        <v>2.15</v>
      </c>
      <c r="E24" s="93">
        <v>3.6</v>
      </c>
    </row>
    <row r="25" spans="2:21" x14ac:dyDescent="0.3">
      <c r="C25" t="s">
        <v>2525</v>
      </c>
      <c r="D25" s="93">
        <v>5.35</v>
      </c>
      <c r="E25" s="93">
        <v>8.9499999999999993</v>
      </c>
    </row>
    <row r="29" spans="2:21" ht="15" thickBot="1" x14ac:dyDescent="0.35"/>
    <row r="30" spans="2:21" ht="15" thickBot="1" x14ac:dyDescent="0.35">
      <c r="C30" s="644" t="s">
        <v>18</v>
      </c>
      <c r="D30" s="645"/>
      <c r="E30" s="645"/>
      <c r="F30" s="645"/>
      <c r="G30" s="646"/>
      <c r="I30" s="644" t="s">
        <v>17</v>
      </c>
      <c r="J30" s="645"/>
      <c r="K30" s="645"/>
      <c r="L30" s="645"/>
      <c r="M30" s="645"/>
      <c r="N30" s="645"/>
      <c r="O30" s="645"/>
      <c r="P30" s="645"/>
      <c r="Q30" s="646"/>
    </row>
    <row r="31" spans="2:21" x14ac:dyDescent="0.3">
      <c r="B31" t="s">
        <v>36</v>
      </c>
    </row>
    <row r="32" spans="2:21" outlineLevel="1" x14ac:dyDescent="0.3">
      <c r="C32" t="s">
        <v>2524</v>
      </c>
      <c r="D32" t="s">
        <v>2523</v>
      </c>
      <c r="E32" t="s">
        <v>2522</v>
      </c>
      <c r="F32" t="s">
        <v>2521</v>
      </c>
    </row>
    <row r="33" spans="3:6" outlineLevel="1" x14ac:dyDescent="0.3">
      <c r="C33" t="s">
        <v>2520</v>
      </c>
      <c r="D33" t="s">
        <v>2497</v>
      </c>
      <c r="E33">
        <v>1</v>
      </c>
      <c r="F33" s="93">
        <v>120</v>
      </c>
    </row>
    <row r="34" spans="3:6" outlineLevel="1" x14ac:dyDescent="0.3">
      <c r="C34" t="s">
        <v>2519</v>
      </c>
      <c r="D34" t="s">
        <v>2495</v>
      </c>
      <c r="E34">
        <v>1</v>
      </c>
      <c r="F34" s="93">
        <v>550</v>
      </c>
    </row>
    <row r="35" spans="3:6" outlineLevel="1" x14ac:dyDescent="0.3">
      <c r="C35" t="s">
        <v>2518</v>
      </c>
      <c r="D35" t="s">
        <v>2497</v>
      </c>
      <c r="E35">
        <v>1</v>
      </c>
      <c r="F35" s="93">
        <v>120</v>
      </c>
    </row>
    <row r="36" spans="3:6" outlineLevel="1" x14ac:dyDescent="0.3">
      <c r="C36" t="s">
        <v>2517</v>
      </c>
      <c r="D36" t="s">
        <v>2495</v>
      </c>
      <c r="E36">
        <v>1</v>
      </c>
      <c r="F36" s="93">
        <v>550</v>
      </c>
    </row>
    <row r="37" spans="3:6" outlineLevel="1" x14ac:dyDescent="0.3">
      <c r="C37" t="s">
        <v>2516</v>
      </c>
      <c r="D37" t="s">
        <v>2497</v>
      </c>
      <c r="E37">
        <v>1</v>
      </c>
      <c r="F37" s="93">
        <v>120</v>
      </c>
    </row>
    <row r="38" spans="3:6" outlineLevel="1" x14ac:dyDescent="0.3">
      <c r="C38" t="s">
        <v>2515</v>
      </c>
      <c r="D38" t="s">
        <v>2495</v>
      </c>
      <c r="E38">
        <v>1</v>
      </c>
      <c r="F38" s="93">
        <v>550</v>
      </c>
    </row>
    <row r="39" spans="3:6" outlineLevel="1" x14ac:dyDescent="0.3">
      <c r="C39" t="s">
        <v>2514</v>
      </c>
      <c r="D39" t="s">
        <v>2497</v>
      </c>
      <c r="E39">
        <v>1</v>
      </c>
      <c r="F39" s="93">
        <v>120</v>
      </c>
    </row>
    <row r="40" spans="3:6" outlineLevel="1" x14ac:dyDescent="0.3">
      <c r="C40" t="s">
        <v>2513</v>
      </c>
      <c r="D40" t="s">
        <v>2495</v>
      </c>
      <c r="E40">
        <v>1</v>
      </c>
      <c r="F40" s="93">
        <v>550</v>
      </c>
    </row>
    <row r="41" spans="3:6" outlineLevel="1" x14ac:dyDescent="0.3">
      <c r="C41" t="s">
        <v>2512</v>
      </c>
      <c r="D41" t="s">
        <v>2497</v>
      </c>
      <c r="E41">
        <v>1</v>
      </c>
      <c r="F41" s="93">
        <v>120</v>
      </c>
    </row>
    <row r="42" spans="3:6" outlineLevel="1" x14ac:dyDescent="0.3">
      <c r="C42" t="s">
        <v>2511</v>
      </c>
      <c r="D42" t="s">
        <v>2495</v>
      </c>
      <c r="E42">
        <v>1</v>
      </c>
      <c r="F42" s="93">
        <v>550</v>
      </c>
    </row>
    <row r="43" spans="3:6" outlineLevel="1" x14ac:dyDescent="0.3">
      <c r="C43" t="s">
        <v>2510</v>
      </c>
      <c r="D43" t="s">
        <v>2497</v>
      </c>
      <c r="E43">
        <v>1</v>
      </c>
      <c r="F43" s="93">
        <v>120</v>
      </c>
    </row>
    <row r="44" spans="3:6" outlineLevel="1" x14ac:dyDescent="0.3">
      <c r="C44" t="s">
        <v>2509</v>
      </c>
      <c r="D44" t="s">
        <v>2495</v>
      </c>
      <c r="E44">
        <v>1</v>
      </c>
      <c r="F44" s="93">
        <v>550</v>
      </c>
    </row>
    <row r="45" spans="3:6" outlineLevel="1" x14ac:dyDescent="0.3">
      <c r="C45" t="s">
        <v>2508</v>
      </c>
      <c r="D45" t="s">
        <v>2497</v>
      </c>
      <c r="E45">
        <v>1</v>
      </c>
      <c r="F45" s="93">
        <v>120</v>
      </c>
    </row>
    <row r="46" spans="3:6" outlineLevel="1" x14ac:dyDescent="0.3">
      <c r="C46" t="s">
        <v>2507</v>
      </c>
      <c r="D46" t="s">
        <v>2495</v>
      </c>
      <c r="E46">
        <v>1</v>
      </c>
      <c r="F46" s="93">
        <v>550</v>
      </c>
    </row>
    <row r="47" spans="3:6" outlineLevel="1" x14ac:dyDescent="0.3">
      <c r="C47" t="s">
        <v>2506</v>
      </c>
      <c r="D47" t="s">
        <v>2497</v>
      </c>
      <c r="E47">
        <v>1</v>
      </c>
      <c r="F47" s="93">
        <v>120</v>
      </c>
    </row>
    <row r="48" spans="3:6" outlineLevel="1" x14ac:dyDescent="0.3">
      <c r="C48" t="s">
        <v>2505</v>
      </c>
      <c r="D48" t="s">
        <v>2495</v>
      </c>
      <c r="E48">
        <v>1</v>
      </c>
      <c r="F48" s="93">
        <v>550</v>
      </c>
    </row>
    <row r="49" spans="2:13" outlineLevel="1" x14ac:dyDescent="0.3">
      <c r="C49" t="s">
        <v>2504</v>
      </c>
      <c r="D49" t="s">
        <v>2497</v>
      </c>
      <c r="E49">
        <v>1</v>
      </c>
      <c r="F49" s="93">
        <v>120</v>
      </c>
      <c r="J49" s="93"/>
    </row>
    <row r="50" spans="2:13" outlineLevel="1" x14ac:dyDescent="0.3">
      <c r="C50" t="s">
        <v>2503</v>
      </c>
      <c r="D50" t="s">
        <v>2495</v>
      </c>
      <c r="E50">
        <v>1</v>
      </c>
      <c r="F50" s="93">
        <v>550</v>
      </c>
      <c r="K50" s="93"/>
      <c r="M50" s="93"/>
    </row>
    <row r="51" spans="2:13" outlineLevel="1" x14ac:dyDescent="0.3">
      <c r="C51" t="s">
        <v>2502</v>
      </c>
      <c r="D51" t="s">
        <v>2497</v>
      </c>
      <c r="E51">
        <v>1</v>
      </c>
      <c r="F51" s="93">
        <v>120</v>
      </c>
      <c r="J51" s="93"/>
      <c r="K51" s="93"/>
      <c r="M51" s="93"/>
    </row>
    <row r="52" spans="2:13" outlineLevel="1" x14ac:dyDescent="0.3">
      <c r="C52" t="s">
        <v>2501</v>
      </c>
      <c r="D52" t="s">
        <v>2495</v>
      </c>
      <c r="E52">
        <v>1</v>
      </c>
      <c r="F52" s="93">
        <v>550</v>
      </c>
      <c r="J52" s="93"/>
      <c r="K52" s="93"/>
      <c r="M52" s="93"/>
    </row>
    <row r="53" spans="2:13" outlineLevel="1" x14ac:dyDescent="0.3">
      <c r="C53" t="s">
        <v>2500</v>
      </c>
      <c r="D53" t="s">
        <v>2497</v>
      </c>
      <c r="E53">
        <v>1</v>
      </c>
      <c r="F53" s="93">
        <v>120</v>
      </c>
      <c r="J53" s="93"/>
      <c r="K53" s="93"/>
      <c r="M53" s="93"/>
    </row>
    <row r="54" spans="2:13" outlineLevel="1" x14ac:dyDescent="0.3">
      <c r="C54" t="s">
        <v>2499</v>
      </c>
      <c r="D54" t="s">
        <v>2495</v>
      </c>
      <c r="E54">
        <v>1</v>
      </c>
      <c r="F54" s="93">
        <v>550</v>
      </c>
      <c r="J54" s="93"/>
      <c r="K54" s="93"/>
      <c r="M54" s="93"/>
    </row>
    <row r="55" spans="2:13" outlineLevel="1" x14ac:dyDescent="0.3">
      <c r="C55" t="s">
        <v>2498</v>
      </c>
      <c r="D55" t="s">
        <v>2497</v>
      </c>
      <c r="E55">
        <v>1</v>
      </c>
      <c r="F55" s="93">
        <v>120</v>
      </c>
      <c r="J55" s="93"/>
      <c r="K55" s="93"/>
      <c r="M55" s="93"/>
    </row>
    <row r="56" spans="2:13" outlineLevel="1" x14ac:dyDescent="0.3">
      <c r="C56" t="s">
        <v>2496</v>
      </c>
      <c r="D56" t="s">
        <v>2495</v>
      </c>
      <c r="E56">
        <v>1</v>
      </c>
      <c r="F56" s="93">
        <v>550</v>
      </c>
      <c r="J56" s="93"/>
      <c r="K56" s="93"/>
      <c r="M56" s="93"/>
    </row>
    <row r="57" spans="2:13" outlineLevel="1" x14ac:dyDescent="0.3"/>
    <row r="58" spans="2:13" outlineLevel="1" x14ac:dyDescent="0.3"/>
    <row r="59" spans="2:13" outlineLevel="1" x14ac:dyDescent="0.3"/>
    <row r="60" spans="2:13" outlineLevel="1" x14ac:dyDescent="0.3"/>
    <row r="61" spans="2:13" outlineLevel="1" x14ac:dyDescent="0.3"/>
    <row r="64" spans="2:13" x14ac:dyDescent="0.3">
      <c r="B64" t="s">
        <v>19</v>
      </c>
    </row>
    <row r="65" spans="3:6" x14ac:dyDescent="0.3">
      <c r="C65" t="s">
        <v>2524</v>
      </c>
      <c r="D65" t="s">
        <v>2523</v>
      </c>
      <c r="E65" t="s">
        <v>2522</v>
      </c>
      <c r="F65" t="s">
        <v>2521</v>
      </c>
    </row>
    <row r="66" spans="3:6" x14ac:dyDescent="0.3">
      <c r="C66" t="s">
        <v>2520</v>
      </c>
      <c r="D66" t="s">
        <v>2497</v>
      </c>
      <c r="E66">
        <v>1</v>
      </c>
      <c r="F66" s="93">
        <v>120</v>
      </c>
    </row>
    <row r="67" spans="3:6" x14ac:dyDescent="0.3">
      <c r="C67" t="s">
        <v>2519</v>
      </c>
      <c r="D67" t="s">
        <v>2495</v>
      </c>
      <c r="E67">
        <v>1</v>
      </c>
      <c r="F67" s="93">
        <v>550</v>
      </c>
    </row>
    <row r="68" spans="3:6" x14ac:dyDescent="0.3">
      <c r="C68" t="s">
        <v>2518</v>
      </c>
      <c r="D68" t="s">
        <v>2497</v>
      </c>
      <c r="E68">
        <v>1</v>
      </c>
      <c r="F68" s="93">
        <v>120</v>
      </c>
    </row>
    <row r="69" spans="3:6" x14ac:dyDescent="0.3">
      <c r="C69" t="s">
        <v>2517</v>
      </c>
      <c r="D69" t="s">
        <v>2495</v>
      </c>
      <c r="E69">
        <v>1</v>
      </c>
      <c r="F69" s="93">
        <v>550</v>
      </c>
    </row>
    <row r="70" spans="3:6" x14ac:dyDescent="0.3">
      <c r="C70" t="s">
        <v>2516</v>
      </c>
      <c r="D70" t="s">
        <v>2497</v>
      </c>
      <c r="E70">
        <v>1</v>
      </c>
      <c r="F70" s="93">
        <v>120</v>
      </c>
    </row>
    <row r="71" spans="3:6" x14ac:dyDescent="0.3">
      <c r="C71" t="s">
        <v>2515</v>
      </c>
      <c r="D71" t="s">
        <v>2495</v>
      </c>
      <c r="E71">
        <v>1</v>
      </c>
      <c r="F71" s="93">
        <v>550</v>
      </c>
    </row>
    <row r="72" spans="3:6" x14ac:dyDescent="0.3">
      <c r="C72" t="s">
        <v>2514</v>
      </c>
      <c r="D72" t="s">
        <v>2497</v>
      </c>
      <c r="E72">
        <v>1</v>
      </c>
      <c r="F72" s="93">
        <v>120</v>
      </c>
    </row>
    <row r="73" spans="3:6" x14ac:dyDescent="0.3">
      <c r="C73" t="s">
        <v>2513</v>
      </c>
      <c r="D73" t="s">
        <v>2495</v>
      </c>
      <c r="E73">
        <v>1</v>
      </c>
      <c r="F73" s="93">
        <v>550</v>
      </c>
    </row>
    <row r="74" spans="3:6" x14ac:dyDescent="0.3">
      <c r="C74" t="s">
        <v>2512</v>
      </c>
      <c r="D74" t="s">
        <v>2497</v>
      </c>
      <c r="E74">
        <v>1</v>
      </c>
      <c r="F74" s="93">
        <v>120</v>
      </c>
    </row>
    <row r="75" spans="3:6" x14ac:dyDescent="0.3">
      <c r="C75" t="s">
        <v>2511</v>
      </c>
      <c r="D75" t="s">
        <v>2495</v>
      </c>
      <c r="E75">
        <v>1</v>
      </c>
      <c r="F75" s="93">
        <v>550</v>
      </c>
    </row>
    <row r="76" spans="3:6" x14ac:dyDescent="0.3">
      <c r="C76" t="s">
        <v>2510</v>
      </c>
      <c r="D76" t="s">
        <v>2497</v>
      </c>
      <c r="E76">
        <v>1</v>
      </c>
      <c r="F76" s="93">
        <v>120</v>
      </c>
    </row>
    <row r="77" spans="3:6" x14ac:dyDescent="0.3">
      <c r="C77" t="s">
        <v>2509</v>
      </c>
      <c r="D77" t="s">
        <v>2495</v>
      </c>
      <c r="E77">
        <v>1</v>
      </c>
      <c r="F77" s="93">
        <v>550</v>
      </c>
    </row>
    <row r="78" spans="3:6" x14ac:dyDescent="0.3">
      <c r="C78" t="s">
        <v>2508</v>
      </c>
      <c r="D78" t="s">
        <v>2497</v>
      </c>
      <c r="E78">
        <v>1</v>
      </c>
      <c r="F78" s="93">
        <v>120</v>
      </c>
    </row>
    <row r="79" spans="3:6" x14ac:dyDescent="0.3">
      <c r="C79" t="s">
        <v>2507</v>
      </c>
      <c r="D79" t="s">
        <v>2495</v>
      </c>
      <c r="E79">
        <v>1</v>
      </c>
      <c r="F79" s="93">
        <v>550</v>
      </c>
    </row>
    <row r="80" spans="3:6" x14ac:dyDescent="0.3">
      <c r="C80" t="s">
        <v>2506</v>
      </c>
      <c r="D80" t="s">
        <v>2497</v>
      </c>
      <c r="E80">
        <v>1</v>
      </c>
      <c r="F80" s="93">
        <v>120</v>
      </c>
    </row>
    <row r="81" spans="3:6" x14ac:dyDescent="0.3">
      <c r="C81" t="s">
        <v>2505</v>
      </c>
      <c r="D81" t="s">
        <v>2495</v>
      </c>
      <c r="E81">
        <v>1</v>
      </c>
      <c r="F81" s="93">
        <v>550</v>
      </c>
    </row>
    <row r="82" spans="3:6" x14ac:dyDescent="0.3">
      <c r="C82" t="s">
        <v>2504</v>
      </c>
      <c r="D82" t="s">
        <v>2497</v>
      </c>
      <c r="E82">
        <v>1</v>
      </c>
      <c r="F82" s="93">
        <v>120</v>
      </c>
    </row>
    <row r="83" spans="3:6" x14ac:dyDescent="0.3">
      <c r="C83" t="s">
        <v>2503</v>
      </c>
      <c r="D83" t="s">
        <v>2495</v>
      </c>
      <c r="E83">
        <v>1</v>
      </c>
      <c r="F83" s="93">
        <v>550</v>
      </c>
    </row>
    <row r="84" spans="3:6" x14ac:dyDescent="0.3">
      <c r="C84" t="s">
        <v>2502</v>
      </c>
      <c r="D84" t="s">
        <v>2497</v>
      </c>
      <c r="E84">
        <v>1</v>
      </c>
      <c r="F84" s="93">
        <v>120</v>
      </c>
    </row>
    <row r="85" spans="3:6" x14ac:dyDescent="0.3">
      <c r="C85" t="s">
        <v>2501</v>
      </c>
      <c r="D85" t="s">
        <v>2495</v>
      </c>
      <c r="E85">
        <v>1</v>
      </c>
      <c r="F85" s="93">
        <v>550</v>
      </c>
    </row>
    <row r="86" spans="3:6" x14ac:dyDescent="0.3">
      <c r="C86" t="s">
        <v>2500</v>
      </c>
      <c r="D86" t="s">
        <v>2497</v>
      </c>
      <c r="E86">
        <v>1</v>
      </c>
      <c r="F86" s="93">
        <v>120</v>
      </c>
    </row>
    <row r="87" spans="3:6" x14ac:dyDescent="0.3">
      <c r="C87" t="s">
        <v>2499</v>
      </c>
      <c r="D87" t="s">
        <v>2495</v>
      </c>
      <c r="E87">
        <v>1</v>
      </c>
      <c r="F87" s="93">
        <v>550</v>
      </c>
    </row>
    <row r="88" spans="3:6" x14ac:dyDescent="0.3">
      <c r="C88" t="s">
        <v>2498</v>
      </c>
      <c r="D88" t="s">
        <v>2497</v>
      </c>
      <c r="E88">
        <v>1</v>
      </c>
      <c r="F88" s="93">
        <v>120</v>
      </c>
    </row>
    <row r="89" spans="3:6" x14ac:dyDescent="0.3">
      <c r="C89" t="s">
        <v>2496</v>
      </c>
      <c r="D89" t="s">
        <v>2495</v>
      </c>
      <c r="E89">
        <v>1</v>
      </c>
      <c r="F89" s="93">
        <v>550</v>
      </c>
    </row>
  </sheetData>
  <mergeCells count="3">
    <mergeCell ref="C10:F10"/>
    <mergeCell ref="C30:G30"/>
    <mergeCell ref="I30:Q30"/>
  </mergeCells>
  <pageMargins left="0.7" right="0.7" top="0.75" bottom="0.75" header="0.3" footer="0.3"/>
  <pageSetup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A657-4304-4DED-A159-E831E7FA1F44}">
  <sheetPr>
    <tabColor theme="9" tint="0.59999389629810485"/>
  </sheetPr>
  <dimension ref="A1:Z93"/>
  <sheetViews>
    <sheetView workbookViewId="0">
      <selection activeCell="I45" sqref="I45"/>
    </sheetView>
  </sheetViews>
  <sheetFormatPr defaultRowHeight="14.4" outlineLevelRow="1" x14ac:dyDescent="0.3"/>
  <cols>
    <col min="3" max="3" width="26.88671875" customWidth="1"/>
  </cols>
  <sheetData>
    <row r="1" spans="1:8" ht="15" thickBot="1" x14ac:dyDescent="0.35">
      <c r="A1" t="s">
        <v>2537</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3" spans="1:8" x14ac:dyDescent="0.3">
      <c r="D13">
        <v>2007</v>
      </c>
      <c r="E13">
        <v>2020</v>
      </c>
    </row>
    <row r="14" spans="1:8" x14ac:dyDescent="0.3">
      <c r="C14" t="s">
        <v>2536</v>
      </c>
      <c r="D14" s="93">
        <v>265</v>
      </c>
      <c r="E14" s="93">
        <v>435</v>
      </c>
    </row>
    <row r="15" spans="1:8" x14ac:dyDescent="0.3">
      <c r="C15" t="s">
        <v>2535</v>
      </c>
      <c r="D15" s="93">
        <v>2400</v>
      </c>
      <c r="E15" s="93">
        <v>4020</v>
      </c>
    </row>
    <row r="16" spans="1:8" x14ac:dyDescent="0.3">
      <c r="C16" t="s">
        <v>2534</v>
      </c>
    </row>
    <row r="17" spans="2:21" x14ac:dyDescent="0.3">
      <c r="C17" t="s">
        <v>2533</v>
      </c>
      <c r="D17" s="100"/>
      <c r="E17" s="100">
        <v>0.7</v>
      </c>
    </row>
    <row r="18" spans="2:21" x14ac:dyDescent="0.3">
      <c r="C18" t="s">
        <v>2532</v>
      </c>
      <c r="D18" s="100"/>
      <c r="E18" s="100">
        <v>0.05</v>
      </c>
    </row>
    <row r="19" spans="2:21" x14ac:dyDescent="0.3">
      <c r="C19" t="s">
        <v>2531</v>
      </c>
      <c r="D19" s="100">
        <v>1</v>
      </c>
      <c r="E19" s="100">
        <v>0.25</v>
      </c>
    </row>
    <row r="20" spans="2:21" x14ac:dyDescent="0.3">
      <c r="C20" t="s">
        <v>2530</v>
      </c>
      <c r="D20" s="100"/>
      <c r="E20" s="100">
        <v>0.75</v>
      </c>
    </row>
    <row r="21" spans="2:21" x14ac:dyDescent="0.3">
      <c r="C21" t="s">
        <v>2529</v>
      </c>
      <c r="D21" s="93">
        <v>3850</v>
      </c>
      <c r="E21" s="93">
        <v>6350</v>
      </c>
      <c r="T21" s="93"/>
    </row>
    <row r="22" spans="2:21" x14ac:dyDescent="0.3">
      <c r="C22" t="s">
        <v>2528</v>
      </c>
      <c r="D22" s="93">
        <v>5451</v>
      </c>
      <c r="E22" s="93">
        <v>9719</v>
      </c>
      <c r="U22" s="93"/>
    </row>
    <row r="23" spans="2:21" x14ac:dyDescent="0.3">
      <c r="C23" t="s">
        <v>2527</v>
      </c>
    </row>
    <row r="24" spans="2:21" x14ac:dyDescent="0.3">
      <c r="C24" t="s">
        <v>2526</v>
      </c>
      <c r="D24" s="93">
        <v>2.15</v>
      </c>
      <c r="E24" s="93">
        <v>3.6</v>
      </c>
    </row>
    <row r="25" spans="2:21" x14ac:dyDescent="0.3">
      <c r="C25" t="s">
        <v>2525</v>
      </c>
      <c r="D25" s="93">
        <v>5.35</v>
      </c>
      <c r="E25" s="93">
        <v>8.9499999999999993</v>
      </c>
    </row>
    <row r="29" spans="2:21" ht="15" thickBot="1" x14ac:dyDescent="0.35"/>
    <row r="30" spans="2:21" ht="15" thickBot="1" x14ac:dyDescent="0.35">
      <c r="C30" s="644" t="s">
        <v>18</v>
      </c>
      <c r="D30" s="645"/>
      <c r="E30" s="645"/>
      <c r="F30" s="645"/>
      <c r="G30" s="646"/>
      <c r="I30" s="644" t="s">
        <v>17</v>
      </c>
      <c r="J30" s="645"/>
      <c r="K30" s="645"/>
      <c r="L30" s="645"/>
      <c r="M30" s="645"/>
      <c r="N30" s="645"/>
      <c r="O30" s="645"/>
      <c r="P30" s="645"/>
      <c r="Q30" s="646"/>
      <c r="S30">
        <v>0.25</v>
      </c>
      <c r="T30" t="s">
        <v>2696</v>
      </c>
    </row>
    <row r="31" spans="2:21" x14ac:dyDescent="0.3">
      <c r="B31" t="s">
        <v>36</v>
      </c>
      <c r="L31" s="698" t="s">
        <v>2693</v>
      </c>
      <c r="M31" s="698"/>
      <c r="N31" s="698"/>
      <c r="O31" s="698"/>
    </row>
    <row r="32" spans="2:21" outlineLevel="1" x14ac:dyDescent="0.3">
      <c r="C32" t="s">
        <v>2524</v>
      </c>
      <c r="D32" t="s">
        <v>2523</v>
      </c>
      <c r="E32" t="s">
        <v>2522</v>
      </c>
      <c r="F32" t="s">
        <v>2521</v>
      </c>
      <c r="I32" t="s">
        <v>2692</v>
      </c>
      <c r="J32" t="s">
        <v>2691</v>
      </c>
      <c r="K32" t="s">
        <v>1372</v>
      </c>
      <c r="L32" s="593" t="s">
        <v>2690</v>
      </c>
      <c r="M32" s="593" t="s">
        <v>2689</v>
      </c>
      <c r="N32" s="593" t="s">
        <v>2688</v>
      </c>
      <c r="O32" s="593" t="s">
        <v>2687</v>
      </c>
      <c r="P32" t="s">
        <v>2686</v>
      </c>
      <c r="Q32" t="s">
        <v>2683</v>
      </c>
    </row>
    <row r="33" spans="3:19" outlineLevel="1" x14ac:dyDescent="0.3">
      <c r="C33" t="s">
        <v>2520</v>
      </c>
      <c r="D33" t="s">
        <v>2497</v>
      </c>
      <c r="E33">
        <v>1</v>
      </c>
      <c r="F33" s="93">
        <v>120</v>
      </c>
      <c r="I33" s="93">
        <f t="shared" ref="I33:I56" si="0">F33</f>
        <v>120</v>
      </c>
      <c r="J33" s="93">
        <f>I33</f>
        <v>120</v>
      </c>
      <c r="K33" s="93">
        <f>I33</f>
        <v>120</v>
      </c>
      <c r="L33" s="93">
        <f>K33</f>
        <v>120</v>
      </c>
      <c r="M33" s="93"/>
      <c r="N33" s="93"/>
      <c r="O33" s="93"/>
      <c r="P33" s="93">
        <f>K33</f>
        <v>120</v>
      </c>
      <c r="Q33" s="93">
        <f t="shared" ref="Q33:Q56" si="1">I33-K33</f>
        <v>0</v>
      </c>
    </row>
    <row r="34" spans="3:19" outlineLevel="1" x14ac:dyDescent="0.3">
      <c r="C34" t="s">
        <v>2519</v>
      </c>
      <c r="D34" t="s">
        <v>2495</v>
      </c>
      <c r="E34">
        <v>1</v>
      </c>
      <c r="F34" s="93">
        <v>550</v>
      </c>
      <c r="I34" s="93">
        <f t="shared" si="0"/>
        <v>550</v>
      </c>
      <c r="J34" s="93">
        <f t="shared" ref="J34:J56" si="2">I34+J33</f>
        <v>670</v>
      </c>
      <c r="K34" s="93">
        <f>$D$14-K33+(I34-($D$14-K33))*$S$30</f>
        <v>246.25</v>
      </c>
      <c r="L34" s="93">
        <f>$D$14-K33</f>
        <v>145</v>
      </c>
      <c r="M34" s="93">
        <f>+(I34-($D$14-K33))*$S$30</f>
        <v>101.25</v>
      </c>
      <c r="N34" s="93"/>
      <c r="O34" s="93"/>
      <c r="P34" s="93">
        <f t="shared" ref="P34:P56" si="3">P33+K34</f>
        <v>366.25</v>
      </c>
      <c r="Q34" s="93">
        <f t="shared" si="1"/>
        <v>303.75</v>
      </c>
      <c r="R34" s="18" t="s">
        <v>2695</v>
      </c>
      <c r="S34" s="18"/>
    </row>
    <row r="35" spans="3:19" outlineLevel="1" x14ac:dyDescent="0.3">
      <c r="C35" t="s">
        <v>2518</v>
      </c>
      <c r="D35" t="s">
        <v>2497</v>
      </c>
      <c r="E35">
        <v>1</v>
      </c>
      <c r="F35" s="93">
        <v>120</v>
      </c>
      <c r="I35" s="93">
        <f t="shared" si="0"/>
        <v>120</v>
      </c>
      <c r="J35" s="93">
        <f t="shared" si="2"/>
        <v>790</v>
      </c>
      <c r="K35" s="93">
        <f>IF(J35&lt;$D$15,I35*$S$30,I35*$D$19)</f>
        <v>30</v>
      </c>
      <c r="L35" s="93"/>
      <c r="M35" s="93">
        <f>K35</f>
        <v>30</v>
      </c>
      <c r="N35" s="93"/>
      <c r="O35" s="93"/>
      <c r="P35" s="93">
        <f t="shared" si="3"/>
        <v>396.25</v>
      </c>
      <c r="Q35" s="93">
        <f t="shared" si="1"/>
        <v>90</v>
      </c>
    </row>
    <row r="36" spans="3:19" outlineLevel="1" x14ac:dyDescent="0.3">
      <c r="C36" t="s">
        <v>2517</v>
      </c>
      <c r="D36" t="s">
        <v>2495</v>
      </c>
      <c r="E36">
        <v>1</v>
      </c>
      <c r="F36" s="93">
        <v>550</v>
      </c>
      <c r="I36" s="93">
        <f t="shared" si="0"/>
        <v>550</v>
      </c>
      <c r="J36" s="93">
        <f t="shared" si="2"/>
        <v>1340</v>
      </c>
      <c r="K36" s="93">
        <f>IF(J36&lt;$D$15,I36*$S$30,I36*$D$19)</f>
        <v>137.5</v>
      </c>
      <c r="L36" s="93"/>
      <c r="M36" s="93">
        <f>K36</f>
        <v>137.5</v>
      </c>
      <c r="N36" s="93"/>
      <c r="O36" s="93"/>
      <c r="P36" s="93">
        <f t="shared" si="3"/>
        <v>533.75</v>
      </c>
      <c r="Q36" s="93">
        <f t="shared" si="1"/>
        <v>412.5</v>
      </c>
    </row>
    <row r="37" spans="3:19" outlineLevel="1" x14ac:dyDescent="0.3">
      <c r="C37" t="s">
        <v>2516</v>
      </c>
      <c r="D37" t="s">
        <v>2497</v>
      </c>
      <c r="E37">
        <v>1</v>
      </c>
      <c r="F37" s="93">
        <v>120</v>
      </c>
      <c r="I37" s="93">
        <f t="shared" si="0"/>
        <v>120</v>
      </c>
      <c r="J37" s="93">
        <f t="shared" si="2"/>
        <v>1460</v>
      </c>
      <c r="K37" s="93">
        <f>IF(J37&lt;$D$15,I37*$S$30,I37*$D$19)</f>
        <v>30</v>
      </c>
      <c r="L37" s="93"/>
      <c r="M37" s="93">
        <f>K37</f>
        <v>30</v>
      </c>
      <c r="N37" s="93"/>
      <c r="O37" s="93"/>
      <c r="P37" s="93">
        <f t="shared" si="3"/>
        <v>563.75</v>
      </c>
      <c r="Q37" s="93">
        <f t="shared" si="1"/>
        <v>90</v>
      </c>
    </row>
    <row r="38" spans="3:19" outlineLevel="1" x14ac:dyDescent="0.3">
      <c r="C38" t="s">
        <v>2515</v>
      </c>
      <c r="D38" t="s">
        <v>2495</v>
      </c>
      <c r="E38">
        <v>1</v>
      </c>
      <c r="F38" s="93">
        <v>550</v>
      </c>
      <c r="I38" s="93">
        <f t="shared" si="0"/>
        <v>550</v>
      </c>
      <c r="J38" s="93">
        <f t="shared" si="2"/>
        <v>2010</v>
      </c>
      <c r="K38" s="93">
        <f>IF(J38&lt;$D$15,I38*$S$30,I38*$D$19)</f>
        <v>137.5</v>
      </c>
      <c r="L38" s="93"/>
      <c r="M38" s="93">
        <f>K38</f>
        <v>137.5</v>
      </c>
      <c r="N38" s="93"/>
      <c r="O38" s="93"/>
      <c r="P38" s="93">
        <f t="shared" si="3"/>
        <v>701.25</v>
      </c>
      <c r="Q38" s="93">
        <f t="shared" si="1"/>
        <v>412.5</v>
      </c>
    </row>
    <row r="39" spans="3:19" outlineLevel="1" x14ac:dyDescent="0.3">
      <c r="C39" t="s">
        <v>2514</v>
      </c>
      <c r="D39" t="s">
        <v>2497</v>
      </c>
      <c r="E39">
        <v>1</v>
      </c>
      <c r="F39" s="93">
        <v>120</v>
      </c>
      <c r="I39" s="93">
        <f t="shared" si="0"/>
        <v>120</v>
      </c>
      <c r="J39" s="93">
        <f t="shared" si="2"/>
        <v>2130</v>
      </c>
      <c r="K39" s="93">
        <f>IF(J39&lt;$D$15,I39*$S$30,I39*$D$19)</f>
        <v>30</v>
      </c>
      <c r="L39" s="93"/>
      <c r="M39" s="93">
        <f>K39</f>
        <v>30</v>
      </c>
      <c r="N39" s="93"/>
      <c r="O39" s="93"/>
      <c r="P39" s="93">
        <f t="shared" si="3"/>
        <v>731.25</v>
      </c>
      <c r="Q39" s="93">
        <f t="shared" si="1"/>
        <v>90</v>
      </c>
    </row>
    <row r="40" spans="3:19" outlineLevel="1" x14ac:dyDescent="0.3">
      <c r="C40" t="s">
        <v>2513</v>
      </c>
      <c r="D40" t="s">
        <v>2495</v>
      </c>
      <c r="E40">
        <v>1</v>
      </c>
      <c r="F40" s="93">
        <v>550</v>
      </c>
      <c r="I40" s="93">
        <f t="shared" si="0"/>
        <v>550</v>
      </c>
      <c r="J40" s="93">
        <f t="shared" si="2"/>
        <v>2680</v>
      </c>
      <c r="K40" s="93">
        <f>($D$15-J39)*$S$30+(I40-($D$15-J39))*$D$19</f>
        <v>347.5</v>
      </c>
      <c r="L40" s="93"/>
      <c r="M40" s="93">
        <f>($D$15-J39)*$S$30</f>
        <v>67.5</v>
      </c>
      <c r="N40" s="93">
        <f>+(I40-($D$15-J39))*$D$19</f>
        <v>280</v>
      </c>
      <c r="O40" s="93"/>
      <c r="P40" s="93">
        <f t="shared" si="3"/>
        <v>1078.75</v>
      </c>
      <c r="Q40" s="93">
        <f t="shared" si="1"/>
        <v>202.5</v>
      </c>
      <c r="R40" s="18" t="s">
        <v>2681</v>
      </c>
      <c r="S40" s="18"/>
    </row>
    <row r="41" spans="3:19" outlineLevel="1" x14ac:dyDescent="0.3">
      <c r="C41" t="s">
        <v>2512</v>
      </c>
      <c r="D41" t="s">
        <v>2497</v>
      </c>
      <c r="E41">
        <v>1</v>
      </c>
      <c r="F41" s="93">
        <v>120</v>
      </c>
      <c r="I41" s="93">
        <f t="shared" si="0"/>
        <v>120</v>
      </c>
      <c r="J41" s="93">
        <f t="shared" si="2"/>
        <v>2800</v>
      </c>
      <c r="K41" s="93">
        <f t="shared" ref="K41:K48" si="4">IF(J41&lt;$D$15,I41*$S$30,I41*$D$19)</f>
        <v>120</v>
      </c>
      <c r="L41" s="93"/>
      <c r="M41" s="93"/>
      <c r="N41" s="93">
        <f t="shared" ref="N41:N48" si="5">K41</f>
        <v>120</v>
      </c>
      <c r="O41" s="93"/>
      <c r="P41" s="93">
        <f t="shared" si="3"/>
        <v>1198.75</v>
      </c>
      <c r="Q41" s="93">
        <f t="shared" si="1"/>
        <v>0</v>
      </c>
    </row>
    <row r="42" spans="3:19" outlineLevel="1" x14ac:dyDescent="0.3">
      <c r="C42" t="s">
        <v>2511</v>
      </c>
      <c r="D42" t="s">
        <v>2495</v>
      </c>
      <c r="E42">
        <v>1</v>
      </c>
      <c r="F42" s="93">
        <v>550</v>
      </c>
      <c r="I42" s="93">
        <f t="shared" si="0"/>
        <v>550</v>
      </c>
      <c r="J42" s="93">
        <f t="shared" si="2"/>
        <v>3350</v>
      </c>
      <c r="K42" s="93">
        <f t="shared" si="4"/>
        <v>550</v>
      </c>
      <c r="L42" s="93"/>
      <c r="M42" s="93"/>
      <c r="N42" s="93">
        <f t="shared" si="5"/>
        <v>550</v>
      </c>
      <c r="O42" s="93"/>
      <c r="P42" s="93">
        <f t="shared" si="3"/>
        <v>1748.75</v>
      </c>
      <c r="Q42" s="93">
        <f t="shared" si="1"/>
        <v>0</v>
      </c>
    </row>
    <row r="43" spans="3:19" outlineLevel="1" x14ac:dyDescent="0.3">
      <c r="C43" t="s">
        <v>2510</v>
      </c>
      <c r="D43" t="s">
        <v>2497</v>
      </c>
      <c r="E43">
        <v>1</v>
      </c>
      <c r="F43" s="93">
        <v>120</v>
      </c>
      <c r="I43" s="93">
        <f t="shared" si="0"/>
        <v>120</v>
      </c>
      <c r="J43" s="93">
        <f t="shared" si="2"/>
        <v>3470</v>
      </c>
      <c r="K43" s="93">
        <f t="shared" si="4"/>
        <v>120</v>
      </c>
      <c r="L43" s="93"/>
      <c r="M43" s="93"/>
      <c r="N43" s="93">
        <f t="shared" si="5"/>
        <v>120</v>
      </c>
      <c r="O43" s="93"/>
      <c r="P43" s="93">
        <f t="shared" si="3"/>
        <v>1868.75</v>
      </c>
      <c r="Q43" s="93">
        <f t="shared" si="1"/>
        <v>0</v>
      </c>
    </row>
    <row r="44" spans="3:19" outlineLevel="1" x14ac:dyDescent="0.3">
      <c r="C44" t="s">
        <v>2509</v>
      </c>
      <c r="D44" t="s">
        <v>2495</v>
      </c>
      <c r="E44">
        <v>1</v>
      </c>
      <c r="F44" s="93">
        <v>550</v>
      </c>
      <c r="I44" s="93">
        <f t="shared" si="0"/>
        <v>550</v>
      </c>
      <c r="J44" s="93">
        <f t="shared" si="2"/>
        <v>4020</v>
      </c>
      <c r="K44" s="93">
        <f t="shared" si="4"/>
        <v>550</v>
      </c>
      <c r="L44" s="93"/>
      <c r="M44" s="93"/>
      <c r="N44" s="93">
        <f t="shared" si="5"/>
        <v>550</v>
      </c>
      <c r="O44" s="93"/>
      <c r="P44" s="93">
        <f t="shared" si="3"/>
        <v>2418.75</v>
      </c>
      <c r="Q44" s="93">
        <f t="shared" si="1"/>
        <v>0</v>
      </c>
    </row>
    <row r="45" spans="3:19" outlineLevel="1" x14ac:dyDescent="0.3">
      <c r="C45" t="s">
        <v>2508</v>
      </c>
      <c r="D45" t="s">
        <v>2497</v>
      </c>
      <c r="E45">
        <v>1</v>
      </c>
      <c r="F45" s="93">
        <v>120</v>
      </c>
      <c r="I45" s="93">
        <f t="shared" si="0"/>
        <v>120</v>
      </c>
      <c r="J45" s="93">
        <f t="shared" si="2"/>
        <v>4140</v>
      </c>
      <c r="K45" s="93">
        <f t="shared" si="4"/>
        <v>120</v>
      </c>
      <c r="L45" s="93"/>
      <c r="M45" s="93"/>
      <c r="N45" s="93">
        <f t="shared" si="5"/>
        <v>120</v>
      </c>
      <c r="O45" s="93"/>
      <c r="P45" s="93">
        <f t="shared" si="3"/>
        <v>2538.75</v>
      </c>
      <c r="Q45" s="93">
        <f t="shared" si="1"/>
        <v>0</v>
      </c>
    </row>
    <row r="46" spans="3:19" outlineLevel="1" x14ac:dyDescent="0.3">
      <c r="C46" t="s">
        <v>2507</v>
      </c>
      <c r="D46" t="s">
        <v>2495</v>
      </c>
      <c r="E46">
        <v>1</v>
      </c>
      <c r="F46" s="93">
        <v>550</v>
      </c>
      <c r="I46" s="93">
        <f t="shared" si="0"/>
        <v>550</v>
      </c>
      <c r="J46" s="93">
        <f t="shared" si="2"/>
        <v>4690</v>
      </c>
      <c r="K46" s="93">
        <f t="shared" si="4"/>
        <v>550</v>
      </c>
      <c r="L46" s="93"/>
      <c r="M46" s="93"/>
      <c r="N46" s="93">
        <f t="shared" si="5"/>
        <v>550</v>
      </c>
      <c r="O46" s="93"/>
      <c r="P46" s="93">
        <f t="shared" si="3"/>
        <v>3088.75</v>
      </c>
      <c r="Q46" s="93">
        <f t="shared" si="1"/>
        <v>0</v>
      </c>
    </row>
    <row r="47" spans="3:19" outlineLevel="1" x14ac:dyDescent="0.3">
      <c r="C47" t="s">
        <v>2506</v>
      </c>
      <c r="D47" t="s">
        <v>2497</v>
      </c>
      <c r="E47">
        <v>1</v>
      </c>
      <c r="F47" s="93">
        <v>120</v>
      </c>
      <c r="I47" s="93">
        <f t="shared" si="0"/>
        <v>120</v>
      </c>
      <c r="J47" s="93">
        <f t="shared" si="2"/>
        <v>4810</v>
      </c>
      <c r="K47" s="93">
        <f t="shared" si="4"/>
        <v>120</v>
      </c>
      <c r="L47" s="93"/>
      <c r="M47" s="93"/>
      <c r="N47" s="93">
        <f t="shared" si="5"/>
        <v>120</v>
      </c>
      <c r="O47" s="93"/>
      <c r="P47" s="93">
        <f t="shared" si="3"/>
        <v>3208.75</v>
      </c>
      <c r="Q47" s="93">
        <f t="shared" si="1"/>
        <v>0</v>
      </c>
    </row>
    <row r="48" spans="3:19" outlineLevel="1" x14ac:dyDescent="0.3">
      <c r="C48" t="s">
        <v>2505</v>
      </c>
      <c r="D48" t="s">
        <v>2495</v>
      </c>
      <c r="E48">
        <v>1</v>
      </c>
      <c r="F48" s="93">
        <v>550</v>
      </c>
      <c r="I48" s="93">
        <f t="shared" si="0"/>
        <v>550</v>
      </c>
      <c r="J48" s="93">
        <f t="shared" si="2"/>
        <v>5360</v>
      </c>
      <c r="K48" s="93">
        <f t="shared" si="4"/>
        <v>550</v>
      </c>
      <c r="L48" s="93"/>
      <c r="M48" s="93"/>
      <c r="N48" s="93">
        <f t="shared" si="5"/>
        <v>550</v>
      </c>
      <c r="O48" s="93"/>
      <c r="P48" s="93">
        <f t="shared" si="3"/>
        <v>3758.75</v>
      </c>
      <c r="Q48" s="93">
        <f t="shared" si="1"/>
        <v>0</v>
      </c>
    </row>
    <row r="49" spans="2:26" outlineLevel="1" x14ac:dyDescent="0.3">
      <c r="C49" t="s">
        <v>2504</v>
      </c>
      <c r="D49" t="s">
        <v>2497</v>
      </c>
      <c r="E49">
        <v>1</v>
      </c>
      <c r="F49" s="93">
        <v>120</v>
      </c>
      <c r="I49" s="93">
        <f t="shared" si="0"/>
        <v>120</v>
      </c>
      <c r="J49" s="93">
        <f t="shared" si="2"/>
        <v>5480</v>
      </c>
      <c r="K49" s="93">
        <f>$D$21-P48+(I49-($D$21-P48))*0.05</f>
        <v>92.6875</v>
      </c>
      <c r="L49" s="93"/>
      <c r="M49" s="93"/>
      <c r="N49" s="93">
        <f>$D$21-P48</f>
        <v>91.25</v>
      </c>
      <c r="O49" s="93">
        <f>+(I49-($D$21-P48))*0.05</f>
        <v>1.4375</v>
      </c>
      <c r="P49" s="93">
        <f t="shared" si="3"/>
        <v>3851.4375</v>
      </c>
      <c r="Q49" s="93">
        <f t="shared" si="1"/>
        <v>27.3125</v>
      </c>
      <c r="R49" s="18" t="s">
        <v>2694</v>
      </c>
      <c r="S49" s="18"/>
      <c r="T49" s="18"/>
      <c r="W49" s="93"/>
    </row>
    <row r="50" spans="2:26" outlineLevel="1" x14ac:dyDescent="0.3">
      <c r="C50" t="s">
        <v>2503</v>
      </c>
      <c r="D50" t="s">
        <v>2495</v>
      </c>
      <c r="E50">
        <v>1</v>
      </c>
      <c r="F50" s="93">
        <v>550</v>
      </c>
      <c r="I50" s="93">
        <f t="shared" si="0"/>
        <v>550</v>
      </c>
      <c r="J50" s="93">
        <f t="shared" si="2"/>
        <v>6030</v>
      </c>
      <c r="K50" s="93">
        <f>MAX((I50)*0.05,D25)</f>
        <v>27.5</v>
      </c>
      <c r="L50" s="93"/>
      <c r="M50" s="93"/>
      <c r="N50" s="93"/>
      <c r="O50" s="93">
        <f t="shared" ref="O50:O56" si="6">K50</f>
        <v>27.5</v>
      </c>
      <c r="P50" s="93">
        <f t="shared" si="3"/>
        <v>3878.9375</v>
      </c>
      <c r="Q50" s="93">
        <f t="shared" si="1"/>
        <v>522.5</v>
      </c>
      <c r="X50" s="93"/>
      <c r="Z50" s="93"/>
    </row>
    <row r="51" spans="2:26" outlineLevel="1" x14ac:dyDescent="0.3">
      <c r="C51" t="s">
        <v>2502</v>
      </c>
      <c r="D51" t="s">
        <v>2497</v>
      </c>
      <c r="E51">
        <v>1</v>
      </c>
      <c r="F51" s="93">
        <v>120</v>
      </c>
      <c r="I51" s="93">
        <f t="shared" si="0"/>
        <v>120</v>
      </c>
      <c r="J51" s="93">
        <f t="shared" si="2"/>
        <v>6150</v>
      </c>
      <c r="K51" s="93">
        <f>MAX((I51)*0.05,D24)</f>
        <v>6</v>
      </c>
      <c r="L51" s="93"/>
      <c r="M51" s="93"/>
      <c r="N51" s="93"/>
      <c r="O51" s="93">
        <f t="shared" si="6"/>
        <v>6</v>
      </c>
      <c r="P51" s="93">
        <f t="shared" si="3"/>
        <v>3884.9375</v>
      </c>
      <c r="Q51" s="93">
        <f t="shared" si="1"/>
        <v>114</v>
      </c>
      <c r="W51" s="93"/>
      <c r="X51" s="93"/>
      <c r="Z51" s="93"/>
    </row>
    <row r="52" spans="2:26" outlineLevel="1" x14ac:dyDescent="0.3">
      <c r="C52" t="s">
        <v>2501</v>
      </c>
      <c r="D52" t="s">
        <v>2495</v>
      </c>
      <c r="E52">
        <v>1</v>
      </c>
      <c r="F52" s="93">
        <v>550</v>
      </c>
      <c r="I52" s="93">
        <f t="shared" si="0"/>
        <v>550</v>
      </c>
      <c r="J52" s="93">
        <f t="shared" si="2"/>
        <v>6700</v>
      </c>
      <c r="K52" s="93">
        <f>MAX((I52)*0.05,D25)</f>
        <v>27.5</v>
      </c>
      <c r="L52" s="93"/>
      <c r="M52" s="93"/>
      <c r="N52" s="93"/>
      <c r="O52" s="93">
        <f t="shared" si="6"/>
        <v>27.5</v>
      </c>
      <c r="P52" s="93">
        <f t="shared" si="3"/>
        <v>3912.4375</v>
      </c>
      <c r="Q52" s="93">
        <f t="shared" si="1"/>
        <v>522.5</v>
      </c>
      <c r="W52" s="93"/>
      <c r="X52" s="93"/>
      <c r="Z52" s="93"/>
    </row>
    <row r="53" spans="2:26" outlineLevel="1" x14ac:dyDescent="0.3">
      <c r="C53" t="s">
        <v>2500</v>
      </c>
      <c r="D53" t="s">
        <v>2497</v>
      </c>
      <c r="E53">
        <v>1</v>
      </c>
      <c r="F53" s="93">
        <v>120</v>
      </c>
      <c r="I53" s="93">
        <f t="shared" si="0"/>
        <v>120</v>
      </c>
      <c r="J53" s="93">
        <f t="shared" si="2"/>
        <v>6820</v>
      </c>
      <c r="K53" s="93">
        <f>MAX((I53)*0.05,D24)</f>
        <v>6</v>
      </c>
      <c r="L53" s="93"/>
      <c r="M53" s="93"/>
      <c r="N53" s="93"/>
      <c r="O53" s="93">
        <f t="shared" si="6"/>
        <v>6</v>
      </c>
      <c r="P53" s="93">
        <f t="shared" si="3"/>
        <v>3918.4375</v>
      </c>
      <c r="Q53" s="93">
        <f t="shared" si="1"/>
        <v>114</v>
      </c>
      <c r="W53" s="93"/>
      <c r="X53" s="93"/>
      <c r="Z53" s="93"/>
    </row>
    <row r="54" spans="2:26" outlineLevel="1" x14ac:dyDescent="0.3">
      <c r="C54" t="s">
        <v>2499</v>
      </c>
      <c r="D54" t="s">
        <v>2495</v>
      </c>
      <c r="E54">
        <v>1</v>
      </c>
      <c r="F54" s="93">
        <v>550</v>
      </c>
      <c r="I54" s="93">
        <f t="shared" si="0"/>
        <v>550</v>
      </c>
      <c r="J54" s="93">
        <f t="shared" si="2"/>
        <v>7370</v>
      </c>
      <c r="K54" s="93">
        <f>MAX((I54)*0.05,D25)</f>
        <v>27.5</v>
      </c>
      <c r="L54" s="93"/>
      <c r="M54" s="93"/>
      <c r="N54" s="93"/>
      <c r="O54" s="93">
        <f t="shared" si="6"/>
        <v>27.5</v>
      </c>
      <c r="P54" s="93">
        <f t="shared" si="3"/>
        <v>3945.9375</v>
      </c>
      <c r="Q54" s="93">
        <f t="shared" si="1"/>
        <v>522.5</v>
      </c>
      <c r="W54" s="93"/>
      <c r="X54" s="93"/>
      <c r="Z54" s="93"/>
    </row>
    <row r="55" spans="2:26" outlineLevel="1" x14ac:dyDescent="0.3">
      <c r="C55" t="s">
        <v>2498</v>
      </c>
      <c r="D55" t="s">
        <v>2497</v>
      </c>
      <c r="E55">
        <v>1</v>
      </c>
      <c r="F55" s="93">
        <v>120</v>
      </c>
      <c r="I55" s="93">
        <f t="shared" si="0"/>
        <v>120</v>
      </c>
      <c r="J55" s="93">
        <f t="shared" si="2"/>
        <v>7490</v>
      </c>
      <c r="K55" s="93">
        <f>MAX((I55)*0.05,D24)</f>
        <v>6</v>
      </c>
      <c r="L55" s="93"/>
      <c r="M55" s="93"/>
      <c r="N55" s="93"/>
      <c r="O55" s="93">
        <f t="shared" si="6"/>
        <v>6</v>
      </c>
      <c r="P55" s="93">
        <f t="shared" si="3"/>
        <v>3951.9375</v>
      </c>
      <c r="Q55" s="93">
        <f t="shared" si="1"/>
        <v>114</v>
      </c>
      <c r="W55" s="93"/>
      <c r="X55" s="93"/>
      <c r="Z55" s="93"/>
    </row>
    <row r="56" spans="2:26" outlineLevel="1" x14ac:dyDescent="0.3">
      <c r="C56" t="s">
        <v>2496</v>
      </c>
      <c r="D56" t="s">
        <v>2495</v>
      </c>
      <c r="E56">
        <v>1</v>
      </c>
      <c r="F56" s="93">
        <v>550</v>
      </c>
      <c r="I56" s="93">
        <f t="shared" si="0"/>
        <v>550</v>
      </c>
      <c r="J56" s="93">
        <f t="shared" si="2"/>
        <v>8040</v>
      </c>
      <c r="K56" s="93">
        <f>MAX((I56)*0.05,D25)</f>
        <v>27.5</v>
      </c>
      <c r="L56" s="93"/>
      <c r="M56" s="93"/>
      <c r="N56" s="93"/>
      <c r="O56" s="93">
        <f t="shared" si="6"/>
        <v>27.5</v>
      </c>
      <c r="P56" s="93">
        <f t="shared" si="3"/>
        <v>3979.4375</v>
      </c>
      <c r="Q56" s="93">
        <f t="shared" si="1"/>
        <v>522.5</v>
      </c>
      <c r="W56" s="93"/>
      <c r="X56" s="93"/>
      <c r="Z56" s="93"/>
    </row>
    <row r="57" spans="2:26" outlineLevel="1" x14ac:dyDescent="0.3"/>
    <row r="58" spans="2:26" outlineLevel="1" x14ac:dyDescent="0.3">
      <c r="J58" s="93">
        <f>J56</f>
        <v>8040</v>
      </c>
      <c r="L58" s="93">
        <f>SUM(L33:L56)</f>
        <v>265</v>
      </c>
      <c r="M58" s="93">
        <f>SUM(M33:M56)</f>
        <v>533.75</v>
      </c>
      <c r="N58" s="93">
        <f>SUM(N33:N56)</f>
        <v>3051.25</v>
      </c>
      <c r="O58" s="93">
        <f>SUM(O33:O56)</f>
        <v>129.4375</v>
      </c>
      <c r="P58" s="93">
        <f>P56</f>
        <v>3979.4375</v>
      </c>
      <c r="Q58" s="93">
        <f>SUM(Q33:Q56)</f>
        <v>4060.5625</v>
      </c>
    </row>
    <row r="59" spans="2:26" outlineLevel="1" x14ac:dyDescent="0.3"/>
    <row r="60" spans="2:26" outlineLevel="1" x14ac:dyDescent="0.3">
      <c r="P60" s="410">
        <f>P58/J58</f>
        <v>0.4949549129353234</v>
      </c>
      <c r="Q60" s="410">
        <f>Q58/J58</f>
        <v>0.50504508706467666</v>
      </c>
    </row>
    <row r="61" spans="2:26" outlineLevel="1" x14ac:dyDescent="0.3"/>
    <row r="63" spans="2:26" ht="15" thickBot="1" x14ac:dyDescent="0.35"/>
    <row r="64" spans="2:26" x14ac:dyDescent="0.3">
      <c r="B64" t="s">
        <v>19</v>
      </c>
      <c r="L64" s="698" t="s">
        <v>2693</v>
      </c>
      <c r="M64" s="698"/>
      <c r="N64" s="698"/>
      <c r="O64" s="698"/>
    </row>
    <row r="65" spans="3:24" x14ac:dyDescent="0.3">
      <c r="C65" t="s">
        <v>2524</v>
      </c>
      <c r="D65" t="s">
        <v>2523</v>
      </c>
      <c r="E65" t="s">
        <v>2522</v>
      </c>
      <c r="F65" t="s">
        <v>2521</v>
      </c>
      <c r="I65" t="s">
        <v>2692</v>
      </c>
      <c r="J65" t="s">
        <v>2691</v>
      </c>
      <c r="K65" t="s">
        <v>1372</v>
      </c>
      <c r="L65" s="593" t="s">
        <v>2690</v>
      </c>
      <c r="M65" s="593" t="s">
        <v>2689</v>
      </c>
      <c r="N65" s="593" t="s">
        <v>2688</v>
      </c>
      <c r="O65" s="593" t="s">
        <v>2687</v>
      </c>
      <c r="P65" t="s">
        <v>2686</v>
      </c>
      <c r="Q65" t="s">
        <v>2685</v>
      </c>
      <c r="R65" t="s">
        <v>2684</v>
      </c>
      <c r="S65" t="s">
        <v>2683</v>
      </c>
    </row>
    <row r="66" spans="3:24" x14ac:dyDescent="0.3">
      <c r="C66" t="s">
        <v>2520</v>
      </c>
      <c r="D66" t="s">
        <v>2497</v>
      </c>
      <c r="E66">
        <v>1</v>
      </c>
      <c r="F66" s="93">
        <v>120</v>
      </c>
      <c r="I66" s="93">
        <f t="shared" ref="I66:I89" si="7">F66</f>
        <v>120</v>
      </c>
      <c r="J66" s="93">
        <f>I66</f>
        <v>120</v>
      </c>
      <c r="K66" s="93">
        <f>I66</f>
        <v>120</v>
      </c>
      <c r="L66" s="93">
        <f>K66</f>
        <v>120</v>
      </c>
      <c r="M66" s="93"/>
      <c r="N66" s="93"/>
      <c r="O66" s="93"/>
      <c r="P66" s="93">
        <f>K66</f>
        <v>120</v>
      </c>
      <c r="S66" s="93">
        <f t="shared" ref="S66:S89" si="8">I66-K66-Q66</f>
        <v>0</v>
      </c>
    </row>
    <row r="67" spans="3:24" x14ac:dyDescent="0.3">
      <c r="C67" t="s">
        <v>2519</v>
      </c>
      <c r="D67" t="s">
        <v>2495</v>
      </c>
      <c r="E67">
        <v>1</v>
      </c>
      <c r="F67" s="93">
        <v>550</v>
      </c>
      <c r="I67" s="93">
        <f t="shared" si="7"/>
        <v>550</v>
      </c>
      <c r="J67" s="93">
        <f t="shared" ref="J67:J89" si="9">I67+J66</f>
        <v>670</v>
      </c>
      <c r="K67" s="93">
        <f>$E$14-K66+(I67-($E$14-K66))*$S$30</f>
        <v>373.75</v>
      </c>
      <c r="L67" s="93">
        <f>$E$14-K66</f>
        <v>315</v>
      </c>
      <c r="M67" s="93">
        <f>+(I67-($E$14-K66))*$S$30</f>
        <v>58.75</v>
      </c>
      <c r="N67" s="93"/>
      <c r="O67" s="93"/>
      <c r="P67" s="93">
        <f t="shared" ref="P67:P89" si="10">P66+K67</f>
        <v>493.75</v>
      </c>
      <c r="S67" s="93">
        <f t="shared" si="8"/>
        <v>176.25</v>
      </c>
      <c r="T67" s="18" t="s">
        <v>2682</v>
      </c>
      <c r="U67" s="18"/>
    </row>
    <row r="68" spans="3:24" x14ac:dyDescent="0.3">
      <c r="C68" t="s">
        <v>2518</v>
      </c>
      <c r="D68" t="s">
        <v>2497</v>
      </c>
      <c r="E68">
        <v>1</v>
      </c>
      <c r="F68" s="93">
        <v>120</v>
      </c>
      <c r="I68" s="93">
        <f t="shared" si="7"/>
        <v>120</v>
      </c>
      <c r="J68" s="93">
        <f t="shared" si="9"/>
        <v>790</v>
      </c>
      <c r="K68" s="93">
        <f t="shared" ref="K68:K89" si="11">IF(J68&lt;$E$15,I68*$S$30,I68*$E$19)</f>
        <v>30</v>
      </c>
      <c r="L68" s="93"/>
      <c r="M68" s="93">
        <f t="shared" ref="M68:M77" si="12">K68</f>
        <v>30</v>
      </c>
      <c r="N68" s="93"/>
      <c r="O68" s="93"/>
      <c r="P68" s="93">
        <f t="shared" si="10"/>
        <v>523.75</v>
      </c>
      <c r="S68" s="93">
        <f t="shared" si="8"/>
        <v>90</v>
      </c>
    </row>
    <row r="69" spans="3:24" x14ac:dyDescent="0.3">
      <c r="C69" t="s">
        <v>2517</v>
      </c>
      <c r="D69" t="s">
        <v>2495</v>
      </c>
      <c r="E69">
        <v>1</v>
      </c>
      <c r="F69" s="93">
        <v>550</v>
      </c>
      <c r="I69" s="93">
        <f t="shared" si="7"/>
        <v>550</v>
      </c>
      <c r="J69" s="93">
        <f t="shared" si="9"/>
        <v>1340</v>
      </c>
      <c r="K69" s="93">
        <f t="shared" si="11"/>
        <v>137.5</v>
      </c>
      <c r="L69" s="93"/>
      <c r="M69" s="93">
        <f t="shared" si="12"/>
        <v>137.5</v>
      </c>
      <c r="N69" s="93"/>
      <c r="O69" s="93"/>
      <c r="P69" s="93">
        <f t="shared" si="10"/>
        <v>661.25</v>
      </c>
      <c r="S69" s="93">
        <f t="shared" si="8"/>
        <v>412.5</v>
      </c>
    </row>
    <row r="70" spans="3:24" x14ac:dyDescent="0.3">
      <c r="C70" t="s">
        <v>2516</v>
      </c>
      <c r="D70" t="s">
        <v>2497</v>
      </c>
      <c r="E70">
        <v>1</v>
      </c>
      <c r="F70" s="93">
        <v>120</v>
      </c>
      <c r="I70" s="93">
        <f t="shared" si="7"/>
        <v>120</v>
      </c>
      <c r="J70" s="93">
        <f t="shared" si="9"/>
        <v>1460</v>
      </c>
      <c r="K70" s="93">
        <f t="shared" si="11"/>
        <v>30</v>
      </c>
      <c r="L70" s="93"/>
      <c r="M70" s="93">
        <f t="shared" si="12"/>
        <v>30</v>
      </c>
      <c r="N70" s="93"/>
      <c r="O70" s="93"/>
      <c r="P70" s="93">
        <f t="shared" si="10"/>
        <v>691.25</v>
      </c>
      <c r="S70" s="93">
        <f t="shared" si="8"/>
        <v>90</v>
      </c>
    </row>
    <row r="71" spans="3:24" x14ac:dyDescent="0.3">
      <c r="C71" t="s">
        <v>2515</v>
      </c>
      <c r="D71" t="s">
        <v>2495</v>
      </c>
      <c r="E71">
        <v>1</v>
      </c>
      <c r="F71" s="93">
        <v>550</v>
      </c>
      <c r="I71" s="93">
        <f t="shared" si="7"/>
        <v>550</v>
      </c>
      <c r="J71" s="93">
        <f t="shared" si="9"/>
        <v>2010</v>
      </c>
      <c r="K71" s="93">
        <f t="shared" si="11"/>
        <v>137.5</v>
      </c>
      <c r="L71" s="93"/>
      <c r="M71" s="93">
        <f t="shared" si="12"/>
        <v>137.5</v>
      </c>
      <c r="N71" s="93"/>
      <c r="O71" s="93"/>
      <c r="P71" s="93">
        <f t="shared" si="10"/>
        <v>828.75</v>
      </c>
      <c r="S71" s="93">
        <f t="shared" si="8"/>
        <v>412.5</v>
      </c>
    </row>
    <row r="72" spans="3:24" x14ac:dyDescent="0.3">
      <c r="C72" t="s">
        <v>2514</v>
      </c>
      <c r="D72" t="s">
        <v>2497</v>
      </c>
      <c r="E72">
        <v>1</v>
      </c>
      <c r="F72" s="93">
        <v>120</v>
      </c>
      <c r="I72" s="93">
        <f t="shared" si="7"/>
        <v>120</v>
      </c>
      <c r="J72" s="93">
        <f t="shared" si="9"/>
        <v>2130</v>
      </c>
      <c r="K72" s="93">
        <f t="shared" si="11"/>
        <v>30</v>
      </c>
      <c r="L72" s="93"/>
      <c r="M72" s="93">
        <f t="shared" si="12"/>
        <v>30</v>
      </c>
      <c r="N72" s="93"/>
      <c r="O72" s="93"/>
      <c r="P72" s="93">
        <f t="shared" si="10"/>
        <v>858.75</v>
      </c>
      <c r="S72" s="93">
        <f t="shared" si="8"/>
        <v>90</v>
      </c>
    </row>
    <row r="73" spans="3:24" x14ac:dyDescent="0.3">
      <c r="C73" t="s">
        <v>2513</v>
      </c>
      <c r="D73" t="s">
        <v>2495</v>
      </c>
      <c r="E73">
        <v>1</v>
      </c>
      <c r="F73" s="93">
        <v>550</v>
      </c>
      <c r="I73" s="93">
        <f t="shared" si="7"/>
        <v>550</v>
      </c>
      <c r="J73" s="93">
        <f t="shared" si="9"/>
        <v>2680</v>
      </c>
      <c r="K73" s="93">
        <f t="shared" si="11"/>
        <v>137.5</v>
      </c>
      <c r="L73" s="93"/>
      <c r="M73" s="93">
        <f t="shared" si="12"/>
        <v>137.5</v>
      </c>
      <c r="N73" s="93"/>
      <c r="O73" s="93"/>
      <c r="P73" s="93">
        <f t="shared" si="10"/>
        <v>996.25</v>
      </c>
      <c r="S73" s="93">
        <f t="shared" si="8"/>
        <v>412.5</v>
      </c>
    </row>
    <row r="74" spans="3:24" x14ac:dyDescent="0.3">
      <c r="C74" t="s">
        <v>2512</v>
      </c>
      <c r="D74" t="s">
        <v>2497</v>
      </c>
      <c r="E74">
        <v>1</v>
      </c>
      <c r="F74" s="93">
        <v>120</v>
      </c>
      <c r="I74" s="93">
        <f t="shared" si="7"/>
        <v>120</v>
      </c>
      <c r="J74" s="93">
        <f t="shared" si="9"/>
        <v>2800</v>
      </c>
      <c r="K74" s="93">
        <f t="shared" si="11"/>
        <v>30</v>
      </c>
      <c r="L74" s="93"/>
      <c r="M74" s="93">
        <f t="shared" si="12"/>
        <v>30</v>
      </c>
      <c r="N74" s="93"/>
      <c r="O74" s="93"/>
      <c r="P74" s="93">
        <f t="shared" si="10"/>
        <v>1026.25</v>
      </c>
      <c r="S74" s="93">
        <f t="shared" si="8"/>
        <v>90</v>
      </c>
    </row>
    <row r="75" spans="3:24" x14ac:dyDescent="0.3">
      <c r="C75" t="s">
        <v>2511</v>
      </c>
      <c r="D75" t="s">
        <v>2495</v>
      </c>
      <c r="E75">
        <v>1</v>
      </c>
      <c r="F75" s="93">
        <v>550</v>
      </c>
      <c r="I75" s="93">
        <f t="shared" si="7"/>
        <v>550</v>
      </c>
      <c r="J75" s="93">
        <f t="shared" si="9"/>
        <v>3350</v>
      </c>
      <c r="K75" s="93">
        <f t="shared" si="11"/>
        <v>137.5</v>
      </c>
      <c r="L75" s="93"/>
      <c r="M75" s="93">
        <f t="shared" si="12"/>
        <v>137.5</v>
      </c>
      <c r="N75" s="93"/>
      <c r="O75" s="93"/>
      <c r="P75" s="93">
        <f t="shared" si="10"/>
        <v>1163.75</v>
      </c>
      <c r="S75" s="93">
        <f t="shared" si="8"/>
        <v>412.5</v>
      </c>
    </row>
    <row r="76" spans="3:24" x14ac:dyDescent="0.3">
      <c r="C76" t="s">
        <v>2510</v>
      </c>
      <c r="D76" t="s">
        <v>2497</v>
      </c>
      <c r="E76">
        <v>1</v>
      </c>
      <c r="F76" s="93">
        <v>120</v>
      </c>
      <c r="I76" s="93">
        <f t="shared" si="7"/>
        <v>120</v>
      </c>
      <c r="J76" s="93">
        <f t="shared" si="9"/>
        <v>3470</v>
      </c>
      <c r="K76" s="93">
        <f t="shared" si="11"/>
        <v>30</v>
      </c>
      <c r="L76" s="93"/>
      <c r="M76" s="93">
        <f t="shared" si="12"/>
        <v>30</v>
      </c>
      <c r="N76" s="93"/>
      <c r="O76" s="93"/>
      <c r="P76" s="93">
        <f t="shared" si="10"/>
        <v>1193.75</v>
      </c>
      <c r="S76" s="93">
        <f t="shared" si="8"/>
        <v>90</v>
      </c>
    </row>
    <row r="77" spans="3:24" x14ac:dyDescent="0.3">
      <c r="C77" t="s">
        <v>2509</v>
      </c>
      <c r="D77" t="s">
        <v>2495</v>
      </c>
      <c r="E77">
        <v>1</v>
      </c>
      <c r="F77" s="93">
        <v>550</v>
      </c>
      <c r="I77" s="93">
        <f t="shared" si="7"/>
        <v>550</v>
      </c>
      <c r="J77" s="93">
        <f t="shared" si="9"/>
        <v>4020</v>
      </c>
      <c r="K77" s="93">
        <f t="shared" si="11"/>
        <v>137.5</v>
      </c>
      <c r="L77" s="93"/>
      <c r="M77" s="93">
        <f t="shared" si="12"/>
        <v>137.5</v>
      </c>
      <c r="N77" s="93"/>
      <c r="O77" s="93"/>
      <c r="P77" s="93">
        <f t="shared" si="10"/>
        <v>1331.25</v>
      </c>
      <c r="S77" s="93">
        <f t="shared" si="8"/>
        <v>412.5</v>
      </c>
    </row>
    <row r="78" spans="3:24" x14ac:dyDescent="0.3">
      <c r="C78" t="s">
        <v>2508</v>
      </c>
      <c r="D78" t="s">
        <v>2497</v>
      </c>
      <c r="E78">
        <v>1</v>
      </c>
      <c r="F78" s="93">
        <v>120</v>
      </c>
      <c r="I78" s="93">
        <f t="shared" si="7"/>
        <v>120</v>
      </c>
      <c r="J78" s="93">
        <f t="shared" si="9"/>
        <v>4140</v>
      </c>
      <c r="K78" s="93">
        <f t="shared" si="11"/>
        <v>30</v>
      </c>
      <c r="L78" s="93"/>
      <c r="M78" s="93"/>
      <c r="N78" s="93">
        <f t="shared" ref="N78:N89" si="13">K78</f>
        <v>30</v>
      </c>
      <c r="O78" s="93"/>
      <c r="P78" s="93">
        <f t="shared" si="10"/>
        <v>1361.25</v>
      </c>
      <c r="Q78" s="93"/>
      <c r="S78" s="93">
        <f t="shared" si="8"/>
        <v>90</v>
      </c>
      <c r="T78" s="18" t="s">
        <v>2681</v>
      </c>
      <c r="U78" s="18"/>
    </row>
    <row r="79" spans="3:24" x14ac:dyDescent="0.3">
      <c r="C79" t="s">
        <v>2507</v>
      </c>
      <c r="D79" t="s">
        <v>2495</v>
      </c>
      <c r="E79">
        <v>1</v>
      </c>
      <c r="F79" s="93">
        <v>550</v>
      </c>
      <c r="I79" s="93">
        <f t="shared" si="7"/>
        <v>550</v>
      </c>
      <c r="J79" s="93">
        <f t="shared" si="9"/>
        <v>4690</v>
      </c>
      <c r="K79" s="93">
        <f t="shared" si="11"/>
        <v>137.5</v>
      </c>
      <c r="L79" s="93"/>
      <c r="M79" s="93"/>
      <c r="N79" s="93">
        <f t="shared" si="13"/>
        <v>137.5</v>
      </c>
      <c r="O79" s="93"/>
      <c r="P79" s="93">
        <f t="shared" si="10"/>
        <v>1498.75</v>
      </c>
      <c r="Q79" s="93">
        <f>$E$17*(N79/$E$19)</f>
        <v>385</v>
      </c>
      <c r="R79" s="93">
        <f>P79+SUM($Q$78:Q79)</f>
        <v>1883.75</v>
      </c>
      <c r="S79" s="93">
        <f t="shared" si="8"/>
        <v>27.5</v>
      </c>
      <c r="T79" s="18" t="s">
        <v>2680</v>
      </c>
      <c r="U79" s="18"/>
      <c r="V79" s="18"/>
      <c r="W79" s="18"/>
      <c r="X79" s="18"/>
    </row>
    <row r="80" spans="3:24" x14ac:dyDescent="0.3">
      <c r="C80" t="s">
        <v>2506</v>
      </c>
      <c r="D80" t="s">
        <v>2497</v>
      </c>
      <c r="E80">
        <v>1</v>
      </c>
      <c r="F80" s="93">
        <v>120</v>
      </c>
      <c r="I80" s="93">
        <f t="shared" si="7"/>
        <v>120</v>
      </c>
      <c r="J80" s="93">
        <f t="shared" si="9"/>
        <v>4810</v>
      </c>
      <c r="K80" s="93">
        <f t="shared" si="11"/>
        <v>30</v>
      </c>
      <c r="L80" s="93"/>
      <c r="M80" s="93"/>
      <c r="N80" s="93">
        <f t="shared" si="13"/>
        <v>30</v>
      </c>
      <c r="O80" s="93"/>
      <c r="P80" s="93">
        <f t="shared" si="10"/>
        <v>1528.75</v>
      </c>
      <c r="Q80" s="93"/>
      <c r="R80" s="93">
        <f>P80+SUM($Q$78:Q80)</f>
        <v>1913.75</v>
      </c>
      <c r="S80" s="93">
        <f t="shared" si="8"/>
        <v>90</v>
      </c>
    </row>
    <row r="81" spans="3:19" x14ac:dyDescent="0.3">
      <c r="C81" t="s">
        <v>2505</v>
      </c>
      <c r="D81" t="s">
        <v>2495</v>
      </c>
      <c r="E81">
        <v>1</v>
      </c>
      <c r="F81" s="93">
        <v>550</v>
      </c>
      <c r="I81" s="93">
        <f t="shared" si="7"/>
        <v>550</v>
      </c>
      <c r="J81" s="93">
        <f t="shared" si="9"/>
        <v>5360</v>
      </c>
      <c r="K81" s="93">
        <f t="shared" si="11"/>
        <v>137.5</v>
      </c>
      <c r="L81" s="93"/>
      <c r="M81" s="93"/>
      <c r="N81" s="93">
        <f t="shared" si="13"/>
        <v>137.5</v>
      </c>
      <c r="O81" s="93"/>
      <c r="P81" s="93">
        <f t="shared" si="10"/>
        <v>1666.25</v>
      </c>
      <c r="Q81" s="93">
        <f>$E$17*(N81/$E$19)</f>
        <v>385</v>
      </c>
      <c r="R81" s="93">
        <f>P81+SUM($Q$78:Q81)</f>
        <v>2436.25</v>
      </c>
      <c r="S81" s="93">
        <f t="shared" si="8"/>
        <v>27.5</v>
      </c>
    </row>
    <row r="82" spans="3:19" x14ac:dyDescent="0.3">
      <c r="C82" t="s">
        <v>2504</v>
      </c>
      <c r="D82" t="s">
        <v>2497</v>
      </c>
      <c r="E82">
        <v>1</v>
      </c>
      <c r="F82" s="93">
        <v>120</v>
      </c>
      <c r="I82" s="93">
        <f t="shared" si="7"/>
        <v>120</v>
      </c>
      <c r="J82" s="93">
        <f t="shared" si="9"/>
        <v>5480</v>
      </c>
      <c r="K82" s="93">
        <f t="shared" si="11"/>
        <v>30</v>
      </c>
      <c r="L82" s="93"/>
      <c r="M82" s="93"/>
      <c r="N82" s="93">
        <f t="shared" si="13"/>
        <v>30</v>
      </c>
      <c r="O82" s="93"/>
      <c r="P82" s="93">
        <f t="shared" si="10"/>
        <v>1696.25</v>
      </c>
      <c r="Q82" s="93"/>
      <c r="R82" s="93">
        <f>P82+SUM($Q$78:Q82)</f>
        <v>2466.25</v>
      </c>
      <c r="S82" s="93">
        <f t="shared" si="8"/>
        <v>90</v>
      </c>
    </row>
    <row r="83" spans="3:19" x14ac:dyDescent="0.3">
      <c r="C83" t="s">
        <v>2503</v>
      </c>
      <c r="D83" t="s">
        <v>2495</v>
      </c>
      <c r="E83">
        <v>1</v>
      </c>
      <c r="F83" s="93">
        <v>550</v>
      </c>
      <c r="I83" s="93">
        <f t="shared" si="7"/>
        <v>550</v>
      </c>
      <c r="J83" s="93">
        <f t="shared" si="9"/>
        <v>6030</v>
      </c>
      <c r="K83" s="93">
        <f t="shared" si="11"/>
        <v>137.5</v>
      </c>
      <c r="L83" s="93"/>
      <c r="M83" s="93"/>
      <c r="N83" s="93">
        <f t="shared" si="13"/>
        <v>137.5</v>
      </c>
      <c r="O83" s="93"/>
      <c r="P83" s="93">
        <f t="shared" si="10"/>
        <v>1833.75</v>
      </c>
      <c r="Q83" s="93">
        <f>$E$17*(N83/$E$19)</f>
        <v>385</v>
      </c>
      <c r="R83" s="93">
        <f>P83+SUM($Q$78:Q83)</f>
        <v>2988.75</v>
      </c>
      <c r="S83" s="93">
        <f t="shared" si="8"/>
        <v>27.5</v>
      </c>
    </row>
    <row r="84" spans="3:19" x14ac:dyDescent="0.3">
      <c r="C84" t="s">
        <v>2502</v>
      </c>
      <c r="D84" t="s">
        <v>2497</v>
      </c>
      <c r="E84">
        <v>1</v>
      </c>
      <c r="F84" s="93">
        <v>120</v>
      </c>
      <c r="I84" s="93">
        <f t="shared" si="7"/>
        <v>120</v>
      </c>
      <c r="J84" s="93">
        <f t="shared" si="9"/>
        <v>6150</v>
      </c>
      <c r="K84" s="93">
        <f t="shared" si="11"/>
        <v>30</v>
      </c>
      <c r="L84" s="93"/>
      <c r="M84" s="93"/>
      <c r="N84" s="93">
        <f t="shared" si="13"/>
        <v>30</v>
      </c>
      <c r="O84" s="93"/>
      <c r="P84" s="93">
        <f t="shared" si="10"/>
        <v>1863.75</v>
      </c>
      <c r="Q84" s="93"/>
      <c r="R84" s="93">
        <f>P84+SUM($Q$78:Q84)</f>
        <v>3018.75</v>
      </c>
      <c r="S84" s="93">
        <f t="shared" si="8"/>
        <v>90</v>
      </c>
    </row>
    <row r="85" spans="3:19" x14ac:dyDescent="0.3">
      <c r="C85" t="s">
        <v>2501</v>
      </c>
      <c r="D85" t="s">
        <v>2495</v>
      </c>
      <c r="E85">
        <v>1</v>
      </c>
      <c r="F85" s="93">
        <v>550</v>
      </c>
      <c r="I85" s="93">
        <f t="shared" si="7"/>
        <v>550</v>
      </c>
      <c r="J85" s="93">
        <f t="shared" si="9"/>
        <v>6700</v>
      </c>
      <c r="K85" s="93">
        <f t="shared" si="11"/>
        <v>137.5</v>
      </c>
      <c r="L85" s="93"/>
      <c r="M85" s="93"/>
      <c r="N85" s="93">
        <f t="shared" si="13"/>
        <v>137.5</v>
      </c>
      <c r="O85" s="93"/>
      <c r="P85" s="93">
        <f t="shared" si="10"/>
        <v>2001.25</v>
      </c>
      <c r="Q85" s="93">
        <f>$E$17*(N85/$E$19)</f>
        <v>385</v>
      </c>
      <c r="R85" s="93">
        <f>P85+SUM($Q$78:Q85)</f>
        <v>3541.25</v>
      </c>
      <c r="S85" s="93">
        <f t="shared" si="8"/>
        <v>27.5</v>
      </c>
    </row>
    <row r="86" spans="3:19" x14ac:dyDescent="0.3">
      <c r="C86" t="s">
        <v>2500</v>
      </c>
      <c r="D86" t="s">
        <v>2497</v>
      </c>
      <c r="E86">
        <v>1</v>
      </c>
      <c r="F86" s="93">
        <v>120</v>
      </c>
      <c r="I86" s="93">
        <f t="shared" si="7"/>
        <v>120</v>
      </c>
      <c r="J86" s="93">
        <f t="shared" si="9"/>
        <v>6820</v>
      </c>
      <c r="K86" s="93">
        <f t="shared" si="11"/>
        <v>30</v>
      </c>
      <c r="L86" s="93"/>
      <c r="M86" s="93"/>
      <c r="N86" s="93">
        <f t="shared" si="13"/>
        <v>30</v>
      </c>
      <c r="O86" s="93"/>
      <c r="P86" s="93">
        <f t="shared" si="10"/>
        <v>2031.25</v>
      </c>
      <c r="Q86" s="93"/>
      <c r="R86" s="93">
        <f>P86+SUM($Q$78:Q86)</f>
        <v>3571.25</v>
      </c>
      <c r="S86" s="93">
        <f t="shared" si="8"/>
        <v>90</v>
      </c>
    </row>
    <row r="87" spans="3:19" x14ac:dyDescent="0.3">
      <c r="C87" t="s">
        <v>2499</v>
      </c>
      <c r="D87" t="s">
        <v>2495</v>
      </c>
      <c r="E87">
        <v>1</v>
      </c>
      <c r="F87" s="93">
        <v>550</v>
      </c>
      <c r="I87" s="93">
        <f t="shared" si="7"/>
        <v>550</v>
      </c>
      <c r="J87" s="93">
        <f t="shared" si="9"/>
        <v>7370</v>
      </c>
      <c r="K87" s="93">
        <f t="shared" si="11"/>
        <v>137.5</v>
      </c>
      <c r="L87" s="93"/>
      <c r="M87" s="93"/>
      <c r="N87" s="93">
        <f t="shared" si="13"/>
        <v>137.5</v>
      </c>
      <c r="O87" s="93"/>
      <c r="P87" s="93">
        <f t="shared" si="10"/>
        <v>2168.75</v>
      </c>
      <c r="Q87" s="93">
        <f>$E$17*(N87/$E$19)</f>
        <v>385</v>
      </c>
      <c r="R87" s="93">
        <f>P87+SUM($Q$78:Q87)</f>
        <v>4093.75</v>
      </c>
      <c r="S87" s="93">
        <f t="shared" si="8"/>
        <v>27.5</v>
      </c>
    </row>
    <row r="88" spans="3:19" x14ac:dyDescent="0.3">
      <c r="C88" t="s">
        <v>2498</v>
      </c>
      <c r="D88" t="s">
        <v>2497</v>
      </c>
      <c r="E88">
        <v>1</v>
      </c>
      <c r="F88" s="93">
        <v>120</v>
      </c>
      <c r="I88" s="93">
        <f t="shared" si="7"/>
        <v>120</v>
      </c>
      <c r="J88" s="93">
        <f t="shared" si="9"/>
        <v>7490</v>
      </c>
      <c r="K88" s="93">
        <f t="shared" si="11"/>
        <v>30</v>
      </c>
      <c r="L88" s="93"/>
      <c r="M88" s="93"/>
      <c r="N88" s="93">
        <f t="shared" si="13"/>
        <v>30</v>
      </c>
      <c r="O88" s="93"/>
      <c r="P88" s="93">
        <f t="shared" si="10"/>
        <v>2198.75</v>
      </c>
      <c r="Q88" s="93"/>
      <c r="R88" s="93">
        <f>P88+SUM($Q$78:Q88)</f>
        <v>4123.75</v>
      </c>
      <c r="S88" s="93">
        <f t="shared" si="8"/>
        <v>90</v>
      </c>
    </row>
    <row r="89" spans="3:19" x14ac:dyDescent="0.3">
      <c r="C89" t="s">
        <v>2496</v>
      </c>
      <c r="D89" t="s">
        <v>2495</v>
      </c>
      <c r="E89">
        <v>1</v>
      </c>
      <c r="F89" s="93">
        <v>550</v>
      </c>
      <c r="I89" s="93">
        <f t="shared" si="7"/>
        <v>550</v>
      </c>
      <c r="J89" s="93">
        <f t="shared" si="9"/>
        <v>8040</v>
      </c>
      <c r="K89" s="93">
        <f t="shared" si="11"/>
        <v>137.5</v>
      </c>
      <c r="L89" s="93"/>
      <c r="M89" s="93"/>
      <c r="N89" s="93">
        <f t="shared" si="13"/>
        <v>137.5</v>
      </c>
      <c r="O89" s="93"/>
      <c r="P89" s="93">
        <f t="shared" si="10"/>
        <v>2336.25</v>
      </c>
      <c r="Q89" s="93">
        <f>$E$17*(N89/$E$19)</f>
        <v>385</v>
      </c>
      <c r="R89" s="93">
        <f>P89+SUM($Q$78:Q89)</f>
        <v>4646.25</v>
      </c>
      <c r="S89" s="93">
        <f t="shared" si="8"/>
        <v>27.5</v>
      </c>
    </row>
    <row r="91" spans="3:19" x14ac:dyDescent="0.3">
      <c r="J91" s="93">
        <f>J89</f>
        <v>8040</v>
      </c>
      <c r="L91" s="93">
        <f>SUM(L66:L89)</f>
        <v>435</v>
      </c>
      <c r="M91" s="93">
        <f>SUM(M66:M89)</f>
        <v>896.25</v>
      </c>
      <c r="N91" s="93">
        <f>SUM(N66:N89)</f>
        <v>1005</v>
      </c>
      <c r="O91" s="93">
        <f>SUM(O66:O89)</f>
        <v>0</v>
      </c>
      <c r="P91" s="93">
        <f>P89</f>
        <v>2336.25</v>
      </c>
      <c r="Q91" s="93">
        <f>SUM(Q66:Q89)</f>
        <v>2310</v>
      </c>
      <c r="S91" s="93">
        <f>SUM(S66:S89)</f>
        <v>3393.75</v>
      </c>
    </row>
    <row r="93" spans="3:19" x14ac:dyDescent="0.3">
      <c r="P93" s="410">
        <f>P91/J91</f>
        <v>0.29057835820895522</v>
      </c>
      <c r="Q93" s="410">
        <f>Q91/J91</f>
        <v>0.28731343283582089</v>
      </c>
      <c r="S93" s="410">
        <f>S91/J91</f>
        <v>0.42210820895522388</v>
      </c>
    </row>
  </sheetData>
  <mergeCells count="5">
    <mergeCell ref="C10:F10"/>
    <mergeCell ref="C30:G30"/>
    <mergeCell ref="I30:Q30"/>
    <mergeCell ref="L31:O31"/>
    <mergeCell ref="L64:O64"/>
  </mergeCell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6568A-3CE4-4AFB-A6D9-F25F3EE2DF67}">
  <sheetPr>
    <tabColor theme="5" tint="0.39997558519241921"/>
  </sheetPr>
  <dimension ref="A1:M67"/>
  <sheetViews>
    <sheetView workbookViewId="0">
      <selection activeCell="I51" sqref="I51"/>
    </sheetView>
  </sheetViews>
  <sheetFormatPr defaultRowHeight="14.4" x14ac:dyDescent="0.3"/>
  <cols>
    <col min="3" max="3" width="18.5546875" customWidth="1"/>
    <col min="4" max="4" width="10.44140625" bestFit="1" customWidth="1"/>
    <col min="5" max="5" width="11.5546875" customWidth="1"/>
    <col min="9" max="9" width="15.109375" bestFit="1" customWidth="1"/>
    <col min="10" max="11" width="13.21875" customWidth="1"/>
    <col min="12" max="12" width="15.33203125" customWidth="1"/>
    <col min="13" max="14" width="14.33203125" bestFit="1" customWidth="1"/>
    <col min="15" max="15" width="12.6640625" customWidth="1"/>
    <col min="17" max="17" width="9.44140625" bestFit="1" customWidth="1"/>
    <col min="18" max="18" width="12.44140625" customWidth="1"/>
    <col min="19" max="19" width="9.88671875" bestFit="1" customWidth="1"/>
  </cols>
  <sheetData>
    <row r="1" spans="1:8" ht="15" thickBot="1" x14ac:dyDescent="0.35">
      <c r="A1" t="s">
        <v>2557</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21" spans="1:13" ht="15" thickBot="1" x14ac:dyDescent="0.35"/>
    <row r="22" spans="1:13" ht="15" thickBot="1" x14ac:dyDescent="0.35">
      <c r="C22" s="644" t="s">
        <v>18</v>
      </c>
      <c r="D22" s="645"/>
      <c r="E22" s="645"/>
      <c r="F22" s="645"/>
      <c r="G22" s="646"/>
      <c r="I22" s="644" t="s">
        <v>17</v>
      </c>
      <c r="J22" s="645"/>
      <c r="K22" s="645"/>
      <c r="L22" s="645"/>
      <c r="M22" s="646"/>
    </row>
    <row r="23" spans="1:13" s="7" customFormat="1" x14ac:dyDescent="0.3">
      <c r="A23" s="7" t="s">
        <v>2556</v>
      </c>
    </row>
    <row r="24" spans="1:13" x14ac:dyDescent="0.3">
      <c r="C24" t="s">
        <v>2555</v>
      </c>
    </row>
    <row r="25" spans="1:13" x14ac:dyDescent="0.3">
      <c r="D25" s="581">
        <v>2023</v>
      </c>
      <c r="E25" s="580"/>
      <c r="F25" s="581">
        <v>2025</v>
      </c>
      <c r="G25" s="580"/>
    </row>
    <row r="26" spans="1:13" x14ac:dyDescent="0.3">
      <c r="C26" s="2" t="s">
        <v>2545</v>
      </c>
      <c r="D26" s="579">
        <v>505</v>
      </c>
      <c r="E26" s="571"/>
      <c r="F26" s="579">
        <v>505</v>
      </c>
      <c r="G26" s="571"/>
    </row>
    <row r="27" spans="1:13" x14ac:dyDescent="0.3">
      <c r="C27" s="2"/>
      <c r="D27" s="162" t="s">
        <v>2495</v>
      </c>
      <c r="E27" s="162" t="s">
        <v>2497</v>
      </c>
      <c r="F27" s="162" t="s">
        <v>2495</v>
      </c>
      <c r="G27" s="162" t="s">
        <v>2497</v>
      </c>
    </row>
    <row r="28" spans="1:13" x14ac:dyDescent="0.3">
      <c r="C28" s="2" t="s">
        <v>2535</v>
      </c>
      <c r="D28" s="579">
        <v>4660</v>
      </c>
      <c r="E28" s="571"/>
      <c r="F28" s="578" t="s">
        <v>2548</v>
      </c>
      <c r="G28" s="155"/>
    </row>
    <row r="29" spans="1:13" x14ac:dyDescent="0.3">
      <c r="C29" s="2" t="s">
        <v>2551</v>
      </c>
      <c r="D29" s="577">
        <v>0.75</v>
      </c>
      <c r="E29" s="576"/>
      <c r="F29" s="570">
        <v>0.65</v>
      </c>
      <c r="G29" s="570">
        <v>0.75</v>
      </c>
    </row>
    <row r="30" spans="1:13" x14ac:dyDescent="0.3">
      <c r="C30" s="2" t="s">
        <v>2552</v>
      </c>
      <c r="D30" s="572">
        <v>0.25</v>
      </c>
      <c r="E30" s="571"/>
      <c r="F30" s="572">
        <v>0.25</v>
      </c>
      <c r="G30" s="571"/>
    </row>
    <row r="31" spans="1:13" x14ac:dyDescent="0.3">
      <c r="C31" s="2" t="s">
        <v>2549</v>
      </c>
      <c r="D31" s="575" t="s">
        <v>2548</v>
      </c>
      <c r="E31" s="573"/>
      <c r="F31" s="570">
        <v>0.1</v>
      </c>
      <c r="G31" s="570">
        <v>0</v>
      </c>
    </row>
    <row r="32" spans="1:13" x14ac:dyDescent="0.3">
      <c r="C32" s="2" t="s">
        <v>2554</v>
      </c>
      <c r="D32" s="294"/>
      <c r="E32" s="293"/>
      <c r="F32" s="294"/>
      <c r="G32" s="293"/>
    </row>
    <row r="33" spans="3:7" x14ac:dyDescent="0.3">
      <c r="C33" s="2" t="s">
        <v>2551</v>
      </c>
      <c r="D33" s="570">
        <v>0.05</v>
      </c>
      <c r="E33" s="570">
        <v>0.75</v>
      </c>
      <c r="F33" s="294"/>
      <c r="G33" s="293"/>
    </row>
    <row r="34" spans="3:7" x14ac:dyDescent="0.3">
      <c r="C34" s="2" t="s">
        <v>2552</v>
      </c>
      <c r="D34" s="570">
        <v>0.25</v>
      </c>
      <c r="E34" s="570">
        <v>0.25</v>
      </c>
      <c r="F34" s="294"/>
      <c r="G34" s="293"/>
    </row>
    <row r="35" spans="3:7" x14ac:dyDescent="0.3">
      <c r="C35" s="2" t="s">
        <v>2549</v>
      </c>
      <c r="D35" s="570">
        <v>0.7</v>
      </c>
      <c r="E35" s="162" t="s">
        <v>2548</v>
      </c>
      <c r="F35" s="294"/>
      <c r="G35" s="293"/>
    </row>
    <row r="36" spans="3:7" x14ac:dyDescent="0.3">
      <c r="C36" s="2" t="s">
        <v>2529</v>
      </c>
      <c r="D36" s="574">
        <v>7400</v>
      </c>
      <c r="E36" s="573"/>
      <c r="F36" s="294"/>
      <c r="G36" s="293"/>
    </row>
    <row r="37" spans="3:7" x14ac:dyDescent="0.3">
      <c r="C37" s="2" t="s">
        <v>2553</v>
      </c>
      <c r="D37" s="162" t="s">
        <v>2495</v>
      </c>
      <c r="E37" s="162" t="s">
        <v>2497</v>
      </c>
      <c r="F37" s="162" t="s">
        <v>2495</v>
      </c>
      <c r="G37" s="162" t="s">
        <v>2497</v>
      </c>
    </row>
    <row r="38" spans="3:7" x14ac:dyDescent="0.3">
      <c r="C38" s="2" t="s">
        <v>2552</v>
      </c>
      <c r="D38" s="572">
        <v>0.05</v>
      </c>
      <c r="E38" s="571"/>
      <c r="F38" s="570">
        <v>0</v>
      </c>
      <c r="G38" s="570">
        <v>0</v>
      </c>
    </row>
    <row r="39" spans="3:7" x14ac:dyDescent="0.3">
      <c r="C39" s="2" t="s">
        <v>2551</v>
      </c>
      <c r="D39" s="572">
        <v>0.15</v>
      </c>
      <c r="E39" s="571"/>
      <c r="F39" s="570">
        <v>0.6</v>
      </c>
      <c r="G39" s="570">
        <v>0.6</v>
      </c>
    </row>
    <row r="40" spans="3:7" x14ac:dyDescent="0.3">
      <c r="C40" s="2" t="s">
        <v>2550</v>
      </c>
      <c r="D40" s="572">
        <v>0.8</v>
      </c>
      <c r="E40" s="571"/>
      <c r="F40" s="570">
        <v>0.2</v>
      </c>
      <c r="G40" s="570">
        <v>0.4</v>
      </c>
    </row>
    <row r="41" spans="3:7" x14ac:dyDescent="0.3">
      <c r="C41" s="2" t="s">
        <v>2549</v>
      </c>
      <c r="D41" s="572" t="s">
        <v>2548</v>
      </c>
      <c r="E41" s="571"/>
      <c r="F41" s="570">
        <v>0.2</v>
      </c>
      <c r="G41" s="570">
        <v>0</v>
      </c>
    </row>
    <row r="43" spans="3:7" x14ac:dyDescent="0.3">
      <c r="C43" t="s">
        <v>2547</v>
      </c>
    </row>
    <row r="44" spans="3:7" x14ac:dyDescent="0.3">
      <c r="C44" t="s">
        <v>2546</v>
      </c>
      <c r="D44" t="s">
        <v>2453</v>
      </c>
    </row>
    <row r="45" spans="3:7" x14ac:dyDescent="0.3">
      <c r="C45" t="s">
        <v>2545</v>
      </c>
      <c r="D45" s="104">
        <v>505</v>
      </c>
    </row>
    <row r="46" spans="3:7" x14ac:dyDescent="0.3">
      <c r="C46" t="s">
        <v>2544</v>
      </c>
      <c r="D46" s="104">
        <v>4155</v>
      </c>
    </row>
    <row r="47" spans="3:7" x14ac:dyDescent="0.3">
      <c r="C47" t="s">
        <v>2543</v>
      </c>
      <c r="D47" s="104">
        <v>5768</v>
      </c>
    </row>
    <row r="48" spans="3:7" x14ac:dyDescent="0.3">
      <c r="C48" t="s">
        <v>2542</v>
      </c>
      <c r="D48" s="104">
        <v>1506.6</v>
      </c>
    </row>
    <row r="49" spans="1:5" x14ac:dyDescent="0.3">
      <c r="C49" t="s">
        <v>2541</v>
      </c>
      <c r="D49" s="104">
        <v>500</v>
      </c>
    </row>
    <row r="50" spans="1:5" x14ac:dyDescent="0.3">
      <c r="C50" t="s">
        <v>14</v>
      </c>
      <c r="D50" s="104">
        <v>12434.6</v>
      </c>
    </row>
    <row r="52" spans="1:5" s="7" customFormat="1" x14ac:dyDescent="0.3">
      <c r="A52" s="7" t="s">
        <v>36</v>
      </c>
    </row>
    <row r="54" spans="1:5" x14ac:dyDescent="0.3">
      <c r="C54" t="s">
        <v>2540</v>
      </c>
    </row>
    <row r="55" spans="1:5" ht="28.8" x14ac:dyDescent="0.3">
      <c r="C55" s="569" t="s">
        <v>1253</v>
      </c>
      <c r="D55" s="568" t="s">
        <v>2539</v>
      </c>
      <c r="E55" s="568" t="s">
        <v>2538</v>
      </c>
    </row>
    <row r="56" spans="1:5" x14ac:dyDescent="0.3">
      <c r="C56" s="567" t="s">
        <v>28</v>
      </c>
      <c r="D56" s="566">
        <v>405</v>
      </c>
      <c r="E56" s="566">
        <v>100</v>
      </c>
    </row>
    <row r="57" spans="1:5" x14ac:dyDescent="0.3">
      <c r="C57" s="567" t="s">
        <v>27</v>
      </c>
      <c r="D57" s="566">
        <v>1207</v>
      </c>
      <c r="E57" s="566">
        <v>100</v>
      </c>
    </row>
    <row r="58" spans="1:5" x14ac:dyDescent="0.3">
      <c r="C58" s="567" t="s">
        <v>26</v>
      </c>
      <c r="D58" s="566">
        <v>1207</v>
      </c>
      <c r="E58" s="566">
        <v>100</v>
      </c>
    </row>
    <row r="59" spans="1:5" x14ac:dyDescent="0.3">
      <c r="C59" s="567" t="s">
        <v>25</v>
      </c>
      <c r="D59" s="566">
        <v>1207</v>
      </c>
      <c r="E59" s="566">
        <v>100</v>
      </c>
    </row>
    <row r="60" spans="1:5" x14ac:dyDescent="0.3">
      <c r="C60" s="567" t="s">
        <v>7</v>
      </c>
      <c r="D60" s="566">
        <v>1207</v>
      </c>
      <c r="E60" s="566">
        <v>100</v>
      </c>
    </row>
    <row r="61" spans="1:5" x14ac:dyDescent="0.3">
      <c r="C61" s="567" t="s">
        <v>1339</v>
      </c>
      <c r="D61" s="566">
        <v>500</v>
      </c>
      <c r="E61" s="566">
        <v>250</v>
      </c>
    </row>
    <row r="62" spans="1:5" x14ac:dyDescent="0.3">
      <c r="C62" s="567" t="s">
        <v>1711</v>
      </c>
      <c r="D62" s="566">
        <v>500</v>
      </c>
      <c r="E62" s="566">
        <v>250</v>
      </c>
    </row>
    <row r="63" spans="1:5" x14ac:dyDescent="0.3">
      <c r="C63" s="567" t="s">
        <v>24</v>
      </c>
      <c r="D63" s="566">
        <v>500</v>
      </c>
      <c r="E63" s="566">
        <v>250</v>
      </c>
    </row>
    <row r="64" spans="1:5" x14ac:dyDescent="0.3">
      <c r="C64" s="567" t="s">
        <v>1338</v>
      </c>
      <c r="D64" s="566">
        <v>500</v>
      </c>
      <c r="E64" s="566">
        <v>250</v>
      </c>
    </row>
    <row r="65" spans="3:5" x14ac:dyDescent="0.3">
      <c r="C65" s="567" t="s">
        <v>22</v>
      </c>
      <c r="D65" s="566">
        <v>500</v>
      </c>
      <c r="E65" s="566">
        <v>250</v>
      </c>
    </row>
    <row r="66" spans="3:5" x14ac:dyDescent="0.3">
      <c r="C66" s="567" t="s">
        <v>21</v>
      </c>
      <c r="D66" s="566">
        <v>500</v>
      </c>
      <c r="E66" s="566">
        <v>250</v>
      </c>
    </row>
    <row r="67" spans="3:5" x14ac:dyDescent="0.3">
      <c r="C67" s="567" t="s">
        <v>20</v>
      </c>
      <c r="D67" s="566">
        <v>500</v>
      </c>
      <c r="E67" s="566">
        <v>250</v>
      </c>
    </row>
  </sheetData>
  <mergeCells count="3">
    <mergeCell ref="C10:F10"/>
    <mergeCell ref="C22:G22"/>
    <mergeCell ref="I22:M22"/>
  </mergeCells>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C09B-C430-4374-A339-EA609EC0C222}">
  <sheetPr>
    <tabColor theme="9" tint="0.59999389629810485"/>
  </sheetPr>
  <dimension ref="A1:AD70"/>
  <sheetViews>
    <sheetView workbookViewId="0">
      <selection activeCell="I45" sqref="I45"/>
    </sheetView>
  </sheetViews>
  <sheetFormatPr defaultRowHeight="14.4" x14ac:dyDescent="0.3"/>
  <cols>
    <col min="3" max="3" width="18.5546875" customWidth="1"/>
    <col min="4" max="4" width="10.44140625" bestFit="1" customWidth="1"/>
    <col min="5" max="5" width="11.5546875" customWidth="1"/>
    <col min="9" max="9" width="15.109375" bestFit="1" customWidth="1"/>
    <col min="10" max="11" width="13.21875" customWidth="1"/>
    <col min="12" max="12" width="15.33203125" customWidth="1"/>
    <col min="13" max="14" width="14.33203125" bestFit="1" customWidth="1"/>
    <col min="15" max="15" width="12.6640625" customWidth="1"/>
    <col min="17" max="17" width="9.44140625" bestFit="1" customWidth="1"/>
    <col min="18" max="18" width="12.44140625" customWidth="1"/>
    <col min="19" max="19" width="9.88671875" bestFit="1" customWidth="1"/>
  </cols>
  <sheetData>
    <row r="1" spans="1:8" ht="15" thickBot="1" x14ac:dyDescent="0.35">
      <c r="A1" t="s">
        <v>2557</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21" spans="1:16" ht="15" thickBot="1" x14ac:dyDescent="0.35"/>
    <row r="22" spans="1:16" ht="15" thickBot="1" x14ac:dyDescent="0.35">
      <c r="C22" s="644" t="s">
        <v>18</v>
      </c>
      <c r="D22" s="645"/>
      <c r="E22" s="645"/>
      <c r="F22" s="645"/>
      <c r="G22" s="646"/>
      <c r="I22" s="644" t="s">
        <v>17</v>
      </c>
      <c r="J22" s="645"/>
      <c r="K22" s="645"/>
      <c r="L22" s="645"/>
      <c r="M22" s="646"/>
    </row>
    <row r="23" spans="1:16" s="7" customFormat="1" x14ac:dyDescent="0.3">
      <c r="A23" s="7" t="s">
        <v>2556</v>
      </c>
    </row>
    <row r="24" spans="1:16" x14ac:dyDescent="0.3">
      <c r="C24" t="s">
        <v>2555</v>
      </c>
    </row>
    <row r="25" spans="1:16" ht="27.6" x14ac:dyDescent="0.3">
      <c r="D25" s="581">
        <v>2023</v>
      </c>
      <c r="E25" s="580"/>
      <c r="F25" s="581">
        <v>2025</v>
      </c>
      <c r="G25" s="580"/>
      <c r="I25" s="612" t="s">
        <v>2719</v>
      </c>
      <c r="J25" s="162" t="s">
        <v>2708</v>
      </c>
      <c r="K25" s="162" t="s">
        <v>2683</v>
      </c>
      <c r="L25" s="162" t="s">
        <v>2707</v>
      </c>
      <c r="M25" s="2" t="s">
        <v>2706</v>
      </c>
      <c r="N25" s="162" t="s">
        <v>2716</v>
      </c>
      <c r="O25" s="162" t="s">
        <v>2705</v>
      </c>
      <c r="P25" s="606" t="s">
        <v>2718</v>
      </c>
    </row>
    <row r="26" spans="1:16" x14ac:dyDescent="0.3">
      <c r="C26" s="2" t="s">
        <v>2545</v>
      </c>
      <c r="D26" s="579">
        <v>505</v>
      </c>
      <c r="E26" s="571"/>
      <c r="F26" s="579">
        <v>505</v>
      </c>
      <c r="G26" s="571"/>
      <c r="I26" s="2" t="s">
        <v>2545</v>
      </c>
      <c r="J26" s="611">
        <f>D45</f>
        <v>505</v>
      </c>
      <c r="K26" s="611">
        <v>0</v>
      </c>
      <c r="L26" s="611">
        <v>0</v>
      </c>
      <c r="M26" s="611">
        <v>0</v>
      </c>
      <c r="N26" s="611">
        <f>SUM(J26:M26)</f>
        <v>505</v>
      </c>
      <c r="O26" s="611">
        <f>J26</f>
        <v>505</v>
      </c>
      <c r="P26" s="14">
        <f>MIN(O26+SUM($L$26:L26),$D$36)</f>
        <v>505</v>
      </c>
    </row>
    <row r="27" spans="1:16" x14ac:dyDescent="0.3">
      <c r="C27" s="2"/>
      <c r="D27" s="162" t="s">
        <v>2495</v>
      </c>
      <c r="E27" s="162" t="s">
        <v>2497</v>
      </c>
      <c r="F27" s="162" t="s">
        <v>2495</v>
      </c>
      <c r="G27" s="162" t="s">
        <v>2497</v>
      </c>
      <c r="I27" s="2" t="s">
        <v>2544</v>
      </c>
      <c r="J27" s="600">
        <f>D30*D46</f>
        <v>1038.75</v>
      </c>
      <c r="K27" s="600">
        <f>D29*D46</f>
        <v>3116.25</v>
      </c>
      <c r="L27" s="600">
        <v>0</v>
      </c>
      <c r="M27" s="600">
        <v>0</v>
      </c>
      <c r="N27" s="600">
        <f>SUM(J27:M27)+N26</f>
        <v>4660</v>
      </c>
      <c r="O27" s="600">
        <f>J27+O26</f>
        <v>1543.75</v>
      </c>
      <c r="P27" s="14">
        <f>MIN(O27+SUM($L$26:L27),$D$36)</f>
        <v>1543.75</v>
      </c>
    </row>
    <row r="28" spans="1:16" x14ac:dyDescent="0.3">
      <c r="C28" s="2" t="s">
        <v>2535</v>
      </c>
      <c r="D28" s="579">
        <v>4660</v>
      </c>
      <c r="E28" s="571"/>
      <c r="F28" s="578" t="s">
        <v>2548</v>
      </c>
      <c r="G28" s="155"/>
      <c r="I28" s="2" t="s">
        <v>2713</v>
      </c>
      <c r="J28" s="600">
        <f>D47*D34+D48*E34</f>
        <v>1818.65</v>
      </c>
      <c r="K28" s="600">
        <f>D47*D33+D48*E33</f>
        <v>1418.35</v>
      </c>
      <c r="L28" s="600">
        <f>D47*D35</f>
        <v>4037.6</v>
      </c>
      <c r="M28" s="600">
        <v>0</v>
      </c>
      <c r="N28" s="600">
        <f>SUM(J28:M28)+N27</f>
        <v>11934.6</v>
      </c>
      <c r="O28" s="600">
        <f>J28+O27</f>
        <v>3362.4</v>
      </c>
      <c r="P28" s="14">
        <f>MIN(O28+SUM($L$26:L28),$D$36)</f>
        <v>7400</v>
      </c>
    </row>
    <row r="29" spans="1:16" x14ac:dyDescent="0.3">
      <c r="C29" s="2" t="s">
        <v>2551</v>
      </c>
      <c r="D29" s="577">
        <v>0.75</v>
      </c>
      <c r="E29" s="576"/>
      <c r="F29" s="570">
        <v>0.65</v>
      </c>
      <c r="G29" s="570">
        <v>0.75</v>
      </c>
      <c r="I29" s="2" t="s">
        <v>2541</v>
      </c>
      <c r="J29" s="596">
        <f>D49*D38</f>
        <v>25</v>
      </c>
      <c r="K29" s="596">
        <f>D49*D39</f>
        <v>75</v>
      </c>
      <c r="L29" s="596">
        <v>0</v>
      </c>
      <c r="M29" s="596">
        <f>D49*D40</f>
        <v>400</v>
      </c>
      <c r="N29" s="596">
        <f>SUM(J29:M29)+N28</f>
        <v>12434.6</v>
      </c>
      <c r="O29" s="600">
        <f>J29+O28</f>
        <v>3387.4</v>
      </c>
      <c r="P29" s="14">
        <f>MIN(O29+SUM($L$26:L29),$D$36)</f>
        <v>7400</v>
      </c>
    </row>
    <row r="30" spans="1:16" x14ac:dyDescent="0.3">
      <c r="C30" s="2" t="s">
        <v>2552</v>
      </c>
      <c r="D30" s="572">
        <v>0.25</v>
      </c>
      <c r="E30" s="571"/>
      <c r="F30" s="572">
        <v>0.25</v>
      </c>
      <c r="G30" s="571"/>
      <c r="I30" s="2" t="s">
        <v>2699</v>
      </c>
      <c r="J30" s="14">
        <f>SUM(J26:J29)</f>
        <v>3387.4</v>
      </c>
      <c r="K30" s="610">
        <f>SUM(K26:K29)</f>
        <v>4609.6000000000004</v>
      </c>
      <c r="L30" s="610">
        <f>SUM(L26:L29)</f>
        <v>4037.6</v>
      </c>
      <c r="M30" s="610">
        <f>SUM(M26:M29)</f>
        <v>400</v>
      </c>
      <c r="N30" s="610">
        <f>N29</f>
        <v>12434.6</v>
      </c>
      <c r="O30" s="610">
        <f>O29</f>
        <v>3387.4</v>
      </c>
    </row>
    <row r="31" spans="1:16" x14ac:dyDescent="0.3">
      <c r="C31" s="2" t="s">
        <v>2549</v>
      </c>
      <c r="D31" s="575" t="s">
        <v>2548</v>
      </c>
      <c r="E31" s="573"/>
      <c r="F31" s="570">
        <v>0.1</v>
      </c>
      <c r="G31" s="570">
        <v>0</v>
      </c>
    </row>
    <row r="32" spans="1:16" ht="15" thickBot="1" x14ac:dyDescent="0.35">
      <c r="C32" s="2" t="s">
        <v>2554</v>
      </c>
      <c r="D32" s="294"/>
      <c r="E32" s="293"/>
      <c r="F32" s="294"/>
      <c r="G32" s="293"/>
      <c r="I32" t="s">
        <v>2717</v>
      </c>
    </row>
    <row r="33" spans="3:13" ht="15" thickBot="1" x14ac:dyDescent="0.35">
      <c r="C33" s="2" t="s">
        <v>2551</v>
      </c>
      <c r="D33" s="570">
        <v>0.05</v>
      </c>
      <c r="E33" s="570">
        <v>0.75</v>
      </c>
      <c r="F33" s="294"/>
      <c r="G33" s="293"/>
      <c r="I33" s="614">
        <v>2000</v>
      </c>
      <c r="J33" s="613" t="s">
        <v>2712</v>
      </c>
      <c r="K33" s="18"/>
    </row>
    <row r="34" spans="3:13" x14ac:dyDescent="0.3">
      <c r="C34" s="2" t="s">
        <v>2552</v>
      </c>
      <c r="D34" s="570">
        <v>0.25</v>
      </c>
      <c r="E34" s="570">
        <v>0.25</v>
      </c>
      <c r="F34" s="294"/>
      <c r="G34" s="293"/>
      <c r="I34" s="612" t="s">
        <v>2711</v>
      </c>
      <c r="J34" s="162" t="s">
        <v>2708</v>
      </c>
      <c r="K34" s="162" t="s">
        <v>2716</v>
      </c>
      <c r="L34" s="162" t="s">
        <v>2705</v>
      </c>
      <c r="M34" s="606" t="s">
        <v>2715</v>
      </c>
    </row>
    <row r="35" spans="3:13" x14ac:dyDescent="0.3">
      <c r="C35" s="2" t="s">
        <v>2549</v>
      </c>
      <c r="D35" s="570">
        <v>0.7</v>
      </c>
      <c r="E35" s="162" t="s">
        <v>2548</v>
      </c>
      <c r="F35" s="294"/>
      <c r="G35" s="293"/>
      <c r="I35" s="2" t="s">
        <v>2545</v>
      </c>
      <c r="J35" s="611">
        <f>D45</f>
        <v>505</v>
      </c>
      <c r="K35" s="611">
        <f>D45</f>
        <v>505</v>
      </c>
      <c r="L35" s="611">
        <f>J35</f>
        <v>505</v>
      </c>
      <c r="M35" s="14">
        <f>L35</f>
        <v>505</v>
      </c>
    </row>
    <row r="36" spans="3:13" x14ac:dyDescent="0.3">
      <c r="C36" s="2" t="s">
        <v>2529</v>
      </c>
      <c r="D36" s="574">
        <v>7400</v>
      </c>
      <c r="E36" s="573"/>
      <c r="F36" s="294"/>
      <c r="G36" s="293"/>
      <c r="I36" s="2" t="s">
        <v>2714</v>
      </c>
      <c r="J36" s="600">
        <f>F30*D46</f>
        <v>1038.75</v>
      </c>
      <c r="K36" s="600">
        <f>K35+D46</f>
        <v>4660</v>
      </c>
      <c r="L36" s="600">
        <f>J36+L35</f>
        <v>1543.75</v>
      </c>
      <c r="M36" s="14">
        <f>L36</f>
        <v>1543.75</v>
      </c>
    </row>
    <row r="37" spans="3:13" x14ac:dyDescent="0.3">
      <c r="C37" s="2" t="s">
        <v>2553</v>
      </c>
      <c r="D37" s="162" t="s">
        <v>2495</v>
      </c>
      <c r="E37" s="162" t="s">
        <v>2497</v>
      </c>
      <c r="F37" s="162" t="s">
        <v>2495</v>
      </c>
      <c r="G37" s="162" t="s">
        <v>2497</v>
      </c>
      <c r="I37" s="2" t="s">
        <v>2713</v>
      </c>
      <c r="J37" s="600">
        <f>MIN(F30*SUM(D47:D48),$I$33-L36)</f>
        <v>456.25</v>
      </c>
      <c r="K37" s="600">
        <f>K36+SUM(D47:D48)</f>
        <v>11934.6</v>
      </c>
      <c r="L37" s="600">
        <f>J37+L36</f>
        <v>2000</v>
      </c>
      <c r="M37" s="14">
        <f>L37</f>
        <v>2000</v>
      </c>
    </row>
    <row r="38" spans="3:13" x14ac:dyDescent="0.3">
      <c r="C38" s="2" t="s">
        <v>2552</v>
      </c>
      <c r="D38" s="572">
        <v>0.05</v>
      </c>
      <c r="E38" s="571"/>
      <c r="F38" s="570">
        <v>0</v>
      </c>
      <c r="G38" s="570">
        <v>0</v>
      </c>
      <c r="I38" s="2" t="s">
        <v>2541</v>
      </c>
      <c r="J38" s="600">
        <f>MIN(F30*SUM(D49),$I$33-L37)</f>
        <v>0</v>
      </c>
      <c r="K38" s="600">
        <f>K37+SUM(D49)</f>
        <v>12434.6</v>
      </c>
      <c r="L38" s="600">
        <f>J38+L37</f>
        <v>2000</v>
      </c>
      <c r="M38" s="14">
        <f>L38</f>
        <v>2000</v>
      </c>
    </row>
    <row r="39" spans="3:13" x14ac:dyDescent="0.3">
      <c r="C39" s="2" t="s">
        <v>2551</v>
      </c>
      <c r="D39" s="572">
        <v>0.15</v>
      </c>
      <c r="E39" s="571"/>
      <c r="F39" s="570">
        <v>0.6</v>
      </c>
      <c r="G39" s="570">
        <v>0.6</v>
      </c>
      <c r="I39" s="2" t="s">
        <v>2699</v>
      </c>
      <c r="J39" s="14">
        <f>SUM(J35:J38)</f>
        <v>2000</v>
      </c>
      <c r="K39" s="610"/>
      <c r="L39" s="610"/>
    </row>
    <row r="40" spans="3:13" x14ac:dyDescent="0.3">
      <c r="C40" s="2" t="s">
        <v>2550</v>
      </c>
      <c r="D40" s="572">
        <v>0.8</v>
      </c>
      <c r="E40" s="571"/>
      <c r="F40" s="570">
        <v>0.2</v>
      </c>
      <c r="G40" s="570">
        <v>0.4</v>
      </c>
    </row>
    <row r="41" spans="3:13" x14ac:dyDescent="0.3">
      <c r="C41" s="2" t="s">
        <v>2549</v>
      </c>
      <c r="D41" s="572" t="s">
        <v>2548</v>
      </c>
      <c r="E41" s="571"/>
      <c r="F41" s="570">
        <v>0.2</v>
      </c>
      <c r="G41" s="570">
        <v>0</v>
      </c>
    </row>
    <row r="43" spans="3:13" x14ac:dyDescent="0.3">
      <c r="C43" t="s">
        <v>2547</v>
      </c>
    </row>
    <row r="44" spans="3:13" x14ac:dyDescent="0.3">
      <c r="C44" t="s">
        <v>2546</v>
      </c>
      <c r="D44" t="s">
        <v>2453</v>
      </c>
    </row>
    <row r="45" spans="3:13" x14ac:dyDescent="0.3">
      <c r="C45" t="s">
        <v>2545</v>
      </c>
      <c r="D45" s="104">
        <v>505</v>
      </c>
    </row>
    <row r="46" spans="3:13" x14ac:dyDescent="0.3">
      <c r="C46" t="s">
        <v>2544</v>
      </c>
      <c r="D46" s="104">
        <v>4155</v>
      </c>
    </row>
    <row r="47" spans="3:13" x14ac:dyDescent="0.3">
      <c r="C47" t="s">
        <v>2543</v>
      </c>
      <c r="D47" s="104">
        <v>5768</v>
      </c>
    </row>
    <row r="48" spans="3:13" x14ac:dyDescent="0.3">
      <c r="C48" t="s">
        <v>2542</v>
      </c>
      <c r="D48" s="104">
        <v>1506.6</v>
      </c>
    </row>
    <row r="49" spans="1:30" x14ac:dyDescent="0.3">
      <c r="C49" t="s">
        <v>2541</v>
      </c>
      <c r="D49" s="104">
        <v>500</v>
      </c>
    </row>
    <row r="50" spans="1:30" x14ac:dyDescent="0.3">
      <c r="C50" t="s">
        <v>14</v>
      </c>
      <c r="D50" s="104">
        <v>12434.6</v>
      </c>
    </row>
    <row r="52" spans="1:30" s="7" customFormat="1" x14ac:dyDescent="0.3">
      <c r="A52" s="7" t="s">
        <v>36</v>
      </c>
    </row>
    <row r="53" spans="1:30" ht="15" thickBot="1" x14ac:dyDescent="0.35"/>
    <row r="54" spans="1:30" x14ac:dyDescent="0.3">
      <c r="C54" t="s">
        <v>2540</v>
      </c>
      <c r="K54" s="609">
        <v>2000</v>
      </c>
      <c r="L54" s="608" t="s">
        <v>2712</v>
      </c>
      <c r="M54" s="594"/>
    </row>
    <row r="55" spans="1:30" ht="28.8" x14ac:dyDescent="0.3">
      <c r="C55" s="569" t="s">
        <v>1253</v>
      </c>
      <c r="D55" s="568" t="s">
        <v>2539</v>
      </c>
      <c r="E55" s="568" t="s">
        <v>2538</v>
      </c>
      <c r="I55" s="607" t="s">
        <v>2711</v>
      </c>
      <c r="J55" s="568" t="s">
        <v>2710</v>
      </c>
      <c r="K55" s="568" t="s">
        <v>2709</v>
      </c>
      <c r="L55" s="568" t="s">
        <v>2708</v>
      </c>
      <c r="M55" s="568" t="s">
        <v>2683</v>
      </c>
      <c r="N55" s="568" t="s">
        <v>2707</v>
      </c>
      <c r="O55" s="568" t="s">
        <v>2706</v>
      </c>
      <c r="P55" s="568"/>
      <c r="Q55" s="568" t="s">
        <v>2705</v>
      </c>
      <c r="R55" s="606" t="s">
        <v>2704</v>
      </c>
    </row>
    <row r="56" spans="1:30" x14ac:dyDescent="0.3">
      <c r="C56" s="567" t="s">
        <v>28</v>
      </c>
      <c r="D56" s="566">
        <v>405</v>
      </c>
      <c r="E56" s="566">
        <v>100</v>
      </c>
      <c r="I56" s="605" t="s">
        <v>28</v>
      </c>
      <c r="J56" s="604">
        <f t="shared" ref="J56:J67" si="0">SUM(D56:E56)</f>
        <v>505</v>
      </c>
      <c r="K56" s="604">
        <f>SUM($J$56:J56)</f>
        <v>505</v>
      </c>
      <c r="L56" s="600">
        <f>J56</f>
        <v>505</v>
      </c>
      <c r="M56" s="600">
        <v>0</v>
      </c>
      <c r="N56" s="600">
        <v>0</v>
      </c>
      <c r="O56" s="600">
        <v>0</v>
      </c>
      <c r="P56" s="604"/>
      <c r="Q56" s="601">
        <f>SUM($L$56:L56)</f>
        <v>505</v>
      </c>
      <c r="R56" s="600" t="s">
        <v>2690</v>
      </c>
    </row>
    <row r="57" spans="1:30" x14ac:dyDescent="0.3">
      <c r="C57" s="567" t="s">
        <v>27</v>
      </c>
      <c r="D57" s="566">
        <v>1207</v>
      </c>
      <c r="E57" s="566">
        <v>100</v>
      </c>
      <c r="I57" s="603" t="s">
        <v>27</v>
      </c>
      <c r="J57" s="602">
        <f t="shared" si="0"/>
        <v>1307</v>
      </c>
      <c r="K57" s="602">
        <f>SUM($J$56:J57)</f>
        <v>1812</v>
      </c>
      <c r="L57" s="600">
        <f>J57*$F$30</f>
        <v>326.75</v>
      </c>
      <c r="M57" s="600">
        <f>$F$29*D57+$G$29*E57</f>
        <v>859.55000000000007</v>
      </c>
      <c r="N57" s="600">
        <f>$F$31*D57</f>
        <v>120.7</v>
      </c>
      <c r="O57" s="600">
        <v>0</v>
      </c>
      <c r="P57" s="602"/>
      <c r="Q57" s="601">
        <f>SUM($L$56:L57)</f>
        <v>831.75</v>
      </c>
      <c r="R57" s="600" t="s">
        <v>2703</v>
      </c>
    </row>
    <row r="58" spans="1:30" x14ac:dyDescent="0.3">
      <c r="C58" s="567" t="s">
        <v>26</v>
      </c>
      <c r="D58" s="566">
        <v>1207</v>
      </c>
      <c r="E58" s="566">
        <v>100</v>
      </c>
      <c r="I58" s="603" t="s">
        <v>26</v>
      </c>
      <c r="J58" s="602">
        <f t="shared" si="0"/>
        <v>1307</v>
      </c>
      <c r="K58" s="602">
        <f>SUM($J$56:J58)</f>
        <v>3119</v>
      </c>
      <c r="L58" s="600">
        <f>J58*$F$30</f>
        <v>326.75</v>
      </c>
      <c r="M58" s="600">
        <f>$F$29*D58+$G$29*E58</f>
        <v>859.55000000000007</v>
      </c>
      <c r="N58" s="600">
        <f>$F$31*D58</f>
        <v>120.7</v>
      </c>
      <c r="O58" s="600">
        <v>0</v>
      </c>
      <c r="P58" s="602"/>
      <c r="Q58" s="601">
        <f>SUM($L$56:L58)</f>
        <v>1158.5</v>
      </c>
      <c r="R58" s="600" t="s">
        <v>2703</v>
      </c>
    </row>
    <row r="59" spans="1:30" x14ac:dyDescent="0.3">
      <c r="C59" s="567" t="s">
        <v>25</v>
      </c>
      <c r="D59" s="566">
        <v>1207</v>
      </c>
      <c r="E59" s="566">
        <v>100</v>
      </c>
      <c r="I59" s="603" t="s">
        <v>25</v>
      </c>
      <c r="J59" s="602">
        <f t="shared" si="0"/>
        <v>1307</v>
      </c>
      <c r="K59" s="602">
        <f>SUM($J$56:J59)</f>
        <v>4426</v>
      </c>
      <c r="L59" s="600">
        <f>J59*$F$30</f>
        <v>326.75</v>
      </c>
      <c r="M59" s="600">
        <f>$F$29*D59+$G$29*E59</f>
        <v>859.55000000000007</v>
      </c>
      <c r="N59" s="600">
        <f>$F$31*D59</f>
        <v>120.7</v>
      </c>
      <c r="O59" s="600">
        <v>0</v>
      </c>
      <c r="P59" s="602"/>
      <c r="Q59" s="601">
        <f>SUM($L$56:L59)</f>
        <v>1485.25</v>
      </c>
      <c r="R59" s="600" t="s">
        <v>2703</v>
      </c>
    </row>
    <row r="60" spans="1:30" x14ac:dyDescent="0.3">
      <c r="C60" s="567" t="s">
        <v>7</v>
      </c>
      <c r="D60" s="566">
        <v>1207</v>
      </c>
      <c r="E60" s="566">
        <v>100</v>
      </c>
      <c r="I60" s="603" t="s">
        <v>7</v>
      </c>
      <c r="J60" s="602">
        <f t="shared" si="0"/>
        <v>1307</v>
      </c>
      <c r="K60" s="602">
        <f>SUM($J$56:J60)</f>
        <v>5733</v>
      </c>
      <c r="L60" s="600">
        <f t="shared" ref="L60:L67" si="1">MIN($F$30*J60,$K$54-Q59)</f>
        <v>326.75</v>
      </c>
      <c r="M60" s="600">
        <f>$F$29*D60+$G$29*E60</f>
        <v>859.55000000000007</v>
      </c>
      <c r="N60" s="600">
        <f>$F$31*D60</f>
        <v>120.7</v>
      </c>
      <c r="O60" s="600">
        <v>0</v>
      </c>
      <c r="P60" s="602"/>
      <c r="Q60" s="601">
        <f>SUM($L$56:L60)</f>
        <v>1812</v>
      </c>
      <c r="R60" s="600" t="s">
        <v>2703</v>
      </c>
    </row>
    <row r="61" spans="1:30" x14ac:dyDescent="0.3">
      <c r="C61" s="567" t="s">
        <v>1339</v>
      </c>
      <c r="D61" s="566">
        <v>500</v>
      </c>
      <c r="E61" s="566">
        <v>250</v>
      </c>
      <c r="I61" s="603" t="s">
        <v>1339</v>
      </c>
      <c r="J61" s="602">
        <f t="shared" si="0"/>
        <v>750</v>
      </c>
      <c r="K61" s="602">
        <f>SUM($J$56:J61)</f>
        <v>6483</v>
      </c>
      <c r="L61" s="600">
        <f t="shared" si="1"/>
        <v>187.5</v>
      </c>
      <c r="M61" s="600">
        <f>$F$29*D61+$G$29*E61</f>
        <v>512.5</v>
      </c>
      <c r="N61" s="600">
        <f>$F$31*D61</f>
        <v>50</v>
      </c>
      <c r="O61" s="600">
        <v>0</v>
      </c>
      <c r="P61" s="602"/>
      <c r="Q61" s="601">
        <f>SUM($L$56:L61)</f>
        <v>1999.5</v>
      </c>
      <c r="R61" s="600" t="s">
        <v>2703</v>
      </c>
    </row>
    <row r="62" spans="1:30" x14ac:dyDescent="0.3">
      <c r="C62" s="567" t="s">
        <v>1711</v>
      </c>
      <c r="D62" s="566">
        <v>500</v>
      </c>
      <c r="E62" s="566">
        <v>250</v>
      </c>
      <c r="I62" s="603" t="s">
        <v>1711</v>
      </c>
      <c r="J62" s="602">
        <f t="shared" si="0"/>
        <v>750</v>
      </c>
      <c r="K62" s="602">
        <f>SUM($J$56:J62)</f>
        <v>7233</v>
      </c>
      <c r="L62" s="600">
        <f t="shared" si="1"/>
        <v>0.5</v>
      </c>
      <c r="M62" s="600">
        <f>$F$39*D62+$G$39*(E62-L62)</f>
        <v>449.7</v>
      </c>
      <c r="N62" s="600">
        <f t="shared" ref="N62:N67" si="2">$F$41*D62</f>
        <v>100</v>
      </c>
      <c r="O62" s="600">
        <f>$F$40*D62+$G$40*(E62-L62)</f>
        <v>199.8</v>
      </c>
      <c r="P62" s="602"/>
      <c r="Q62" s="601">
        <f>SUM($L$56:L62)</f>
        <v>2000</v>
      </c>
      <c r="R62" s="600" t="s">
        <v>2702</v>
      </c>
      <c r="S62" s="594" t="s">
        <v>2701</v>
      </c>
      <c r="T62" s="594"/>
      <c r="U62" s="594"/>
      <c r="V62" s="594"/>
      <c r="W62" s="594"/>
      <c r="X62" s="594"/>
      <c r="Y62" s="594"/>
      <c r="Z62" s="594"/>
      <c r="AA62" s="594"/>
      <c r="AB62" s="594"/>
      <c r="AC62" s="594"/>
      <c r="AD62" s="594"/>
    </row>
    <row r="63" spans="1:30" x14ac:dyDescent="0.3">
      <c r="C63" s="567" t="s">
        <v>24</v>
      </c>
      <c r="D63" s="566">
        <v>500</v>
      </c>
      <c r="E63" s="566">
        <v>250</v>
      </c>
      <c r="I63" s="603" t="s">
        <v>24</v>
      </c>
      <c r="J63" s="602">
        <f t="shared" si="0"/>
        <v>750</v>
      </c>
      <c r="K63" s="602">
        <f>SUM($J$56:J63)</f>
        <v>7983</v>
      </c>
      <c r="L63" s="600">
        <f t="shared" si="1"/>
        <v>0</v>
      </c>
      <c r="M63" s="600">
        <f>$F$39*D63+$G$39*E63</f>
        <v>450</v>
      </c>
      <c r="N63" s="600">
        <f t="shared" si="2"/>
        <v>100</v>
      </c>
      <c r="O63" s="600">
        <f>$F$40*D63+$G$40*E63</f>
        <v>200</v>
      </c>
      <c r="P63" s="602"/>
      <c r="Q63" s="601">
        <f>SUM($L$56:L63)</f>
        <v>2000</v>
      </c>
      <c r="R63" s="600" t="s">
        <v>2700</v>
      </c>
    </row>
    <row r="64" spans="1:30" x14ac:dyDescent="0.3">
      <c r="C64" s="567" t="s">
        <v>1338</v>
      </c>
      <c r="D64" s="566">
        <v>500</v>
      </c>
      <c r="E64" s="566">
        <v>250</v>
      </c>
      <c r="I64" s="603" t="s">
        <v>1338</v>
      </c>
      <c r="J64" s="602">
        <f t="shared" si="0"/>
        <v>750</v>
      </c>
      <c r="K64" s="602">
        <f>SUM($J$56:J64)</f>
        <v>8733</v>
      </c>
      <c r="L64" s="600">
        <f t="shared" si="1"/>
        <v>0</v>
      </c>
      <c r="M64" s="600">
        <f>$F$39*D64+$G$39*E64</f>
        <v>450</v>
      </c>
      <c r="N64" s="600">
        <f t="shared" si="2"/>
        <v>100</v>
      </c>
      <c r="O64" s="600">
        <f>$F$40*D64+$G$40*E64</f>
        <v>200</v>
      </c>
      <c r="P64" s="602"/>
      <c r="Q64" s="601">
        <f>SUM($L$56:L64)</f>
        <v>2000</v>
      </c>
      <c r="R64" s="600" t="s">
        <v>2700</v>
      </c>
    </row>
    <row r="65" spans="3:30" x14ac:dyDescent="0.3">
      <c r="C65" s="567" t="s">
        <v>22</v>
      </c>
      <c r="D65" s="566">
        <v>500</v>
      </c>
      <c r="E65" s="566">
        <v>250</v>
      </c>
      <c r="I65" s="603" t="s">
        <v>22</v>
      </c>
      <c r="J65" s="602">
        <f t="shared" si="0"/>
        <v>750</v>
      </c>
      <c r="K65" s="602">
        <f>SUM($J$56:J65)</f>
        <v>9483</v>
      </c>
      <c r="L65" s="600">
        <f t="shared" si="1"/>
        <v>0</v>
      </c>
      <c r="M65" s="600">
        <f>$F$39*D65+$G$39*E65</f>
        <v>450</v>
      </c>
      <c r="N65" s="600">
        <f t="shared" si="2"/>
        <v>100</v>
      </c>
      <c r="O65" s="600">
        <f>$F$40*D65+$G$40*E65</f>
        <v>200</v>
      </c>
      <c r="P65" s="602"/>
      <c r="Q65" s="601">
        <f>SUM($L$56:L65)</f>
        <v>2000</v>
      </c>
      <c r="R65" s="600" t="s">
        <v>2700</v>
      </c>
    </row>
    <row r="66" spans="3:30" x14ac:dyDescent="0.3">
      <c r="C66" s="567" t="s">
        <v>21</v>
      </c>
      <c r="D66" s="566">
        <v>500</v>
      </c>
      <c r="E66" s="566">
        <v>250</v>
      </c>
      <c r="I66" s="603" t="s">
        <v>21</v>
      </c>
      <c r="J66" s="602">
        <f t="shared" si="0"/>
        <v>750</v>
      </c>
      <c r="K66" s="602">
        <f>SUM($J$56:J66)</f>
        <v>10233</v>
      </c>
      <c r="L66" s="600">
        <f t="shared" si="1"/>
        <v>0</v>
      </c>
      <c r="M66" s="600">
        <f>$F$39*D66+$G$39*E66</f>
        <v>450</v>
      </c>
      <c r="N66" s="600">
        <f t="shared" si="2"/>
        <v>100</v>
      </c>
      <c r="O66" s="600">
        <f>$F$40*D66+$G$40*E66</f>
        <v>200</v>
      </c>
      <c r="P66" s="602"/>
      <c r="Q66" s="601">
        <f>SUM($L$56:L66)</f>
        <v>2000</v>
      </c>
      <c r="R66" s="600" t="s">
        <v>2700</v>
      </c>
    </row>
    <row r="67" spans="3:30" ht="15" thickBot="1" x14ac:dyDescent="0.35">
      <c r="C67" s="567" t="s">
        <v>20</v>
      </c>
      <c r="D67" s="566">
        <v>500</v>
      </c>
      <c r="E67" s="566">
        <v>250</v>
      </c>
      <c r="I67" s="599" t="s">
        <v>20</v>
      </c>
      <c r="J67" s="598">
        <f t="shared" si="0"/>
        <v>750</v>
      </c>
      <c r="K67" s="598">
        <f>SUM($J$56:J67)</f>
        <v>10983</v>
      </c>
      <c r="L67" s="596">
        <f t="shared" si="1"/>
        <v>0</v>
      </c>
      <c r="M67" s="596">
        <f>$F$39*D67+$G$39*E67</f>
        <v>450</v>
      </c>
      <c r="N67" s="596">
        <f t="shared" si="2"/>
        <v>100</v>
      </c>
      <c r="O67" s="596">
        <f>$F$40*D67+$G$40*E67</f>
        <v>200</v>
      </c>
      <c r="P67" s="598"/>
      <c r="Q67" s="597">
        <f>SUM($L$56:L67)</f>
        <v>2000</v>
      </c>
      <c r="R67" s="596" t="s">
        <v>2700</v>
      </c>
    </row>
    <row r="68" spans="3:30" ht="15.6" thickTop="1" thickBot="1" x14ac:dyDescent="0.35">
      <c r="I68" s="162" t="s">
        <v>2699</v>
      </c>
      <c r="J68" s="595">
        <f>SUM(J56:J67)</f>
        <v>10983</v>
      </c>
      <c r="K68" s="162"/>
      <c r="L68" s="497">
        <f>SUM(L56:L67)</f>
        <v>2000</v>
      </c>
      <c r="M68" s="497">
        <f>SUM(M56:M67)</f>
        <v>6650.4000000000005</v>
      </c>
      <c r="N68" s="497">
        <f>SUM(N56:N67)</f>
        <v>1132.8</v>
      </c>
      <c r="O68" s="497">
        <f>SUM(O56:O67)</f>
        <v>1199.8</v>
      </c>
      <c r="P68" s="162"/>
      <c r="Q68" s="162"/>
      <c r="R68" s="2"/>
      <c r="U68" s="16" t="b">
        <f>L68=K54</f>
        <v>1</v>
      </c>
      <c r="V68" s="594" t="s">
        <v>2698</v>
      </c>
      <c r="W68" s="594"/>
      <c r="X68" s="594"/>
      <c r="Y68" s="594"/>
      <c r="Z68" s="594"/>
    </row>
    <row r="69" spans="3:30" ht="15.6" thickTop="1" thickBot="1" x14ac:dyDescent="0.35">
      <c r="T69" s="93">
        <f>SUM(L68:O68)</f>
        <v>10983</v>
      </c>
      <c r="U69" s="16" t="b">
        <f>T69=J68</f>
        <v>1</v>
      </c>
      <c r="V69" s="594" t="s">
        <v>2697</v>
      </c>
      <c r="W69" s="594"/>
      <c r="X69" s="594"/>
      <c r="Y69" s="594"/>
      <c r="Z69" s="594"/>
      <c r="AA69" s="594"/>
      <c r="AB69" s="594"/>
      <c r="AC69" s="594"/>
      <c r="AD69" s="594"/>
    </row>
    <row r="70" spans="3:30" ht="15" thickTop="1" x14ac:dyDescent="0.3"/>
  </sheetData>
  <mergeCells count="3">
    <mergeCell ref="C10:F10"/>
    <mergeCell ref="C22:G22"/>
    <mergeCell ref="I22:M22"/>
  </mergeCells>
  <pageMargins left="0.7" right="0.7" top="0.75" bottom="0.75" header="0.3" footer="0.3"/>
  <pageSetup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C7446-4B6A-4939-8EB5-F208B0C983E6}">
  <sheetPr>
    <tabColor theme="5" tint="0.39997558519241921"/>
  </sheetPr>
  <dimension ref="A1:M61"/>
  <sheetViews>
    <sheetView workbookViewId="0">
      <selection activeCell="I51" sqref="I51"/>
    </sheetView>
  </sheetViews>
  <sheetFormatPr defaultRowHeight="14.4" x14ac:dyDescent="0.3"/>
  <cols>
    <col min="4" max="4" width="10.109375" bestFit="1" customWidth="1"/>
    <col min="9" max="9" width="9.6640625" bestFit="1" customWidth="1"/>
    <col min="10" max="10" width="11" customWidth="1"/>
    <col min="13" max="13" width="11.33203125" customWidth="1"/>
    <col min="15" max="15" width="12.109375" customWidth="1"/>
    <col min="17" max="17" width="15" bestFit="1" customWidth="1"/>
    <col min="18" max="18" width="10.109375" bestFit="1" customWidth="1"/>
    <col min="19" max="19" width="11.6640625" bestFit="1" customWidth="1"/>
    <col min="22" max="22" width="15.109375" bestFit="1" customWidth="1"/>
    <col min="23" max="23" width="10.33203125" bestFit="1" customWidth="1"/>
    <col min="24" max="25" width="15.5546875" bestFit="1" customWidth="1"/>
    <col min="26" max="26" width="11.88671875" bestFit="1" customWidth="1"/>
    <col min="27" max="27" width="12" bestFit="1" customWidth="1"/>
    <col min="28" max="28" width="11.6640625" bestFit="1" customWidth="1"/>
  </cols>
  <sheetData>
    <row r="1" spans="1:9" ht="15" thickBot="1" x14ac:dyDescent="0.35">
      <c r="A1" t="s">
        <v>2579</v>
      </c>
      <c r="G1" s="20" t="s">
        <v>42</v>
      </c>
      <c r="H1" s="19"/>
    </row>
    <row r="2" spans="1:9" x14ac:dyDescent="0.3">
      <c r="G2" s="18" t="s">
        <v>41</v>
      </c>
      <c r="H2" s="18"/>
    </row>
    <row r="3" spans="1:9" ht="15" thickBot="1" x14ac:dyDescent="0.35">
      <c r="G3" s="17" t="s">
        <v>40</v>
      </c>
      <c r="H3" s="17"/>
    </row>
    <row r="4" spans="1:9" ht="15.6" thickTop="1" thickBot="1" x14ac:dyDescent="0.35">
      <c r="G4" s="16" t="s">
        <v>39</v>
      </c>
      <c r="H4" s="16"/>
    </row>
    <row r="5" spans="1:9" ht="15" thickTop="1" x14ac:dyDescent="0.3">
      <c r="G5" s="15" t="s">
        <v>38</v>
      </c>
      <c r="H5" s="14"/>
    </row>
    <row r="9" spans="1:9" ht="15" thickBot="1" x14ac:dyDescent="0.35"/>
    <row r="10" spans="1:9" ht="15" thickBot="1" x14ac:dyDescent="0.35">
      <c r="C10" s="644" t="s">
        <v>37</v>
      </c>
      <c r="D10" s="645"/>
      <c r="E10" s="645"/>
      <c r="F10" s="646"/>
    </row>
    <row r="12" spans="1:9" x14ac:dyDescent="0.3">
      <c r="C12" s="157">
        <v>0</v>
      </c>
      <c r="D12" t="s">
        <v>2578</v>
      </c>
      <c r="F12" s="18" t="s">
        <v>2577</v>
      </c>
      <c r="G12" s="18"/>
      <c r="H12" s="18"/>
      <c r="I12" s="18"/>
    </row>
    <row r="13" spans="1:9" x14ac:dyDescent="0.3">
      <c r="C13" s="157">
        <v>0.1</v>
      </c>
      <c r="D13" t="s">
        <v>2576</v>
      </c>
    </row>
    <row r="14" spans="1:9" x14ac:dyDescent="0.3">
      <c r="C14" s="93">
        <v>35</v>
      </c>
      <c r="D14" t="s">
        <v>2575</v>
      </c>
    </row>
    <row r="15" spans="1:9" x14ac:dyDescent="0.3">
      <c r="C15" s="93">
        <v>33</v>
      </c>
      <c r="D15" t="s">
        <v>2574</v>
      </c>
    </row>
    <row r="16" spans="1:9" x14ac:dyDescent="0.3">
      <c r="C16" s="183">
        <v>1</v>
      </c>
      <c r="D16" t="s">
        <v>2573</v>
      </c>
    </row>
    <row r="17" spans="3:13" x14ac:dyDescent="0.3">
      <c r="C17" s="89">
        <v>450</v>
      </c>
      <c r="D17" t="s">
        <v>2572</v>
      </c>
    </row>
    <row r="18" spans="3:13" x14ac:dyDescent="0.3">
      <c r="C18" s="89">
        <v>5000</v>
      </c>
      <c r="D18" t="s">
        <v>2571</v>
      </c>
    </row>
    <row r="19" spans="3:13" x14ac:dyDescent="0.3">
      <c r="C19" s="89">
        <v>10000</v>
      </c>
      <c r="D19" t="s">
        <v>2570</v>
      </c>
    </row>
    <row r="20" spans="3:13" x14ac:dyDescent="0.3">
      <c r="C20">
        <v>0.15</v>
      </c>
      <c r="D20" t="s">
        <v>2569</v>
      </c>
    </row>
    <row r="21" spans="3:13" x14ac:dyDescent="0.3">
      <c r="C21" s="157">
        <v>0.05</v>
      </c>
      <c r="D21" t="s">
        <v>2568</v>
      </c>
    </row>
    <row r="22" spans="3:13" x14ac:dyDescent="0.3">
      <c r="C22" s="76">
        <v>10</v>
      </c>
      <c r="D22" t="s">
        <v>2567</v>
      </c>
    </row>
    <row r="23" spans="3:13" x14ac:dyDescent="0.3">
      <c r="D23" t="s">
        <v>2566</v>
      </c>
    </row>
    <row r="24" spans="3:13" x14ac:dyDescent="0.3">
      <c r="D24" t="s">
        <v>2565</v>
      </c>
    </row>
    <row r="25" spans="3:13" x14ac:dyDescent="0.3">
      <c r="D25" t="s">
        <v>2564</v>
      </c>
    </row>
    <row r="27" spans="3:13" x14ac:dyDescent="0.3">
      <c r="D27" s="211" t="s">
        <v>2563</v>
      </c>
    </row>
    <row r="28" spans="3:13" x14ac:dyDescent="0.3">
      <c r="D28" t="s">
        <v>2562</v>
      </c>
    </row>
    <row r="29" spans="3:13" x14ac:dyDescent="0.3">
      <c r="D29" t="s">
        <v>2561</v>
      </c>
    </row>
    <row r="30" spans="3:13" ht="15" thickBot="1" x14ac:dyDescent="0.35"/>
    <row r="31" spans="3:13" ht="15" thickBot="1" x14ac:dyDescent="0.35">
      <c r="C31" s="644" t="s">
        <v>18</v>
      </c>
      <c r="D31" s="645"/>
      <c r="E31" s="645"/>
      <c r="F31" s="645"/>
      <c r="G31" s="646"/>
      <c r="I31" s="644" t="s">
        <v>17</v>
      </c>
      <c r="J31" s="645"/>
      <c r="K31" s="645"/>
      <c r="L31" s="645"/>
      <c r="M31" s="646"/>
    </row>
    <row r="34" spans="3:6" x14ac:dyDescent="0.3">
      <c r="C34" t="s">
        <v>2560</v>
      </c>
      <c r="D34" t="s">
        <v>2559</v>
      </c>
      <c r="E34" t="s">
        <v>2453</v>
      </c>
      <c r="F34" t="s">
        <v>2558</v>
      </c>
    </row>
    <row r="35" spans="3:6" x14ac:dyDescent="0.3">
      <c r="C35">
        <v>1</v>
      </c>
      <c r="D35" s="77">
        <v>44197</v>
      </c>
      <c r="E35" s="93">
        <v>340.90909090909088</v>
      </c>
      <c r="F35" t="s">
        <v>2495</v>
      </c>
    </row>
    <row r="36" spans="3:6" x14ac:dyDescent="0.3">
      <c r="C36">
        <v>3</v>
      </c>
      <c r="D36" s="77">
        <v>44216</v>
      </c>
      <c r="E36" s="93">
        <v>2272.7272727272725</v>
      </c>
      <c r="F36" t="s">
        <v>2495</v>
      </c>
    </row>
    <row r="37" spans="3:6" x14ac:dyDescent="0.3">
      <c r="C37">
        <v>7</v>
      </c>
      <c r="D37" s="77">
        <v>44220</v>
      </c>
      <c r="E37" s="93">
        <v>25</v>
      </c>
      <c r="F37" t="s">
        <v>2495</v>
      </c>
    </row>
    <row r="38" spans="3:6" x14ac:dyDescent="0.3">
      <c r="C38">
        <v>1</v>
      </c>
      <c r="D38" s="77">
        <v>44233</v>
      </c>
      <c r="E38" s="93">
        <v>190.90909090909091</v>
      </c>
      <c r="F38" t="s">
        <v>2497</v>
      </c>
    </row>
    <row r="39" spans="3:6" x14ac:dyDescent="0.3">
      <c r="C39">
        <v>8</v>
      </c>
      <c r="D39" s="77">
        <v>44241</v>
      </c>
      <c r="E39" s="93">
        <v>143</v>
      </c>
      <c r="F39" t="s">
        <v>2495</v>
      </c>
    </row>
    <row r="40" spans="3:6" x14ac:dyDescent="0.3">
      <c r="C40">
        <v>2</v>
      </c>
      <c r="D40" s="77">
        <v>44262</v>
      </c>
      <c r="E40" s="93">
        <v>1136.3636363636363</v>
      </c>
      <c r="F40" t="s">
        <v>2495</v>
      </c>
    </row>
    <row r="41" spans="3:6" x14ac:dyDescent="0.3">
      <c r="C41">
        <v>7</v>
      </c>
      <c r="D41" s="77">
        <v>44265</v>
      </c>
      <c r="E41" s="93">
        <v>35</v>
      </c>
      <c r="F41" t="s">
        <v>2495</v>
      </c>
    </row>
    <row r="42" spans="3:6" x14ac:dyDescent="0.3">
      <c r="C42">
        <v>10</v>
      </c>
      <c r="D42" s="77">
        <v>44275</v>
      </c>
      <c r="E42" s="93">
        <v>120</v>
      </c>
      <c r="F42" t="s">
        <v>2495</v>
      </c>
    </row>
    <row r="43" spans="3:6" x14ac:dyDescent="0.3">
      <c r="C43">
        <v>1</v>
      </c>
      <c r="D43" s="77">
        <v>44288</v>
      </c>
      <c r="E43" s="93">
        <v>590.90909090909088</v>
      </c>
      <c r="F43" t="s">
        <v>2495</v>
      </c>
    </row>
    <row r="44" spans="3:6" x14ac:dyDescent="0.3">
      <c r="C44">
        <v>3</v>
      </c>
      <c r="D44" s="77">
        <v>44305</v>
      </c>
      <c r="E44" s="93">
        <v>2272.7272727272725</v>
      </c>
      <c r="F44" t="s">
        <v>2495</v>
      </c>
    </row>
    <row r="45" spans="3:6" x14ac:dyDescent="0.3">
      <c r="C45">
        <v>1</v>
      </c>
      <c r="D45" s="77">
        <v>44321</v>
      </c>
      <c r="E45" s="93">
        <v>90.909090909090907</v>
      </c>
      <c r="F45" t="s">
        <v>2495</v>
      </c>
    </row>
    <row r="46" spans="3:6" x14ac:dyDescent="0.3">
      <c r="C46">
        <v>7</v>
      </c>
      <c r="D46" s="77">
        <v>44333</v>
      </c>
      <c r="E46" s="93">
        <v>39</v>
      </c>
      <c r="F46" t="s">
        <v>2497</v>
      </c>
    </row>
    <row r="47" spans="3:6" x14ac:dyDescent="0.3">
      <c r="C47">
        <v>2</v>
      </c>
      <c r="D47" s="77">
        <v>44358</v>
      </c>
      <c r="E47" s="93">
        <v>786.36363636363626</v>
      </c>
      <c r="F47" t="s">
        <v>2495</v>
      </c>
    </row>
    <row r="48" spans="3:6" x14ac:dyDescent="0.3">
      <c r="C48">
        <v>8</v>
      </c>
      <c r="D48" s="77">
        <v>44373</v>
      </c>
      <c r="E48" s="93">
        <v>100</v>
      </c>
      <c r="F48" t="s">
        <v>2495</v>
      </c>
    </row>
    <row r="49" spans="3:6" x14ac:dyDescent="0.3">
      <c r="C49">
        <v>4</v>
      </c>
      <c r="D49" s="77">
        <v>44381</v>
      </c>
      <c r="E49" s="93">
        <v>200</v>
      </c>
      <c r="F49" t="s">
        <v>2495</v>
      </c>
    </row>
    <row r="50" spans="3:6" x14ac:dyDescent="0.3">
      <c r="C50">
        <v>1</v>
      </c>
      <c r="D50" s="77">
        <v>44392</v>
      </c>
      <c r="E50" s="93">
        <v>363.63636363636363</v>
      </c>
      <c r="F50" t="s">
        <v>2495</v>
      </c>
    </row>
    <row r="51" spans="3:6" x14ac:dyDescent="0.3">
      <c r="C51">
        <v>3</v>
      </c>
      <c r="D51" s="77">
        <v>44397</v>
      </c>
      <c r="E51" s="93">
        <v>2272.7272727272725</v>
      </c>
      <c r="F51" t="s">
        <v>2495</v>
      </c>
    </row>
    <row r="52" spans="3:6" x14ac:dyDescent="0.3">
      <c r="C52">
        <v>9</v>
      </c>
      <c r="D52" s="77">
        <v>44409</v>
      </c>
      <c r="E52" s="93">
        <v>300</v>
      </c>
      <c r="F52" t="s">
        <v>2495</v>
      </c>
    </row>
    <row r="53" spans="3:6" x14ac:dyDescent="0.3">
      <c r="C53">
        <v>1</v>
      </c>
      <c r="D53" s="77">
        <v>44413</v>
      </c>
      <c r="E53" s="93">
        <v>272.72727272727269</v>
      </c>
      <c r="F53" t="s">
        <v>2497</v>
      </c>
    </row>
    <row r="54" spans="3:6" x14ac:dyDescent="0.3">
      <c r="C54">
        <v>2</v>
      </c>
      <c r="D54" s="77">
        <v>44441</v>
      </c>
      <c r="E54" s="93">
        <v>863.63636363636351</v>
      </c>
      <c r="F54" t="s">
        <v>2495</v>
      </c>
    </row>
    <row r="55" spans="3:6" x14ac:dyDescent="0.3">
      <c r="C55">
        <v>4</v>
      </c>
      <c r="D55" s="77">
        <v>44454</v>
      </c>
      <c r="E55" s="93">
        <v>100</v>
      </c>
      <c r="F55" t="s">
        <v>2497</v>
      </c>
    </row>
    <row r="56" spans="3:6" x14ac:dyDescent="0.3">
      <c r="C56">
        <v>2</v>
      </c>
      <c r="D56" s="77">
        <v>44474</v>
      </c>
      <c r="E56" s="93">
        <v>113.63636363636363</v>
      </c>
      <c r="F56" t="s">
        <v>2497</v>
      </c>
    </row>
    <row r="57" spans="3:6" x14ac:dyDescent="0.3">
      <c r="C57">
        <v>1</v>
      </c>
      <c r="D57" s="77">
        <v>44481</v>
      </c>
      <c r="E57" s="93">
        <v>477.27272727272725</v>
      </c>
      <c r="F57" t="s">
        <v>2495</v>
      </c>
    </row>
    <row r="58" spans="3:6" x14ac:dyDescent="0.3">
      <c r="C58">
        <v>3</v>
      </c>
      <c r="D58" s="77">
        <v>44489</v>
      </c>
      <c r="E58" s="93">
        <v>2272.7272727272725</v>
      </c>
      <c r="F58" t="s">
        <v>2495</v>
      </c>
    </row>
    <row r="59" spans="3:6" x14ac:dyDescent="0.3">
      <c r="C59">
        <v>10</v>
      </c>
      <c r="D59" s="77">
        <v>44520</v>
      </c>
      <c r="E59" s="93">
        <v>120</v>
      </c>
      <c r="F59" t="s">
        <v>2497</v>
      </c>
    </row>
    <row r="60" spans="3:6" x14ac:dyDescent="0.3">
      <c r="C60">
        <v>5</v>
      </c>
      <c r="D60" s="77">
        <v>44535</v>
      </c>
      <c r="E60" s="93">
        <v>50</v>
      </c>
      <c r="F60" t="s">
        <v>2495</v>
      </c>
    </row>
    <row r="61" spans="3:6" x14ac:dyDescent="0.3">
      <c r="C61">
        <v>2</v>
      </c>
      <c r="D61" s="77">
        <v>44539</v>
      </c>
      <c r="E61" s="93">
        <v>863.63636363636351</v>
      </c>
      <c r="F61" t="s">
        <v>2495</v>
      </c>
    </row>
  </sheetData>
  <mergeCells count="3">
    <mergeCell ref="C10:F10"/>
    <mergeCell ref="C31:G31"/>
    <mergeCell ref="I31:M31"/>
  </mergeCells>
  <pageMargins left="0.7" right="0.7" top="0.75" bottom="0.75" header="0.3" footer="0.3"/>
  <pageSetup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F0CD7-FE2D-48BD-B458-A7855AE4EF30}">
  <sheetPr>
    <tabColor theme="9" tint="0.59999389629810485"/>
  </sheetPr>
  <dimension ref="A1:AB86"/>
  <sheetViews>
    <sheetView workbookViewId="0">
      <selection activeCell="I45" sqref="I45"/>
    </sheetView>
  </sheetViews>
  <sheetFormatPr defaultRowHeight="14.4" x14ac:dyDescent="0.3"/>
  <cols>
    <col min="4" max="4" width="10.109375" bestFit="1" customWidth="1"/>
    <col min="9" max="9" width="9.6640625" bestFit="1" customWidth="1"/>
    <col min="10" max="10" width="11" customWidth="1"/>
    <col min="13" max="13" width="11.33203125" customWidth="1"/>
    <col min="15" max="15" width="12.109375" customWidth="1"/>
    <col min="17" max="17" width="15" bestFit="1" customWidth="1"/>
    <col min="18" max="18" width="10.109375" bestFit="1" customWidth="1"/>
    <col min="19" max="19" width="11.6640625" bestFit="1" customWidth="1"/>
    <col min="22" max="22" width="15.109375" bestFit="1" customWidth="1"/>
    <col min="23" max="23" width="10.33203125" bestFit="1" customWidth="1"/>
    <col min="24" max="25" width="15.5546875" bestFit="1" customWidth="1"/>
    <col min="26" max="26" width="11.88671875" bestFit="1" customWidth="1"/>
    <col min="27" max="27" width="12" bestFit="1" customWidth="1"/>
    <col min="28" max="28" width="11.6640625" bestFit="1" customWidth="1"/>
  </cols>
  <sheetData>
    <row r="1" spans="1:9" ht="15" thickBot="1" x14ac:dyDescent="0.35">
      <c r="A1" t="s">
        <v>2579</v>
      </c>
      <c r="G1" s="20" t="s">
        <v>42</v>
      </c>
      <c r="H1" s="19"/>
    </row>
    <row r="2" spans="1:9" x14ac:dyDescent="0.3">
      <c r="G2" s="18" t="s">
        <v>41</v>
      </c>
      <c r="H2" s="18"/>
    </row>
    <row r="3" spans="1:9" ht="15" thickBot="1" x14ac:dyDescent="0.35">
      <c r="G3" s="17" t="s">
        <v>40</v>
      </c>
      <c r="H3" s="17"/>
    </row>
    <row r="4" spans="1:9" ht="15.6" thickTop="1" thickBot="1" x14ac:dyDescent="0.35">
      <c r="G4" s="16" t="s">
        <v>39</v>
      </c>
      <c r="H4" s="16"/>
    </row>
    <row r="5" spans="1:9" ht="15" thickTop="1" x14ac:dyDescent="0.3">
      <c r="G5" s="15" t="s">
        <v>38</v>
      </c>
      <c r="H5" s="14"/>
    </row>
    <row r="9" spans="1:9" ht="15" thickBot="1" x14ac:dyDescent="0.35"/>
    <row r="10" spans="1:9" ht="15" thickBot="1" x14ac:dyDescent="0.35">
      <c r="C10" s="644" t="s">
        <v>37</v>
      </c>
      <c r="D10" s="645"/>
      <c r="E10" s="645"/>
      <c r="F10" s="646"/>
    </row>
    <row r="12" spans="1:9" x14ac:dyDescent="0.3">
      <c r="C12" s="157">
        <v>0</v>
      </c>
      <c r="D12" t="s">
        <v>2578</v>
      </c>
      <c r="F12" s="18" t="s">
        <v>2577</v>
      </c>
      <c r="G12" s="18"/>
      <c r="H12" s="18"/>
      <c r="I12" s="18"/>
    </row>
    <row r="13" spans="1:9" x14ac:dyDescent="0.3">
      <c r="C13" s="157">
        <v>0.1</v>
      </c>
      <c r="D13" t="s">
        <v>2576</v>
      </c>
    </row>
    <row r="14" spans="1:9" x14ac:dyDescent="0.3">
      <c r="C14" s="93">
        <v>35</v>
      </c>
      <c r="D14" t="s">
        <v>2575</v>
      </c>
    </row>
    <row r="15" spans="1:9" x14ac:dyDescent="0.3">
      <c r="C15" s="93">
        <v>33</v>
      </c>
      <c r="D15" t="s">
        <v>2574</v>
      </c>
    </row>
    <row r="16" spans="1:9" x14ac:dyDescent="0.3">
      <c r="C16" s="183">
        <v>1</v>
      </c>
      <c r="D16" t="s">
        <v>2573</v>
      </c>
    </row>
    <row r="17" spans="3:13" x14ac:dyDescent="0.3">
      <c r="C17" s="89">
        <v>450</v>
      </c>
      <c r="D17" t="s">
        <v>2572</v>
      </c>
    </row>
    <row r="18" spans="3:13" x14ac:dyDescent="0.3">
      <c r="C18" s="89">
        <v>5000</v>
      </c>
      <c r="D18" t="s">
        <v>2571</v>
      </c>
    </row>
    <row r="19" spans="3:13" x14ac:dyDescent="0.3">
      <c r="C19" s="89">
        <v>10000</v>
      </c>
      <c r="D19" t="s">
        <v>2570</v>
      </c>
    </row>
    <row r="20" spans="3:13" x14ac:dyDescent="0.3">
      <c r="C20">
        <v>0.15</v>
      </c>
      <c r="D20" t="s">
        <v>2569</v>
      </c>
    </row>
    <row r="21" spans="3:13" x14ac:dyDescent="0.3">
      <c r="C21" s="157">
        <v>0.05</v>
      </c>
      <c r="D21" t="s">
        <v>2568</v>
      </c>
    </row>
    <row r="22" spans="3:13" x14ac:dyDescent="0.3">
      <c r="C22" s="76">
        <v>10</v>
      </c>
      <c r="D22" t="s">
        <v>2567</v>
      </c>
    </row>
    <row r="23" spans="3:13" x14ac:dyDescent="0.3">
      <c r="D23" t="s">
        <v>2566</v>
      </c>
    </row>
    <row r="24" spans="3:13" x14ac:dyDescent="0.3">
      <c r="D24" t="s">
        <v>2565</v>
      </c>
    </row>
    <row r="25" spans="3:13" x14ac:dyDescent="0.3">
      <c r="D25" t="s">
        <v>2564</v>
      </c>
    </row>
    <row r="27" spans="3:13" x14ac:dyDescent="0.3">
      <c r="D27" s="211" t="s">
        <v>2563</v>
      </c>
    </row>
    <row r="28" spans="3:13" x14ac:dyDescent="0.3">
      <c r="D28" t="s">
        <v>2562</v>
      </c>
    </row>
    <row r="29" spans="3:13" x14ac:dyDescent="0.3">
      <c r="D29" t="s">
        <v>2561</v>
      </c>
    </row>
    <row r="30" spans="3:13" ht="15" thickBot="1" x14ac:dyDescent="0.35"/>
    <row r="31" spans="3:13" ht="15" thickBot="1" x14ac:dyDescent="0.35">
      <c r="C31" s="644" t="s">
        <v>18</v>
      </c>
      <c r="D31" s="645"/>
      <c r="E31" s="645"/>
      <c r="F31" s="645"/>
      <c r="G31" s="646"/>
      <c r="I31" s="644" t="s">
        <v>17</v>
      </c>
      <c r="J31" s="645"/>
      <c r="K31" s="645"/>
      <c r="L31" s="645"/>
      <c r="M31" s="646"/>
    </row>
    <row r="33" spans="3:22" x14ac:dyDescent="0.3">
      <c r="I33">
        <f>(1+$C$13)*(1+$C$12)</f>
        <v>1.1000000000000001</v>
      </c>
      <c r="J33" t="s">
        <v>2740</v>
      </c>
    </row>
    <row r="34" spans="3:22" x14ac:dyDescent="0.3">
      <c r="C34" t="s">
        <v>2560</v>
      </c>
      <c r="D34" t="s">
        <v>2559</v>
      </c>
      <c r="E34" t="s">
        <v>2453</v>
      </c>
      <c r="F34" t="s">
        <v>2558</v>
      </c>
      <c r="I34" s="157">
        <v>0.7</v>
      </c>
      <c r="J34" t="s">
        <v>2739</v>
      </c>
    </row>
    <row r="35" spans="3:22" x14ac:dyDescent="0.3">
      <c r="C35">
        <v>1</v>
      </c>
      <c r="D35" s="77">
        <v>44197</v>
      </c>
      <c r="E35" s="93">
        <v>340.90909090909088</v>
      </c>
      <c r="F35" t="s">
        <v>2495</v>
      </c>
      <c r="I35" s="157">
        <v>0.05</v>
      </c>
      <c r="J35" t="s">
        <v>2738</v>
      </c>
    </row>
    <row r="36" spans="3:22" x14ac:dyDescent="0.3">
      <c r="C36">
        <v>3</v>
      </c>
      <c r="D36" s="77">
        <v>44216</v>
      </c>
      <c r="E36" s="93">
        <v>2272.7272727272725</v>
      </c>
      <c r="F36" t="s">
        <v>2495</v>
      </c>
      <c r="I36" s="157">
        <v>0.25</v>
      </c>
      <c r="J36" t="s">
        <v>2737</v>
      </c>
    </row>
    <row r="37" spans="3:22" x14ac:dyDescent="0.3">
      <c r="C37">
        <v>7</v>
      </c>
      <c r="D37" s="77">
        <v>44220</v>
      </c>
      <c r="E37" s="93">
        <v>25</v>
      </c>
      <c r="F37" t="s">
        <v>2495</v>
      </c>
      <c r="I37" s="157">
        <v>0.25</v>
      </c>
      <c r="J37" t="s">
        <v>2736</v>
      </c>
      <c r="O37" s="89">
        <f>C18</f>
        <v>5000</v>
      </c>
      <c r="P37" t="s">
        <v>2689</v>
      </c>
    </row>
    <row r="38" spans="3:22" x14ac:dyDescent="0.3">
      <c r="C38">
        <v>1</v>
      </c>
      <c r="D38" s="77">
        <v>44233</v>
      </c>
      <c r="E38" s="93">
        <v>190.90909090909091</v>
      </c>
      <c r="F38" t="s">
        <v>2497</v>
      </c>
    </row>
    <row r="39" spans="3:22" x14ac:dyDescent="0.3">
      <c r="C39">
        <v>8</v>
      </c>
      <c r="D39" s="77">
        <v>44241</v>
      </c>
      <c r="E39" s="93">
        <v>143</v>
      </c>
      <c r="F39" t="s">
        <v>2495</v>
      </c>
      <c r="I39" t="s">
        <v>2735</v>
      </c>
    </row>
    <row r="40" spans="3:22" x14ac:dyDescent="0.3">
      <c r="C40">
        <v>2</v>
      </c>
      <c r="D40" s="77">
        <v>44262</v>
      </c>
      <c r="E40" s="93">
        <v>1136.3636363636363</v>
      </c>
      <c r="F40" t="s">
        <v>2495</v>
      </c>
      <c r="I40" s="7" t="s">
        <v>2560</v>
      </c>
      <c r="J40" s="7" t="s">
        <v>2559</v>
      </c>
      <c r="K40" s="7" t="s">
        <v>2495</v>
      </c>
      <c r="L40" s="7" t="s">
        <v>2497</v>
      </c>
      <c r="M40" s="7" t="s">
        <v>2734</v>
      </c>
      <c r="N40" s="7" t="s">
        <v>2733</v>
      </c>
      <c r="O40" s="7" t="s">
        <v>1538</v>
      </c>
      <c r="P40" s="7" t="s">
        <v>1372</v>
      </c>
      <c r="Q40" s="7" t="s">
        <v>2683</v>
      </c>
      <c r="R40" s="7" t="s">
        <v>2732</v>
      </c>
      <c r="S40" s="7" t="s">
        <v>2048</v>
      </c>
      <c r="T40" s="7" t="s">
        <v>39</v>
      </c>
      <c r="U40" s="7"/>
    </row>
    <row r="41" spans="3:22" x14ac:dyDescent="0.3">
      <c r="C41">
        <v>7</v>
      </c>
      <c r="D41" s="77">
        <v>44265</v>
      </c>
      <c r="E41" s="93">
        <v>35</v>
      </c>
      <c r="F41" t="s">
        <v>2495</v>
      </c>
      <c r="I41">
        <v>1</v>
      </c>
      <c r="J41" s="77">
        <v>44197</v>
      </c>
      <c r="K41" s="93">
        <v>340.90909090909088</v>
      </c>
      <c r="L41" s="93"/>
      <c r="M41" s="93">
        <f t="shared" ref="M41:M47" si="0">SUM(K41:L41)</f>
        <v>340.90909090909088</v>
      </c>
      <c r="N41" s="93">
        <f t="shared" ref="N41:N47" si="1">M41*$I$33</f>
        <v>375</v>
      </c>
      <c r="O41" s="93">
        <f>N41</f>
        <v>375</v>
      </c>
      <c r="P41" s="93"/>
      <c r="Q41" s="93"/>
      <c r="R41" s="93"/>
    </row>
    <row r="42" spans="3:22" x14ac:dyDescent="0.3">
      <c r="C42">
        <v>10</v>
      </c>
      <c r="D42" s="77">
        <v>44275</v>
      </c>
      <c r="E42" s="93">
        <v>120</v>
      </c>
      <c r="F42" t="s">
        <v>2495</v>
      </c>
      <c r="J42" s="77">
        <v>44233</v>
      </c>
      <c r="K42" s="93"/>
      <c r="L42" s="93">
        <v>190.90909090909091</v>
      </c>
      <c r="M42" s="93">
        <f t="shared" si="0"/>
        <v>190.90909090909091</v>
      </c>
      <c r="N42" s="93">
        <f t="shared" si="1"/>
        <v>210</v>
      </c>
      <c r="O42" s="93">
        <f t="shared" ref="O42:O47" si="2">O41+N42</f>
        <v>585</v>
      </c>
      <c r="P42" s="93"/>
      <c r="Q42" s="93"/>
      <c r="R42" s="93"/>
    </row>
    <row r="43" spans="3:22" x14ac:dyDescent="0.3">
      <c r="C43">
        <v>1</v>
      </c>
      <c r="D43" s="77">
        <v>44288</v>
      </c>
      <c r="E43" s="93">
        <v>590.90909090909088</v>
      </c>
      <c r="F43" t="s">
        <v>2495</v>
      </c>
      <c r="J43" s="77">
        <v>44288</v>
      </c>
      <c r="K43" s="93">
        <v>590.90909090909088</v>
      </c>
      <c r="L43" s="93"/>
      <c r="M43" s="93">
        <f t="shared" si="0"/>
        <v>590.90909090909088</v>
      </c>
      <c r="N43" s="93">
        <f t="shared" si="1"/>
        <v>650</v>
      </c>
      <c r="O43" s="93">
        <f t="shared" si="2"/>
        <v>1235</v>
      </c>
      <c r="P43" s="93"/>
      <c r="Q43" s="93"/>
      <c r="R43" s="93"/>
    </row>
    <row r="44" spans="3:22" x14ac:dyDescent="0.3">
      <c r="C44">
        <v>3</v>
      </c>
      <c r="D44" s="77">
        <v>44305</v>
      </c>
      <c r="E44" s="93">
        <v>2272.7272727272725</v>
      </c>
      <c r="F44" t="s">
        <v>2495</v>
      </c>
      <c r="J44" s="77">
        <v>44321</v>
      </c>
      <c r="K44" s="93">
        <v>90.909090909090907</v>
      </c>
      <c r="L44" s="93"/>
      <c r="M44" s="93">
        <f t="shared" si="0"/>
        <v>90.909090909090907</v>
      </c>
      <c r="N44" s="93">
        <f t="shared" si="1"/>
        <v>100</v>
      </c>
      <c r="O44" s="93">
        <f t="shared" si="2"/>
        <v>1335</v>
      </c>
      <c r="P44" s="93"/>
      <c r="Q44" s="93"/>
      <c r="R44" s="93"/>
    </row>
    <row r="45" spans="3:22" x14ac:dyDescent="0.3">
      <c r="C45">
        <v>1</v>
      </c>
      <c r="D45" s="77">
        <v>44321</v>
      </c>
      <c r="E45" s="93">
        <v>90.909090909090907</v>
      </c>
      <c r="F45" t="s">
        <v>2495</v>
      </c>
      <c r="J45" s="77">
        <v>44392</v>
      </c>
      <c r="K45" s="93">
        <v>363.63636363636363</v>
      </c>
      <c r="L45" s="93"/>
      <c r="M45" s="93">
        <f t="shared" si="0"/>
        <v>363.63636363636363</v>
      </c>
      <c r="N45" s="93">
        <f t="shared" si="1"/>
        <v>400</v>
      </c>
      <c r="O45" s="93">
        <f t="shared" si="2"/>
        <v>1735</v>
      </c>
      <c r="P45" s="93"/>
      <c r="Q45" s="93"/>
      <c r="R45" s="93"/>
    </row>
    <row r="46" spans="3:22" x14ac:dyDescent="0.3">
      <c r="C46">
        <v>7</v>
      </c>
      <c r="D46" s="77">
        <v>44333</v>
      </c>
      <c r="E46" s="93">
        <v>39</v>
      </c>
      <c r="F46" t="s">
        <v>2497</v>
      </c>
      <c r="J46" s="77">
        <v>44413</v>
      </c>
      <c r="K46" s="93"/>
      <c r="L46" s="93">
        <v>272.72727272727269</v>
      </c>
      <c r="M46" s="93">
        <f t="shared" si="0"/>
        <v>272.72727272727269</v>
      </c>
      <c r="N46" s="93">
        <f t="shared" si="1"/>
        <v>300</v>
      </c>
      <c r="O46" s="93">
        <f t="shared" si="2"/>
        <v>2035</v>
      </c>
      <c r="P46" s="93"/>
      <c r="Q46" s="93"/>
      <c r="R46" s="93"/>
      <c r="S46" s="18" t="s">
        <v>2731</v>
      </c>
      <c r="T46" s="18"/>
      <c r="U46" s="18"/>
      <c r="V46" s="18"/>
    </row>
    <row r="47" spans="3:22" x14ac:dyDescent="0.3">
      <c r="C47">
        <v>2</v>
      </c>
      <c r="D47" s="77">
        <v>44358</v>
      </c>
      <c r="E47" s="93">
        <v>786.36363636363626</v>
      </c>
      <c r="F47" t="s">
        <v>2495</v>
      </c>
      <c r="J47" s="615">
        <v>44481</v>
      </c>
      <c r="K47" s="496">
        <v>477.27272727272725</v>
      </c>
      <c r="L47" s="496"/>
      <c r="M47" s="496">
        <f t="shared" si="0"/>
        <v>477.27272727272725</v>
      </c>
      <c r="N47" s="496">
        <f t="shared" si="1"/>
        <v>525</v>
      </c>
      <c r="O47" s="496">
        <f t="shared" si="2"/>
        <v>2560</v>
      </c>
      <c r="P47" s="496"/>
      <c r="Q47" s="496"/>
      <c r="R47" s="496"/>
      <c r="S47" s="18" t="s">
        <v>2730</v>
      </c>
      <c r="T47" s="18"/>
      <c r="U47" s="18"/>
      <c r="V47" s="18"/>
    </row>
    <row r="48" spans="3:22" x14ac:dyDescent="0.3">
      <c r="C48">
        <v>8</v>
      </c>
      <c r="D48" s="77">
        <v>44373</v>
      </c>
      <c r="E48" s="93">
        <v>100</v>
      </c>
      <c r="F48" t="s">
        <v>2495</v>
      </c>
      <c r="K48" s="93"/>
      <c r="L48" s="93"/>
      <c r="P48" s="93">
        <f>$C$17+$I$37*($O$47-$C$17)</f>
        <v>977.5</v>
      </c>
      <c r="Q48" s="93">
        <f>O47-P48</f>
        <v>1582.5</v>
      </c>
      <c r="R48" s="93">
        <v>0</v>
      </c>
      <c r="T48" t="b">
        <f>SUM(P48:R48)=O47</f>
        <v>1</v>
      </c>
    </row>
    <row r="49" spans="3:28" x14ac:dyDescent="0.3">
      <c r="C49">
        <v>4</v>
      </c>
      <c r="D49" s="77">
        <v>44381</v>
      </c>
      <c r="E49" s="93">
        <v>200</v>
      </c>
      <c r="F49" t="s">
        <v>2495</v>
      </c>
      <c r="K49" s="93"/>
      <c r="L49" s="93"/>
      <c r="P49" s="93"/>
      <c r="Q49" s="93"/>
      <c r="R49" s="93"/>
    </row>
    <row r="50" spans="3:28" x14ac:dyDescent="0.3">
      <c r="C50">
        <v>1</v>
      </c>
      <c r="D50" s="77">
        <v>44392</v>
      </c>
      <c r="E50" s="93">
        <v>363.63636363636363</v>
      </c>
      <c r="F50" t="s">
        <v>2495</v>
      </c>
      <c r="I50">
        <v>2</v>
      </c>
      <c r="J50" s="77">
        <v>44262</v>
      </c>
      <c r="K50" s="93">
        <v>1136.3636363636363</v>
      </c>
      <c r="L50" s="93"/>
      <c r="M50" s="93">
        <f>SUM(K50:L50)</f>
        <v>1136.3636363636363</v>
      </c>
      <c r="N50" s="93">
        <f>M50*$I$33</f>
        <v>1250</v>
      </c>
      <c r="O50" s="93">
        <f>N50</f>
        <v>1250</v>
      </c>
      <c r="P50" s="93"/>
      <c r="Q50" s="93"/>
      <c r="R50" s="93"/>
    </row>
    <row r="51" spans="3:28" x14ac:dyDescent="0.3">
      <c r="C51">
        <v>3</v>
      </c>
      <c r="D51" s="77">
        <v>44397</v>
      </c>
      <c r="E51" s="93">
        <v>2272.7272727272725</v>
      </c>
      <c r="F51" t="s">
        <v>2495</v>
      </c>
      <c r="J51" s="77">
        <v>44358</v>
      </c>
      <c r="K51" s="93">
        <v>786.36363636363626</v>
      </c>
      <c r="L51" s="93"/>
      <c r="M51" s="93">
        <f>SUM(K51:L51)</f>
        <v>786.36363636363626</v>
      </c>
      <c r="N51" s="93">
        <f>M51*$I$33</f>
        <v>865</v>
      </c>
      <c r="O51" s="93">
        <f>O50+N51</f>
        <v>2115</v>
      </c>
      <c r="P51" s="93"/>
      <c r="Q51" s="93"/>
      <c r="R51" s="93"/>
    </row>
    <row r="52" spans="3:28" x14ac:dyDescent="0.3">
      <c r="C52">
        <v>9</v>
      </c>
      <c r="D52" s="77">
        <v>44409</v>
      </c>
      <c r="E52" s="93">
        <v>300</v>
      </c>
      <c r="F52" t="s">
        <v>2495</v>
      </c>
      <c r="J52" s="77">
        <v>44441</v>
      </c>
      <c r="K52" s="93">
        <v>863.63636363636351</v>
      </c>
      <c r="L52" s="93"/>
      <c r="M52" s="93">
        <f>SUM(K52:L52)</f>
        <v>863.63636363636351</v>
      </c>
      <c r="N52" s="93">
        <f>M52*$I$33</f>
        <v>949.99999999999989</v>
      </c>
      <c r="O52" s="93">
        <f>O51+N52</f>
        <v>3065</v>
      </c>
      <c r="P52" s="93"/>
      <c r="Q52" s="93"/>
      <c r="R52" s="93"/>
    </row>
    <row r="53" spans="3:28" x14ac:dyDescent="0.3">
      <c r="C53">
        <v>1</v>
      </c>
      <c r="D53" s="77">
        <v>44413</v>
      </c>
      <c r="E53" s="93">
        <v>272.72727272727269</v>
      </c>
      <c r="F53" t="s">
        <v>2497</v>
      </c>
      <c r="J53" s="77">
        <v>44474</v>
      </c>
      <c r="K53" s="93"/>
      <c r="L53" s="93">
        <v>113.63636363636363</v>
      </c>
      <c r="M53" s="93">
        <f>SUM(K53:L53)</f>
        <v>113.63636363636363</v>
      </c>
      <c r="N53" s="93">
        <f>M53*$I$33</f>
        <v>125</v>
      </c>
      <c r="O53" s="93">
        <f>O52+N53</f>
        <v>3190</v>
      </c>
      <c r="P53" s="93"/>
      <c r="Q53" s="93"/>
      <c r="R53" s="93"/>
      <c r="S53" s="18" t="s">
        <v>2731</v>
      </c>
      <c r="T53" s="18"/>
      <c r="U53" s="18"/>
      <c r="V53" s="18"/>
    </row>
    <row r="54" spans="3:28" x14ac:dyDescent="0.3">
      <c r="C54">
        <v>2</v>
      </c>
      <c r="D54" s="77">
        <v>44441</v>
      </c>
      <c r="E54" s="93">
        <v>863.63636363636351</v>
      </c>
      <c r="F54" t="s">
        <v>2495</v>
      </c>
      <c r="J54" s="615">
        <v>44539</v>
      </c>
      <c r="K54" s="496">
        <v>863.63636363636351</v>
      </c>
      <c r="L54" s="496"/>
      <c r="M54" s="496">
        <f>SUM(K54:L54)</f>
        <v>863.63636363636351</v>
      </c>
      <c r="N54" s="496">
        <f>M54*$I$33</f>
        <v>949.99999999999989</v>
      </c>
      <c r="O54" s="496">
        <f>O53+N54</f>
        <v>4140</v>
      </c>
      <c r="P54" s="496"/>
      <c r="Q54" s="496"/>
      <c r="R54" s="496"/>
      <c r="S54" s="18" t="s">
        <v>2730</v>
      </c>
      <c r="T54" s="18"/>
      <c r="U54" s="18"/>
      <c r="V54" s="18"/>
    </row>
    <row r="55" spans="3:28" x14ac:dyDescent="0.3">
      <c r="C55">
        <v>4</v>
      </c>
      <c r="D55" s="77">
        <v>44454</v>
      </c>
      <c r="E55" s="93">
        <v>100</v>
      </c>
      <c r="F55" t="s">
        <v>2497</v>
      </c>
      <c r="K55" s="93"/>
      <c r="L55" s="93"/>
      <c r="P55" s="93">
        <f>$C$17+$I$37*($O$54-$C$17)</f>
        <v>1372.5</v>
      </c>
      <c r="Q55" s="93">
        <f>O54-P55</f>
        <v>2767.5</v>
      </c>
      <c r="R55" s="93">
        <v>0</v>
      </c>
      <c r="T55" t="b">
        <f>SUM(P55:R55)=O54</f>
        <v>1</v>
      </c>
    </row>
    <row r="56" spans="3:28" x14ac:dyDescent="0.3">
      <c r="C56">
        <v>2</v>
      </c>
      <c r="D56" s="77">
        <v>44474</v>
      </c>
      <c r="E56" s="93">
        <v>113.63636363636363</v>
      </c>
      <c r="F56" t="s">
        <v>2497</v>
      </c>
      <c r="P56" s="93"/>
      <c r="Q56" s="93"/>
      <c r="R56" s="93"/>
    </row>
    <row r="57" spans="3:28" x14ac:dyDescent="0.3">
      <c r="C57">
        <v>1</v>
      </c>
      <c r="D57" s="77">
        <v>44481</v>
      </c>
      <c r="E57" s="93">
        <v>477.27272727272725</v>
      </c>
      <c r="F57" t="s">
        <v>2495</v>
      </c>
      <c r="P57" s="93"/>
      <c r="Q57" s="93"/>
      <c r="R57" s="93"/>
    </row>
    <row r="58" spans="3:28" x14ac:dyDescent="0.3">
      <c r="C58">
        <v>3</v>
      </c>
      <c r="D58" s="77">
        <v>44489</v>
      </c>
      <c r="E58" s="93">
        <v>2272.7272727272725</v>
      </c>
      <c r="F58" t="s">
        <v>2495</v>
      </c>
      <c r="I58">
        <v>3</v>
      </c>
      <c r="J58" s="77">
        <v>44216</v>
      </c>
      <c r="K58" s="93">
        <v>2272.7272727272725</v>
      </c>
      <c r="L58" s="93"/>
      <c r="M58" s="93">
        <f>SUM(K58:L58)</f>
        <v>2272.7272727272725</v>
      </c>
      <c r="N58" s="93">
        <f>M58*$I$33</f>
        <v>2500</v>
      </c>
      <c r="O58" s="93">
        <f>N58</f>
        <v>2500</v>
      </c>
      <c r="P58" s="93">
        <f>$C$17+$I$37*(N58-$C$17)</f>
        <v>962.5</v>
      </c>
      <c r="Q58" s="93">
        <f>N58-P58</f>
        <v>1537.5</v>
      </c>
      <c r="R58" s="93">
        <v>0</v>
      </c>
    </row>
    <row r="59" spans="3:28" x14ac:dyDescent="0.3">
      <c r="C59">
        <v>10</v>
      </c>
      <c r="D59" s="77">
        <v>44520</v>
      </c>
      <c r="E59" s="93">
        <v>120</v>
      </c>
      <c r="F59" t="s">
        <v>2497</v>
      </c>
      <c r="J59" s="77">
        <v>44305</v>
      </c>
      <c r="K59" s="93">
        <v>2272.7272727272725</v>
      </c>
      <c r="L59" s="93"/>
      <c r="M59" s="93">
        <f>SUM(K59:L59)</f>
        <v>2272.7272727272725</v>
      </c>
      <c r="N59" s="93">
        <f>M59*$I$33</f>
        <v>2500</v>
      </c>
      <c r="O59" s="93">
        <f>O58+N59</f>
        <v>5000</v>
      </c>
      <c r="P59" s="93">
        <f>N59*$I$37</f>
        <v>625</v>
      </c>
      <c r="Q59" s="93">
        <f>N59-P59</f>
        <v>1875</v>
      </c>
      <c r="R59" s="93">
        <v>0</v>
      </c>
    </row>
    <row r="60" spans="3:28" x14ac:dyDescent="0.3">
      <c r="C60">
        <v>5</v>
      </c>
      <c r="D60" s="77">
        <v>44535</v>
      </c>
      <c r="E60" s="93">
        <v>50</v>
      </c>
      <c r="F60" t="s">
        <v>2495</v>
      </c>
      <c r="J60" s="77">
        <v>44397</v>
      </c>
      <c r="K60" s="93">
        <v>2272.7272727272725</v>
      </c>
      <c r="L60" s="93"/>
      <c r="M60" s="93">
        <f>SUM(K60:L60)</f>
        <v>2272.7272727272725</v>
      </c>
      <c r="N60" s="93">
        <f>M60*$I$33</f>
        <v>2500</v>
      </c>
      <c r="O60" s="93">
        <f>O59+N60</f>
        <v>7500</v>
      </c>
      <c r="P60" s="93">
        <f>$I$36*N60</f>
        <v>625</v>
      </c>
      <c r="Q60" s="93">
        <f>$I$35*N60</f>
        <v>125</v>
      </c>
      <c r="R60" s="93">
        <f>$I$34*N60</f>
        <v>1750</v>
      </c>
      <c r="S60" s="18" t="s">
        <v>2729</v>
      </c>
      <c r="T60" s="18"/>
      <c r="U60" s="18"/>
      <c r="V60" s="18"/>
      <c r="W60" s="18"/>
      <c r="X60" s="18"/>
      <c r="Y60" s="18"/>
    </row>
    <row r="61" spans="3:28" x14ac:dyDescent="0.3">
      <c r="C61">
        <v>2</v>
      </c>
      <c r="D61" s="77">
        <v>44539</v>
      </c>
      <c r="E61" s="93">
        <v>863.63636363636351</v>
      </c>
      <c r="F61" t="s">
        <v>2495</v>
      </c>
      <c r="J61" s="615">
        <v>44489</v>
      </c>
      <c r="K61" s="496">
        <v>2272.7272727272725</v>
      </c>
      <c r="L61" s="496"/>
      <c r="M61" s="496">
        <f>SUM(K61:L61)</f>
        <v>2272.7272727272725</v>
      </c>
      <c r="N61" s="496">
        <f>M61*$I$33</f>
        <v>2500</v>
      </c>
      <c r="O61" s="496">
        <f>O60+N61</f>
        <v>10000</v>
      </c>
      <c r="P61" s="496">
        <f>$I$36*N61</f>
        <v>625</v>
      </c>
      <c r="Q61" s="496">
        <f>$I$35*N61</f>
        <v>125</v>
      </c>
      <c r="R61" s="496">
        <f>$I$34*N61</f>
        <v>1750</v>
      </c>
    </row>
    <row r="62" spans="3:28" x14ac:dyDescent="0.3">
      <c r="P62" s="93">
        <f>SUM(P58:P61)</f>
        <v>2837.5</v>
      </c>
      <c r="Q62" s="93">
        <f>SUM(Q58:Q61)</f>
        <v>3662.5</v>
      </c>
      <c r="R62" s="93">
        <f>SUM(R58:R61)</f>
        <v>3500</v>
      </c>
      <c r="T62" t="b">
        <f>SUM(P62:R62)=O61</f>
        <v>1</v>
      </c>
      <c r="U62" s="93">
        <f>R62+P62</f>
        <v>6337.5</v>
      </c>
      <c r="V62" t="s">
        <v>2728</v>
      </c>
    </row>
    <row r="64" spans="3:28" x14ac:dyDescent="0.3">
      <c r="S64" s="18" t="s">
        <v>2727</v>
      </c>
      <c r="T64" s="18"/>
      <c r="U64" s="18"/>
      <c r="V64" s="18"/>
      <c r="W64" s="18"/>
      <c r="X64" s="18"/>
      <c r="Y64" s="18"/>
      <c r="Z64" s="18"/>
      <c r="AA64" s="18"/>
      <c r="AB64" s="18"/>
    </row>
    <row r="65" spans="9:18" x14ac:dyDescent="0.3">
      <c r="I65">
        <v>4</v>
      </c>
      <c r="J65" t="s">
        <v>2548</v>
      </c>
      <c r="K65">
        <v>200</v>
      </c>
      <c r="L65">
        <v>100</v>
      </c>
      <c r="M65" s="93">
        <f t="shared" ref="M65:M70" si="3">SUM(K65:L65)</f>
        <v>300</v>
      </c>
      <c r="N65" s="93">
        <f t="shared" ref="N65:N70" si="4">M65*$I$33</f>
        <v>330</v>
      </c>
      <c r="O65" s="93">
        <f t="shared" ref="O65:O70" si="5">N65</f>
        <v>330</v>
      </c>
      <c r="P65" s="93">
        <f t="shared" ref="P65:P70" si="6">IF(O65&lt;$C$17,N65,0)</f>
        <v>330</v>
      </c>
      <c r="Q65" s="93">
        <f t="shared" ref="Q65:Q70" si="7">N65-P65</f>
        <v>0</v>
      </c>
      <c r="R65" s="93"/>
    </row>
    <row r="66" spans="9:18" x14ac:dyDescent="0.3">
      <c r="I66">
        <v>5</v>
      </c>
      <c r="J66" t="s">
        <v>2548</v>
      </c>
      <c r="K66">
        <v>50</v>
      </c>
      <c r="M66" s="93">
        <f t="shared" si="3"/>
        <v>50</v>
      </c>
      <c r="N66" s="93">
        <f t="shared" si="4"/>
        <v>55.000000000000007</v>
      </c>
      <c r="O66" s="93">
        <f t="shared" si="5"/>
        <v>55.000000000000007</v>
      </c>
      <c r="P66" s="93">
        <f t="shared" si="6"/>
        <v>55.000000000000007</v>
      </c>
      <c r="Q66" s="93">
        <f t="shared" si="7"/>
        <v>0</v>
      </c>
      <c r="R66" s="93"/>
    </row>
    <row r="67" spans="9:18" x14ac:dyDescent="0.3">
      <c r="I67">
        <v>7</v>
      </c>
      <c r="J67" t="s">
        <v>2548</v>
      </c>
      <c r="K67">
        <v>60</v>
      </c>
      <c r="L67">
        <v>39</v>
      </c>
      <c r="M67" s="93">
        <f t="shared" si="3"/>
        <v>99</v>
      </c>
      <c r="N67" s="93">
        <f t="shared" si="4"/>
        <v>108.9</v>
      </c>
      <c r="O67" s="93">
        <f t="shared" si="5"/>
        <v>108.9</v>
      </c>
      <c r="P67" s="93">
        <f t="shared" si="6"/>
        <v>108.9</v>
      </c>
      <c r="Q67" s="93">
        <f t="shared" si="7"/>
        <v>0</v>
      </c>
      <c r="R67" s="93"/>
    </row>
    <row r="68" spans="9:18" x14ac:dyDescent="0.3">
      <c r="I68">
        <v>8</v>
      </c>
      <c r="J68" t="s">
        <v>2548</v>
      </c>
      <c r="K68">
        <v>243</v>
      </c>
      <c r="M68" s="93">
        <f t="shared" si="3"/>
        <v>243</v>
      </c>
      <c r="N68" s="93">
        <f t="shared" si="4"/>
        <v>267.3</v>
      </c>
      <c r="O68" s="93">
        <f t="shared" si="5"/>
        <v>267.3</v>
      </c>
      <c r="P68" s="93">
        <f t="shared" si="6"/>
        <v>267.3</v>
      </c>
      <c r="Q68" s="93">
        <f t="shared" si="7"/>
        <v>0</v>
      </c>
      <c r="R68" s="93"/>
    </row>
    <row r="69" spans="9:18" x14ac:dyDescent="0.3">
      <c r="I69">
        <v>9</v>
      </c>
      <c r="J69" t="s">
        <v>2548</v>
      </c>
      <c r="K69">
        <v>300</v>
      </c>
      <c r="M69" s="93">
        <f t="shared" si="3"/>
        <v>300</v>
      </c>
      <c r="N69" s="93">
        <f t="shared" si="4"/>
        <v>330</v>
      </c>
      <c r="O69" s="93">
        <f t="shared" si="5"/>
        <v>330</v>
      </c>
      <c r="P69" s="93">
        <f t="shared" si="6"/>
        <v>330</v>
      </c>
      <c r="Q69" s="93">
        <f t="shared" si="7"/>
        <v>0</v>
      </c>
      <c r="R69" s="93"/>
    </row>
    <row r="70" spans="9:18" x14ac:dyDescent="0.3">
      <c r="I70">
        <v>10</v>
      </c>
      <c r="J70" s="615" t="s">
        <v>2548</v>
      </c>
      <c r="K70" s="496">
        <v>120</v>
      </c>
      <c r="L70" s="496">
        <v>120</v>
      </c>
      <c r="M70" s="496">
        <f t="shared" si="3"/>
        <v>240</v>
      </c>
      <c r="N70" s="496">
        <f t="shared" si="4"/>
        <v>264</v>
      </c>
      <c r="O70" s="496">
        <f t="shared" si="5"/>
        <v>264</v>
      </c>
      <c r="P70" s="496">
        <f t="shared" si="6"/>
        <v>264</v>
      </c>
      <c r="Q70" s="496">
        <f t="shared" si="7"/>
        <v>0</v>
      </c>
      <c r="R70" s="496"/>
    </row>
    <row r="71" spans="9:18" x14ac:dyDescent="0.3">
      <c r="P71" s="93">
        <f>SUM(P65:P70)</f>
        <v>1355.2</v>
      </c>
      <c r="Q71" s="93">
        <f>SUM(Q65:Q70)</f>
        <v>0</v>
      </c>
    </row>
    <row r="73" spans="9:18" x14ac:dyDescent="0.3">
      <c r="I73" s="93">
        <f>SUM(Q48,Q55,Q62,Q71)</f>
        <v>8012.5</v>
      </c>
      <c r="J73" t="s">
        <v>2726</v>
      </c>
    </row>
    <row r="74" spans="9:18" x14ac:dyDescent="0.3">
      <c r="I74" s="93">
        <f>I73/(C22*12)</f>
        <v>66.770833333333329</v>
      </c>
      <c r="J74" t="s">
        <v>2725</v>
      </c>
    </row>
    <row r="75" spans="9:18" x14ac:dyDescent="0.3">
      <c r="I75" s="93">
        <f>I74/(1-C20-C21)-I74</f>
        <v>16.692708333333343</v>
      </c>
      <c r="J75" t="s">
        <v>2724</v>
      </c>
    </row>
    <row r="76" spans="9:18" x14ac:dyDescent="0.3">
      <c r="I76" s="153">
        <f>C16</f>
        <v>1</v>
      </c>
      <c r="J76" t="s">
        <v>2723</v>
      </c>
    </row>
    <row r="77" spans="9:18" x14ac:dyDescent="0.3">
      <c r="I77" s="93">
        <f>(I74+I75)/I76</f>
        <v>83.463541666666671</v>
      </c>
      <c r="J77" t="s">
        <v>2722</v>
      </c>
      <c r="K77" s="93"/>
    </row>
    <row r="79" spans="9:18" x14ac:dyDescent="0.3">
      <c r="I79" s="93">
        <f>C14</f>
        <v>35</v>
      </c>
      <c r="J79" t="str">
        <f>D14</f>
        <v>2023 National Average Bid</v>
      </c>
    </row>
    <row r="80" spans="9:18" x14ac:dyDescent="0.3">
      <c r="I80" s="93">
        <f>C15</f>
        <v>33</v>
      </c>
      <c r="J80" t="str">
        <f>D15</f>
        <v>2023 Base Beneficiary Premium</v>
      </c>
    </row>
    <row r="81" spans="9:10" x14ac:dyDescent="0.3">
      <c r="I81" s="93">
        <f>I79-I80</f>
        <v>2</v>
      </c>
      <c r="J81" t="s">
        <v>2721</v>
      </c>
    </row>
    <row r="83" spans="9:10" x14ac:dyDescent="0.3">
      <c r="I83" s="14">
        <f>I77-I81</f>
        <v>81.463541666666671</v>
      </c>
      <c r="J83" t="s">
        <v>2720</v>
      </c>
    </row>
    <row r="85" spans="9:10" x14ac:dyDescent="0.3">
      <c r="J85" t="str">
        <f>J81&amp;" = "&amp;J79&amp;" - "&amp;J80</f>
        <v>Direct Subsidy = 2023 National Average Bid - 2023 Base Beneficiary Premium</v>
      </c>
    </row>
    <row r="86" spans="9:10" x14ac:dyDescent="0.3">
      <c r="J86" t="str">
        <f>J83&amp;" = "&amp;J77&amp;" - "&amp;J81</f>
        <v>Member Premium = 2023 Bid - Direct Subsidy</v>
      </c>
    </row>
  </sheetData>
  <mergeCells count="3">
    <mergeCell ref="C10:F10"/>
    <mergeCell ref="C31:G31"/>
    <mergeCell ref="I31:M31"/>
  </mergeCells>
  <pageMargins left="0.7" right="0.7" top="0.75" bottom="0.75" header="0.3" footer="0.3"/>
  <pageSetup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7B68D-CD05-424E-A7D8-481C58832E90}">
  <sheetPr>
    <tabColor theme="5" tint="0.39997558519241921"/>
  </sheetPr>
  <dimension ref="A1:M63"/>
  <sheetViews>
    <sheetView workbookViewId="0">
      <selection activeCell="I51" sqref="I51"/>
    </sheetView>
  </sheetViews>
  <sheetFormatPr defaultRowHeight="14.4" x14ac:dyDescent="0.3"/>
  <sheetData>
    <row r="1" spans="1:13" ht="15" thickBot="1" x14ac:dyDescent="0.35">
      <c r="A1" t="s">
        <v>2598</v>
      </c>
      <c r="G1" s="20" t="s">
        <v>42</v>
      </c>
      <c r="H1" s="19"/>
    </row>
    <row r="2" spans="1:13" x14ac:dyDescent="0.3">
      <c r="G2" s="18" t="s">
        <v>41</v>
      </c>
      <c r="H2" s="18"/>
    </row>
    <row r="3" spans="1:13" ht="15" thickBot="1" x14ac:dyDescent="0.35">
      <c r="G3" s="17" t="s">
        <v>40</v>
      </c>
      <c r="H3" s="17"/>
    </row>
    <row r="4" spans="1:13" ht="15.6" thickTop="1" thickBot="1" x14ac:dyDescent="0.35">
      <c r="G4" s="16" t="s">
        <v>39</v>
      </c>
      <c r="H4" s="16"/>
    </row>
    <row r="5" spans="1:13" ht="15" thickTop="1" x14ac:dyDescent="0.3">
      <c r="G5" s="15" t="s">
        <v>38</v>
      </c>
      <c r="H5" s="14"/>
    </row>
    <row r="9" spans="1:13" ht="15" thickBot="1" x14ac:dyDescent="0.35"/>
    <row r="10" spans="1:13" ht="15" thickBot="1" x14ac:dyDescent="0.35">
      <c r="C10" s="644" t="s">
        <v>37</v>
      </c>
      <c r="D10" s="645"/>
      <c r="E10" s="645"/>
      <c r="F10" s="646"/>
    </row>
    <row r="12" spans="1:13" x14ac:dyDescent="0.3">
      <c r="D12" t="s">
        <v>2597</v>
      </c>
    </row>
    <row r="13" spans="1:13" x14ac:dyDescent="0.3">
      <c r="C13" s="157">
        <v>2.5000000000000001E-2</v>
      </c>
      <c r="D13" t="s">
        <v>2596</v>
      </c>
    </row>
    <row r="14" spans="1:13" x14ac:dyDescent="0.3">
      <c r="D14" t="s">
        <v>2595</v>
      </c>
    </row>
    <row r="15" spans="1:13" ht="15" thickBot="1" x14ac:dyDescent="0.35"/>
    <row r="16" spans="1:13" ht="15" thickBot="1" x14ac:dyDescent="0.35">
      <c r="C16" s="644" t="s">
        <v>18</v>
      </c>
      <c r="D16" s="645"/>
      <c r="E16" s="645"/>
      <c r="F16" s="645"/>
      <c r="G16" s="646"/>
      <c r="I16" s="644" t="s">
        <v>17</v>
      </c>
      <c r="J16" s="645"/>
      <c r="K16" s="645"/>
      <c r="L16" s="645"/>
      <c r="M16" s="646"/>
    </row>
    <row r="17" spans="1:6" s="7" customFormat="1" x14ac:dyDescent="0.3">
      <c r="A17" s="7" t="s">
        <v>36</v>
      </c>
    </row>
    <row r="19" spans="1:6" x14ac:dyDescent="0.3">
      <c r="C19" t="s">
        <v>2590</v>
      </c>
      <c r="D19" t="s">
        <v>2594</v>
      </c>
      <c r="E19" t="s">
        <v>2593</v>
      </c>
      <c r="F19" t="s">
        <v>2592</v>
      </c>
    </row>
    <row r="20" spans="1:6" x14ac:dyDescent="0.3">
      <c r="C20" t="s">
        <v>2587</v>
      </c>
      <c r="D20" t="s">
        <v>2580</v>
      </c>
      <c r="E20" s="283">
        <v>0.6</v>
      </c>
      <c r="F20" s="283">
        <v>0.15</v>
      </c>
    </row>
    <row r="21" spans="1:6" x14ac:dyDescent="0.3">
      <c r="C21" t="s">
        <v>2586</v>
      </c>
      <c r="D21" t="s">
        <v>2580</v>
      </c>
      <c r="E21" s="283">
        <v>0.7</v>
      </c>
      <c r="F21" s="283">
        <v>0.1</v>
      </c>
    </row>
    <row r="22" spans="1:6" x14ac:dyDescent="0.3">
      <c r="C22" t="s">
        <v>2583</v>
      </c>
      <c r="D22" t="s">
        <v>2585</v>
      </c>
      <c r="E22" s="283">
        <v>0.73</v>
      </c>
      <c r="F22" s="283">
        <v>0.2</v>
      </c>
    </row>
    <row r="23" spans="1:6" x14ac:dyDescent="0.3">
      <c r="C23" t="s">
        <v>2583</v>
      </c>
      <c r="D23" t="s">
        <v>2584</v>
      </c>
      <c r="E23" s="283">
        <v>0.87</v>
      </c>
      <c r="F23" s="283">
        <v>0.25</v>
      </c>
    </row>
    <row r="24" spans="1:6" x14ac:dyDescent="0.3">
      <c r="C24" t="s">
        <v>2583</v>
      </c>
      <c r="D24" t="s">
        <v>2582</v>
      </c>
      <c r="E24" s="283">
        <v>0.94</v>
      </c>
      <c r="F24" s="283">
        <v>0.25</v>
      </c>
    </row>
    <row r="25" spans="1:6" x14ac:dyDescent="0.3">
      <c r="C25" t="s">
        <v>2581</v>
      </c>
      <c r="D25" t="s">
        <v>2580</v>
      </c>
      <c r="E25" s="283">
        <v>0.8</v>
      </c>
      <c r="F25" s="283">
        <v>0.05</v>
      </c>
    </row>
    <row r="29" spans="1:6" x14ac:dyDescent="0.3">
      <c r="C29" t="s">
        <v>2590</v>
      </c>
      <c r="D29" t="s">
        <v>2591</v>
      </c>
    </row>
    <row r="30" spans="1:6" x14ac:dyDescent="0.3">
      <c r="C30" t="s">
        <v>2587</v>
      </c>
      <c r="D30" s="12">
        <v>200</v>
      </c>
    </row>
    <row r="31" spans="1:6" x14ac:dyDescent="0.3">
      <c r="C31" t="s">
        <v>2586</v>
      </c>
      <c r="D31" s="12">
        <v>300</v>
      </c>
    </row>
    <row r="32" spans="1:6" x14ac:dyDescent="0.3">
      <c r="C32" t="s">
        <v>2581</v>
      </c>
      <c r="D32" s="12">
        <v>360</v>
      </c>
    </row>
    <row r="54" spans="1:5" s="7" customFormat="1" x14ac:dyDescent="0.3">
      <c r="A54" s="7" t="s">
        <v>1337</v>
      </c>
    </row>
    <row r="57" spans="1:5" x14ac:dyDescent="0.3">
      <c r="C57" t="s">
        <v>2590</v>
      </c>
      <c r="D57" t="s">
        <v>2589</v>
      </c>
      <c r="E57" t="s">
        <v>2588</v>
      </c>
    </row>
    <row r="58" spans="1:5" x14ac:dyDescent="0.3">
      <c r="C58" t="s">
        <v>2587</v>
      </c>
      <c r="D58" t="s">
        <v>2580</v>
      </c>
      <c r="E58" s="283">
        <v>0.18</v>
      </c>
    </row>
    <row r="59" spans="1:5" x14ac:dyDescent="0.3">
      <c r="C59" t="s">
        <v>2586</v>
      </c>
      <c r="D59" t="s">
        <v>2580</v>
      </c>
      <c r="E59" s="283">
        <v>7.0000000000000007E-2</v>
      </c>
    </row>
    <row r="60" spans="1:5" x14ac:dyDescent="0.3">
      <c r="C60" t="s">
        <v>2583</v>
      </c>
      <c r="D60" t="s">
        <v>2585</v>
      </c>
      <c r="E60" s="283">
        <v>0.19</v>
      </c>
    </row>
    <row r="61" spans="1:5" x14ac:dyDescent="0.3">
      <c r="C61" t="s">
        <v>2583</v>
      </c>
      <c r="D61" t="s">
        <v>2584</v>
      </c>
      <c r="E61" s="283">
        <v>0.23</v>
      </c>
    </row>
    <row r="62" spans="1:5" x14ac:dyDescent="0.3">
      <c r="C62" t="s">
        <v>2583</v>
      </c>
      <c r="D62" t="s">
        <v>2582</v>
      </c>
      <c r="E62" s="283">
        <v>0.26</v>
      </c>
    </row>
    <row r="63" spans="1:5" x14ac:dyDescent="0.3">
      <c r="C63" t="s">
        <v>2581</v>
      </c>
      <c r="D63" t="s">
        <v>2580</v>
      </c>
      <c r="E63" s="283">
        <v>7.0000000000000007E-2</v>
      </c>
    </row>
  </sheetData>
  <mergeCells count="3">
    <mergeCell ref="C10:F10"/>
    <mergeCell ref="C16:G16"/>
    <mergeCell ref="I16:M16"/>
  </mergeCells>
  <pageMargins left="0.7" right="0.7" top="0.75" bottom="0.75" header="0.3" footer="0.3"/>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53BBF-BFED-4409-9FF8-5511547E2CC7}">
  <sheetPr>
    <tabColor theme="9" tint="0.59999389629810485"/>
  </sheetPr>
  <dimension ref="A1:AD75"/>
  <sheetViews>
    <sheetView workbookViewId="0">
      <selection activeCell="I45" sqref="I45"/>
    </sheetView>
  </sheetViews>
  <sheetFormatPr defaultRowHeight="14.4" x14ac:dyDescent="0.3"/>
  <sheetData>
    <row r="1" spans="1:13" ht="15" thickBot="1" x14ac:dyDescent="0.35">
      <c r="A1" t="s">
        <v>2598</v>
      </c>
      <c r="G1" s="20" t="s">
        <v>42</v>
      </c>
      <c r="H1" s="19"/>
    </row>
    <row r="2" spans="1:13" x14ac:dyDescent="0.3">
      <c r="G2" s="18" t="s">
        <v>41</v>
      </c>
      <c r="H2" s="18"/>
    </row>
    <row r="3" spans="1:13" ht="15" thickBot="1" x14ac:dyDescent="0.35">
      <c r="G3" s="17" t="s">
        <v>40</v>
      </c>
      <c r="H3" s="17"/>
    </row>
    <row r="4" spans="1:13" ht="15.6" thickTop="1" thickBot="1" x14ac:dyDescent="0.35">
      <c r="G4" s="16" t="s">
        <v>39</v>
      </c>
      <c r="H4" s="16"/>
    </row>
    <row r="5" spans="1:13" ht="15" thickTop="1" x14ac:dyDescent="0.3">
      <c r="G5" s="15" t="s">
        <v>38</v>
      </c>
      <c r="H5" s="14"/>
    </row>
    <row r="9" spans="1:13" ht="15" thickBot="1" x14ac:dyDescent="0.35"/>
    <row r="10" spans="1:13" ht="15" thickBot="1" x14ac:dyDescent="0.35">
      <c r="C10" s="644" t="s">
        <v>37</v>
      </c>
      <c r="D10" s="645"/>
      <c r="E10" s="645"/>
      <c r="F10" s="646"/>
    </row>
    <row r="12" spans="1:13" x14ac:dyDescent="0.3">
      <c r="D12" t="s">
        <v>2597</v>
      </c>
    </row>
    <row r="13" spans="1:13" x14ac:dyDescent="0.3">
      <c r="C13" s="157">
        <v>2.5000000000000001E-2</v>
      </c>
      <c r="D13" t="s">
        <v>2596</v>
      </c>
    </row>
    <row r="14" spans="1:13" x14ac:dyDescent="0.3">
      <c r="D14" t="s">
        <v>2595</v>
      </c>
    </row>
    <row r="15" spans="1:13" ht="15" thickBot="1" x14ac:dyDescent="0.35"/>
    <row r="16" spans="1:13" ht="15" thickBot="1" x14ac:dyDescent="0.35">
      <c r="C16" s="644" t="s">
        <v>18</v>
      </c>
      <c r="D16" s="645"/>
      <c r="E16" s="645"/>
      <c r="F16" s="645"/>
      <c r="G16" s="646"/>
      <c r="I16" s="644" t="s">
        <v>17</v>
      </c>
      <c r="J16" s="645"/>
      <c r="K16" s="645"/>
      <c r="L16" s="645"/>
      <c r="M16" s="646"/>
    </row>
    <row r="17" spans="1:13" s="7" customFormat="1" x14ac:dyDescent="0.3">
      <c r="A17" s="7" t="s">
        <v>36</v>
      </c>
    </row>
    <row r="19" spans="1:13" x14ac:dyDescent="0.3">
      <c r="C19" t="s">
        <v>2590</v>
      </c>
      <c r="D19" t="s">
        <v>2594</v>
      </c>
      <c r="E19" t="s">
        <v>2593</v>
      </c>
      <c r="F19" t="s">
        <v>2592</v>
      </c>
      <c r="I19" t="s">
        <v>2590</v>
      </c>
      <c r="J19" t="s">
        <v>1530</v>
      </c>
      <c r="K19" t="s">
        <v>2756</v>
      </c>
      <c r="L19" t="s">
        <v>2755</v>
      </c>
    </row>
    <row r="20" spans="1:13" x14ac:dyDescent="0.3">
      <c r="C20" t="s">
        <v>2587</v>
      </c>
      <c r="D20" t="s">
        <v>2580</v>
      </c>
      <c r="E20" s="283">
        <v>0.6</v>
      </c>
      <c r="F20" s="283">
        <v>0.15</v>
      </c>
      <c r="I20" t="str">
        <f t="shared" ref="I20:I25" si="0">C20</f>
        <v>Bronze</v>
      </c>
      <c r="J20" s="12">
        <f>D30</f>
        <v>200</v>
      </c>
      <c r="K20" s="283">
        <f t="shared" ref="K20:L25" si="1">E20</f>
        <v>0.6</v>
      </c>
      <c r="L20" s="283">
        <f t="shared" si="1"/>
        <v>0.15</v>
      </c>
    </row>
    <row r="21" spans="1:13" x14ac:dyDescent="0.3">
      <c r="C21" t="s">
        <v>2586</v>
      </c>
      <c r="D21" t="s">
        <v>2580</v>
      </c>
      <c r="E21" s="283">
        <v>0.7</v>
      </c>
      <c r="F21" s="283">
        <v>0.1</v>
      </c>
      <c r="I21" t="str">
        <f t="shared" si="0"/>
        <v>Silver</v>
      </c>
      <c r="J21" s="12">
        <f>D31</f>
        <v>300</v>
      </c>
      <c r="K21" s="283">
        <f t="shared" si="1"/>
        <v>0.7</v>
      </c>
      <c r="L21" s="283">
        <f t="shared" si="1"/>
        <v>0.1</v>
      </c>
    </row>
    <row r="22" spans="1:13" x14ac:dyDescent="0.3">
      <c r="C22" t="s">
        <v>2583</v>
      </c>
      <c r="D22" t="s">
        <v>2585</v>
      </c>
      <c r="E22" s="283">
        <v>0.73</v>
      </c>
      <c r="F22" s="283">
        <v>0.2</v>
      </c>
      <c r="I22" t="str">
        <f t="shared" si="0"/>
        <v>Silver - CSR</v>
      </c>
      <c r="J22" s="12">
        <f>D31</f>
        <v>300</v>
      </c>
      <c r="K22" s="283">
        <f t="shared" si="1"/>
        <v>0.73</v>
      </c>
      <c r="L22" s="283">
        <f t="shared" si="1"/>
        <v>0.2</v>
      </c>
    </row>
    <row r="23" spans="1:13" x14ac:dyDescent="0.3">
      <c r="C23" t="s">
        <v>2583</v>
      </c>
      <c r="D23" t="s">
        <v>2584</v>
      </c>
      <c r="E23" s="283">
        <v>0.87</v>
      </c>
      <c r="F23" s="283">
        <v>0.25</v>
      </c>
      <c r="I23" t="str">
        <f t="shared" si="0"/>
        <v>Silver - CSR</v>
      </c>
      <c r="J23" s="12">
        <f>D31</f>
        <v>300</v>
      </c>
      <c r="K23" s="283">
        <f t="shared" si="1"/>
        <v>0.87</v>
      </c>
      <c r="L23" s="283">
        <f t="shared" si="1"/>
        <v>0.25</v>
      </c>
    </row>
    <row r="24" spans="1:13" x14ac:dyDescent="0.3">
      <c r="C24" t="s">
        <v>2583</v>
      </c>
      <c r="D24" t="s">
        <v>2582</v>
      </c>
      <c r="E24" s="283">
        <v>0.94</v>
      </c>
      <c r="F24" s="283">
        <v>0.25</v>
      </c>
      <c r="I24" t="str">
        <f t="shared" si="0"/>
        <v>Silver - CSR</v>
      </c>
      <c r="J24" s="12">
        <f>D31</f>
        <v>300</v>
      </c>
      <c r="K24" s="283">
        <f t="shared" si="1"/>
        <v>0.94</v>
      </c>
      <c r="L24" s="283">
        <f t="shared" si="1"/>
        <v>0.25</v>
      </c>
    </row>
    <row r="25" spans="1:13" x14ac:dyDescent="0.3">
      <c r="C25" t="s">
        <v>2581</v>
      </c>
      <c r="D25" t="s">
        <v>2580</v>
      </c>
      <c r="E25" s="283">
        <v>0.8</v>
      </c>
      <c r="F25" s="283">
        <v>0.05</v>
      </c>
      <c r="I25" t="str">
        <f t="shared" si="0"/>
        <v>Gold</v>
      </c>
      <c r="J25" s="12">
        <f>D32</f>
        <v>360</v>
      </c>
      <c r="K25" s="283">
        <f t="shared" si="1"/>
        <v>0.8</v>
      </c>
      <c r="L25" s="283">
        <f t="shared" si="1"/>
        <v>0.05</v>
      </c>
    </row>
    <row r="28" spans="1:13" x14ac:dyDescent="0.3">
      <c r="I28" s="105" t="s">
        <v>2760</v>
      </c>
    </row>
    <row r="29" spans="1:13" x14ac:dyDescent="0.3">
      <c r="C29" t="s">
        <v>2590</v>
      </c>
      <c r="D29" t="s">
        <v>2591</v>
      </c>
    </row>
    <row r="30" spans="1:13" x14ac:dyDescent="0.3">
      <c r="C30" t="s">
        <v>2587</v>
      </c>
      <c r="D30" s="12">
        <v>200</v>
      </c>
      <c r="I30" t="s">
        <v>2590</v>
      </c>
      <c r="J30" t="s">
        <v>1530</v>
      </c>
      <c r="K30" t="s">
        <v>2756</v>
      </c>
      <c r="L30" t="s">
        <v>2755</v>
      </c>
      <c r="M30" t="s">
        <v>2759</v>
      </c>
    </row>
    <row r="31" spans="1:13" x14ac:dyDescent="0.3">
      <c r="C31" t="s">
        <v>2586</v>
      </c>
      <c r="D31" s="12">
        <v>300</v>
      </c>
      <c r="I31" t="s">
        <v>2586</v>
      </c>
      <c r="J31" s="12">
        <f t="shared" ref="J31:L34" si="2">J21</f>
        <v>300</v>
      </c>
      <c r="K31" s="283">
        <f t="shared" si="2"/>
        <v>0.7</v>
      </c>
      <c r="L31" s="283">
        <f t="shared" si="2"/>
        <v>0.1</v>
      </c>
      <c r="M31" s="104">
        <f>J31*(K31/$E$21)</f>
        <v>300</v>
      </c>
    </row>
    <row r="32" spans="1:13" x14ac:dyDescent="0.3">
      <c r="C32" t="s">
        <v>2581</v>
      </c>
      <c r="D32" s="12">
        <v>360</v>
      </c>
      <c r="I32" t="s">
        <v>2583</v>
      </c>
      <c r="J32" s="12">
        <f t="shared" si="2"/>
        <v>300</v>
      </c>
      <c r="K32" s="283">
        <f t="shared" si="2"/>
        <v>0.73</v>
      </c>
      <c r="L32" s="283">
        <f t="shared" si="2"/>
        <v>0.2</v>
      </c>
      <c r="M32" s="104">
        <f>J32*(K32/$E$21)</f>
        <v>312.85714285714289</v>
      </c>
    </row>
    <row r="33" spans="9:14" x14ac:dyDescent="0.3">
      <c r="I33" t="s">
        <v>2583</v>
      </c>
      <c r="J33" s="12">
        <f t="shared" si="2"/>
        <v>300</v>
      </c>
      <c r="K33" s="283">
        <f t="shared" si="2"/>
        <v>0.87</v>
      </c>
      <c r="L33" s="283">
        <f t="shared" si="2"/>
        <v>0.25</v>
      </c>
      <c r="M33" s="104">
        <f>J33*(K33/$E$21)</f>
        <v>372.85714285714289</v>
      </c>
    </row>
    <row r="34" spans="9:14" x14ac:dyDescent="0.3">
      <c r="I34" s="7" t="s">
        <v>2583</v>
      </c>
      <c r="J34" s="616">
        <f t="shared" si="2"/>
        <v>300</v>
      </c>
      <c r="K34" s="617">
        <f t="shared" si="2"/>
        <v>0.94</v>
      </c>
      <c r="L34" s="617">
        <f t="shared" si="2"/>
        <v>0.25</v>
      </c>
      <c r="M34" s="103">
        <f>J34*(K34/$E$21)</f>
        <v>402.85714285714289</v>
      </c>
    </row>
    <row r="35" spans="9:14" x14ac:dyDescent="0.3">
      <c r="L35" s="283">
        <f>SUM(L31:L34)</f>
        <v>0.8</v>
      </c>
      <c r="M35" s="104">
        <f>SUMPRODUCT(M31:M34,L31:L34)/L35</f>
        <v>358.125</v>
      </c>
    </row>
    <row r="38" spans="9:14" x14ac:dyDescent="0.3">
      <c r="M38" s="410">
        <f>M35/J31-1</f>
        <v>0.19375000000000009</v>
      </c>
      <c r="N38" t="s">
        <v>2758</v>
      </c>
    </row>
    <row r="40" spans="9:14" x14ac:dyDescent="0.3">
      <c r="I40" t="s">
        <v>2757</v>
      </c>
    </row>
    <row r="42" spans="9:14" x14ac:dyDescent="0.3">
      <c r="I42" t="s">
        <v>2590</v>
      </c>
      <c r="J42" t="s">
        <v>1530</v>
      </c>
      <c r="K42" t="s">
        <v>2756</v>
      </c>
      <c r="L42" t="s">
        <v>2755</v>
      </c>
      <c r="M42" t="s">
        <v>2754</v>
      </c>
    </row>
    <row r="43" spans="9:14" x14ac:dyDescent="0.3">
      <c r="I43" t="s">
        <v>2587</v>
      </c>
      <c r="J43" s="12">
        <f t="shared" ref="J43:L48" si="3">J20</f>
        <v>200</v>
      </c>
      <c r="K43" s="283">
        <f t="shared" si="3"/>
        <v>0.6</v>
      </c>
      <c r="L43" s="283">
        <f t="shared" si="3"/>
        <v>0.15</v>
      </c>
      <c r="M43" s="12">
        <f>J43</f>
        <v>200</v>
      </c>
    </row>
    <row r="44" spans="9:14" x14ac:dyDescent="0.3">
      <c r="I44" t="s">
        <v>2586</v>
      </c>
      <c r="J44" s="12">
        <f t="shared" si="3"/>
        <v>300</v>
      </c>
      <c r="K44" s="283">
        <f t="shared" si="3"/>
        <v>0.7</v>
      </c>
      <c r="L44" s="283">
        <f t="shared" si="3"/>
        <v>0.1</v>
      </c>
      <c r="M44" s="104">
        <f>M31</f>
        <v>300</v>
      </c>
    </row>
    <row r="45" spans="9:14" x14ac:dyDescent="0.3">
      <c r="I45" t="s">
        <v>2583</v>
      </c>
      <c r="J45" s="12">
        <f t="shared" si="3"/>
        <v>300</v>
      </c>
      <c r="K45" s="283">
        <f t="shared" si="3"/>
        <v>0.73</v>
      </c>
      <c r="L45" s="283">
        <f t="shared" si="3"/>
        <v>0.2</v>
      </c>
      <c r="M45" s="104">
        <f>M32</f>
        <v>312.85714285714289</v>
      </c>
    </row>
    <row r="46" spans="9:14" x14ac:dyDescent="0.3">
      <c r="I46" t="s">
        <v>2583</v>
      </c>
      <c r="J46" s="12">
        <f t="shared" si="3"/>
        <v>300</v>
      </c>
      <c r="K46" s="283">
        <f t="shared" si="3"/>
        <v>0.87</v>
      </c>
      <c r="L46" s="283">
        <f t="shared" si="3"/>
        <v>0.25</v>
      </c>
      <c r="M46" s="104">
        <f>M33</f>
        <v>372.85714285714289</v>
      </c>
    </row>
    <row r="47" spans="9:14" x14ac:dyDescent="0.3">
      <c r="I47" t="s">
        <v>2583</v>
      </c>
      <c r="J47" s="12">
        <f t="shared" si="3"/>
        <v>300</v>
      </c>
      <c r="K47" s="283">
        <f t="shared" si="3"/>
        <v>0.94</v>
      </c>
      <c r="L47" s="283">
        <f t="shared" si="3"/>
        <v>0.25</v>
      </c>
      <c r="M47" s="104">
        <f>M34</f>
        <v>402.85714285714289</v>
      </c>
    </row>
    <row r="48" spans="9:14" x14ac:dyDescent="0.3">
      <c r="I48" s="7" t="s">
        <v>2581</v>
      </c>
      <c r="J48" s="616">
        <f t="shared" si="3"/>
        <v>360</v>
      </c>
      <c r="K48" s="617">
        <f t="shared" si="3"/>
        <v>0.8</v>
      </c>
      <c r="L48" s="617">
        <f t="shared" si="3"/>
        <v>0.05</v>
      </c>
      <c r="M48" s="616">
        <f>J48</f>
        <v>360</v>
      </c>
    </row>
    <row r="49" spans="1:30" x14ac:dyDescent="0.3">
      <c r="J49" s="12">
        <f>SUMPRODUCT(J43:J48,L43:L48)</f>
        <v>288</v>
      </c>
      <c r="L49" s="283">
        <f>SUM(L43:L48)</f>
        <v>1</v>
      </c>
      <c r="M49" s="104">
        <f>SUMPRODUCT(M43:M48,L43:L48)</f>
        <v>334.5</v>
      </c>
    </row>
    <row r="52" spans="1:30" x14ac:dyDescent="0.3">
      <c r="M52" s="410">
        <f>M49/J49-1</f>
        <v>0.16145833333333326</v>
      </c>
      <c r="N52" t="s">
        <v>2753</v>
      </c>
    </row>
    <row r="54" spans="1:30" s="7" customFormat="1" x14ac:dyDescent="0.3">
      <c r="A54" s="7" t="s">
        <v>1337</v>
      </c>
    </row>
    <row r="56" spans="1:30" x14ac:dyDescent="0.3">
      <c r="I56" t="s">
        <v>2752</v>
      </c>
    </row>
    <row r="57" spans="1:30" x14ac:dyDescent="0.3">
      <c r="C57" t="s">
        <v>2590</v>
      </c>
      <c r="D57" t="s">
        <v>2589</v>
      </c>
      <c r="E57" t="s">
        <v>2588</v>
      </c>
      <c r="K57" t="s">
        <v>2751</v>
      </c>
    </row>
    <row r="58" spans="1:30" x14ac:dyDescent="0.3">
      <c r="C58" t="s">
        <v>2587</v>
      </c>
      <c r="D58" t="s">
        <v>2580</v>
      </c>
      <c r="E58" s="283">
        <v>0.18</v>
      </c>
      <c r="I58" t="s">
        <v>2590</v>
      </c>
      <c r="J58" t="s">
        <v>1530</v>
      </c>
      <c r="K58" t="s">
        <v>2750</v>
      </c>
      <c r="L58" t="s">
        <v>2749</v>
      </c>
      <c r="M58" t="s">
        <v>2748</v>
      </c>
    </row>
    <row r="59" spans="1:30" x14ac:dyDescent="0.3">
      <c r="C59" t="s">
        <v>2586</v>
      </c>
      <c r="D59" t="s">
        <v>2580</v>
      </c>
      <c r="E59" s="283">
        <v>7.0000000000000007E-2</v>
      </c>
      <c r="I59" t="s">
        <v>2587</v>
      </c>
      <c r="J59" s="12">
        <f>$D$30</f>
        <v>200</v>
      </c>
      <c r="K59" s="283">
        <f t="shared" ref="K59:K64" si="4">F20</f>
        <v>0.15</v>
      </c>
      <c r="L59" s="283">
        <f t="shared" ref="L59:L64" si="5">E58</f>
        <v>0.18</v>
      </c>
      <c r="M59" s="12">
        <f>J59*(1-$C$13)</f>
        <v>195</v>
      </c>
      <c r="N59" s="18" t="s">
        <v>2747</v>
      </c>
      <c r="O59" s="18"/>
      <c r="P59" s="18"/>
      <c r="Q59" s="18"/>
      <c r="R59" s="18"/>
      <c r="S59" s="18"/>
      <c r="T59" s="18"/>
      <c r="U59" s="18"/>
      <c r="V59" s="18"/>
      <c r="W59" s="18"/>
      <c r="X59" s="18"/>
      <c r="Y59" s="18"/>
      <c r="Z59" s="18"/>
      <c r="AA59" s="18"/>
      <c r="AB59" s="18"/>
      <c r="AC59" s="18"/>
      <c r="AD59" s="18"/>
    </row>
    <row r="60" spans="1:30" x14ac:dyDescent="0.3">
      <c r="C60" t="s">
        <v>2583</v>
      </c>
      <c r="D60" t="s">
        <v>2585</v>
      </c>
      <c r="E60" s="283">
        <v>0.19</v>
      </c>
      <c r="I60" t="s">
        <v>2586</v>
      </c>
      <c r="J60" s="104">
        <f>$M$35</f>
        <v>358.125</v>
      </c>
      <c r="K60" s="283">
        <f t="shared" si="4"/>
        <v>0.1</v>
      </c>
      <c r="L60" s="283">
        <f t="shared" si="5"/>
        <v>7.0000000000000007E-2</v>
      </c>
      <c r="M60" s="104">
        <f>M31*(1-$C$13)</f>
        <v>292.5</v>
      </c>
    </row>
    <row r="61" spans="1:30" x14ac:dyDescent="0.3">
      <c r="C61" t="s">
        <v>2583</v>
      </c>
      <c r="D61" t="s">
        <v>2584</v>
      </c>
      <c r="E61" s="283">
        <v>0.23</v>
      </c>
      <c r="I61" t="s">
        <v>2583</v>
      </c>
      <c r="J61" s="104">
        <f>$M$35</f>
        <v>358.125</v>
      </c>
      <c r="K61" s="283">
        <f t="shared" si="4"/>
        <v>0.2</v>
      </c>
      <c r="L61" s="283">
        <f t="shared" si="5"/>
        <v>0.19</v>
      </c>
      <c r="M61" s="104">
        <f>M32*(1-$C$13)</f>
        <v>305.03571428571433</v>
      </c>
    </row>
    <row r="62" spans="1:30" x14ac:dyDescent="0.3">
      <c r="C62" t="s">
        <v>2583</v>
      </c>
      <c r="D62" t="s">
        <v>2582</v>
      </c>
      <c r="E62" s="283">
        <v>0.26</v>
      </c>
      <c r="I62" t="s">
        <v>2583</v>
      </c>
      <c r="J62" s="104">
        <f>$M$35</f>
        <v>358.125</v>
      </c>
      <c r="K62" s="283">
        <f t="shared" si="4"/>
        <v>0.25</v>
      </c>
      <c r="L62" s="283">
        <f t="shared" si="5"/>
        <v>0.23</v>
      </c>
      <c r="M62" s="104">
        <f>M33*(1-$C$13)</f>
        <v>363.53571428571433</v>
      </c>
    </row>
    <row r="63" spans="1:30" x14ac:dyDescent="0.3">
      <c r="C63" t="s">
        <v>2581</v>
      </c>
      <c r="D63" t="s">
        <v>2580</v>
      </c>
      <c r="E63" s="283">
        <v>7.0000000000000007E-2</v>
      </c>
      <c r="I63" t="s">
        <v>2583</v>
      </c>
      <c r="J63" s="104">
        <f>$M$35</f>
        <v>358.125</v>
      </c>
      <c r="K63" s="283">
        <f t="shared" si="4"/>
        <v>0.25</v>
      </c>
      <c r="L63" s="283">
        <f t="shared" si="5"/>
        <v>0.26</v>
      </c>
      <c r="M63" s="104">
        <f>M34*(1-$C$13)</f>
        <v>392.78571428571433</v>
      </c>
    </row>
    <row r="64" spans="1:30" x14ac:dyDescent="0.3">
      <c r="I64" s="7" t="s">
        <v>2581</v>
      </c>
      <c r="J64" s="616">
        <f>$D$32</f>
        <v>360</v>
      </c>
      <c r="K64" s="617">
        <f t="shared" si="4"/>
        <v>0.05</v>
      </c>
      <c r="L64" s="617">
        <f t="shared" si="5"/>
        <v>7.0000000000000007E-2</v>
      </c>
      <c r="M64" s="616">
        <f>J64*(1-$C$13)</f>
        <v>351</v>
      </c>
    </row>
    <row r="65" spans="10:13" x14ac:dyDescent="0.3">
      <c r="K65" s="283">
        <f>SUM(K59:K64)</f>
        <v>1</v>
      </c>
      <c r="L65" s="283">
        <f>SUM(L59:L64)</f>
        <v>1</v>
      </c>
      <c r="M65" s="104">
        <f>SUMPRODUCT(M59:M64,L59:L64)</f>
        <v>323.83928571428578</v>
      </c>
    </row>
    <row r="67" spans="10:13" x14ac:dyDescent="0.3">
      <c r="J67" s="565" t="s">
        <v>1508</v>
      </c>
    </row>
    <row r="68" spans="10:13" x14ac:dyDescent="0.3">
      <c r="J68" s="104">
        <f>SUMPRODUCT(J59:J64,K59:K64)</f>
        <v>334.5</v>
      </c>
      <c r="K68" t="s">
        <v>2746</v>
      </c>
    </row>
    <row r="69" spans="10:13" x14ac:dyDescent="0.3">
      <c r="J69" s="104">
        <f>$C$13*J68</f>
        <v>8.3625000000000007</v>
      </c>
      <c r="K69" t="s">
        <v>2745</v>
      </c>
    </row>
    <row r="71" spans="10:13" x14ac:dyDescent="0.3">
      <c r="J71" s="104">
        <f>SUMPRODUCT(J59:J64,L59:L64)</f>
        <v>329.79374999999999</v>
      </c>
      <c r="K71" t="s">
        <v>2744</v>
      </c>
    </row>
    <row r="72" spans="10:13" x14ac:dyDescent="0.3">
      <c r="J72" s="104">
        <f>M65</f>
        <v>323.83928571428578</v>
      </c>
      <c r="K72" t="s">
        <v>2743</v>
      </c>
    </row>
    <row r="73" spans="10:13" x14ac:dyDescent="0.3">
      <c r="J73" s="104">
        <f>J71-J72</f>
        <v>5.9544642857142094</v>
      </c>
      <c r="K73" t="s">
        <v>2742</v>
      </c>
    </row>
    <row r="75" spans="10:13" x14ac:dyDescent="0.3">
      <c r="J75" s="14">
        <f>J69-J73</f>
        <v>2.4080357142857913</v>
      </c>
      <c r="K75" t="s">
        <v>2741</v>
      </c>
    </row>
  </sheetData>
  <mergeCells count="3">
    <mergeCell ref="C10:F10"/>
    <mergeCell ref="C16:G16"/>
    <mergeCell ref="I16:M16"/>
  </mergeCell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B2F8D-2372-491A-A59B-18196DED728C}">
  <sheetPr>
    <tabColor theme="5" tint="0.39997558519241921"/>
  </sheetPr>
  <dimension ref="A1:J26"/>
  <sheetViews>
    <sheetView workbookViewId="0">
      <selection activeCell="I51" sqref="I51"/>
    </sheetView>
  </sheetViews>
  <sheetFormatPr defaultRowHeight="14.4" x14ac:dyDescent="0.3"/>
  <cols>
    <col min="4" max="4" width="20.5546875" customWidth="1"/>
    <col min="5" max="5" width="13" customWidth="1"/>
    <col min="6" max="6" width="14.5546875" bestFit="1" customWidth="1"/>
    <col min="9" max="9" width="10" bestFit="1" customWidth="1"/>
  </cols>
  <sheetData>
    <row r="1" spans="1:10" ht="15" thickBot="1" x14ac:dyDescent="0.35">
      <c r="A1" t="s">
        <v>2615</v>
      </c>
    </row>
    <row r="2" spans="1:10" ht="15" thickBot="1" x14ac:dyDescent="0.35">
      <c r="G2" s="20" t="s">
        <v>42</v>
      </c>
      <c r="H2" s="19"/>
    </row>
    <row r="3" spans="1:10" x14ac:dyDescent="0.3">
      <c r="G3" s="18" t="s">
        <v>41</v>
      </c>
      <c r="H3" s="18"/>
    </row>
    <row r="4" spans="1:10" ht="15" thickBot="1" x14ac:dyDescent="0.35">
      <c r="G4" s="17" t="s">
        <v>40</v>
      </c>
      <c r="H4" s="17"/>
    </row>
    <row r="5" spans="1:10" ht="15.6" thickTop="1" thickBot="1" x14ac:dyDescent="0.35">
      <c r="G5" s="16" t="s">
        <v>39</v>
      </c>
      <c r="H5" s="16"/>
    </row>
    <row r="6" spans="1:10" ht="15" thickTop="1" x14ac:dyDescent="0.3">
      <c r="G6" s="15" t="s">
        <v>38</v>
      </c>
      <c r="H6" s="14"/>
    </row>
    <row r="7" spans="1:10" ht="15" thickBot="1" x14ac:dyDescent="0.35"/>
    <row r="8" spans="1:10" ht="15" thickBot="1" x14ac:dyDescent="0.35">
      <c r="D8" s="644" t="s">
        <v>37</v>
      </c>
      <c r="E8" s="646"/>
    </row>
    <row r="9" spans="1:10" s="6" customFormat="1" x14ac:dyDescent="0.3"/>
    <row r="10" spans="1:10" s="6" customFormat="1" ht="43.2" x14ac:dyDescent="0.3">
      <c r="D10" s="569" t="s">
        <v>2614</v>
      </c>
      <c r="E10" s="568" t="s">
        <v>2613</v>
      </c>
      <c r="F10" s="568" t="s">
        <v>2612</v>
      </c>
    </row>
    <row r="11" spans="1:10" s="6" customFormat="1" x14ac:dyDescent="0.3">
      <c r="D11" s="569" t="s">
        <v>2611</v>
      </c>
      <c r="E11" s="585">
        <v>6000</v>
      </c>
      <c r="F11" s="569">
        <v>0.3</v>
      </c>
    </row>
    <row r="12" spans="1:10" s="6" customFormat="1" x14ac:dyDescent="0.3">
      <c r="D12" s="569" t="s">
        <v>2610</v>
      </c>
      <c r="E12" s="585">
        <v>2000</v>
      </c>
      <c r="F12" s="569">
        <v>0.35</v>
      </c>
    </row>
    <row r="13" spans="1:10" s="6" customFormat="1" x14ac:dyDescent="0.3">
      <c r="D13" s="569" t="s">
        <v>2609</v>
      </c>
      <c r="E13" s="585">
        <v>4000</v>
      </c>
      <c r="F13" s="569">
        <v>0.25</v>
      </c>
    </row>
    <row r="14" spans="1:10" s="6" customFormat="1" x14ac:dyDescent="0.3">
      <c r="D14" s="569" t="s">
        <v>14</v>
      </c>
      <c r="E14" s="585">
        <v>12000</v>
      </c>
      <c r="F14" s="569"/>
    </row>
    <row r="15" spans="1:10" x14ac:dyDescent="0.3">
      <c r="D15" s="6"/>
      <c r="E15" s="6"/>
      <c r="F15" s="6"/>
      <c r="G15" s="6"/>
      <c r="H15" s="6"/>
    </row>
    <row r="16" spans="1:10" x14ac:dyDescent="0.3">
      <c r="D16" s="6" t="s">
        <v>2608</v>
      </c>
      <c r="E16" s="6"/>
      <c r="F16" s="6"/>
      <c r="G16" s="6"/>
      <c r="H16" s="6"/>
      <c r="I16" s="13"/>
      <c r="J16" s="13"/>
    </row>
    <row r="17" spans="4:8" ht="44.1" customHeight="1" x14ac:dyDescent="0.3">
      <c r="D17" s="569" t="s">
        <v>2607</v>
      </c>
      <c r="E17" s="568" t="s">
        <v>2606</v>
      </c>
      <c r="F17" s="568" t="s">
        <v>2605</v>
      </c>
      <c r="G17" s="6"/>
      <c r="H17" s="6"/>
    </row>
    <row r="18" spans="4:8" x14ac:dyDescent="0.3">
      <c r="D18" s="569" t="s">
        <v>2604</v>
      </c>
      <c r="E18" s="584">
        <v>181.42</v>
      </c>
      <c r="F18" s="584">
        <v>2.5</v>
      </c>
      <c r="G18" s="6"/>
      <c r="H18" s="6"/>
    </row>
    <row r="19" spans="4:8" x14ac:dyDescent="0.3">
      <c r="D19" s="569" t="s">
        <v>2603</v>
      </c>
      <c r="E19" s="584">
        <v>250.45</v>
      </c>
      <c r="F19" s="584" t="s">
        <v>2602</v>
      </c>
      <c r="G19" s="6"/>
      <c r="H19" s="6"/>
    </row>
    <row r="20" spans="4:8" x14ac:dyDescent="0.3">
      <c r="D20" s="6"/>
      <c r="E20" s="6"/>
      <c r="F20" s="6"/>
      <c r="G20" s="6"/>
      <c r="H20" s="6"/>
    </row>
    <row r="21" spans="4:8" x14ac:dyDescent="0.3">
      <c r="D21" s="583">
        <v>172.35</v>
      </c>
      <c r="E21" t="s">
        <v>2601</v>
      </c>
    </row>
    <row r="22" spans="4:8" x14ac:dyDescent="0.3">
      <c r="D22" s="23"/>
      <c r="E22" t="s">
        <v>2600</v>
      </c>
    </row>
    <row r="23" spans="4:8" x14ac:dyDescent="0.3">
      <c r="D23" s="582">
        <v>0.9</v>
      </c>
      <c r="E23" t="s">
        <v>2599</v>
      </c>
    </row>
    <row r="24" spans="4:8" ht="15" thickBot="1" x14ac:dyDescent="0.35">
      <c r="D24" s="23"/>
    </row>
    <row r="25" spans="4:8" ht="15" thickBot="1" x14ac:dyDescent="0.35">
      <c r="D25" s="644" t="s">
        <v>17</v>
      </c>
      <c r="E25" s="645"/>
      <c r="F25" s="645"/>
      <c r="G25" s="645"/>
      <c r="H25" s="646"/>
    </row>
    <row r="26" spans="4:8" x14ac:dyDescent="0.3">
      <c r="D26" s="23"/>
    </row>
  </sheetData>
  <mergeCells count="2">
    <mergeCell ref="D8:E8"/>
    <mergeCell ref="D25:H2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511A2-4F55-44D5-A4FE-538645D3EC45}">
  <sheetPr>
    <tabColor theme="5" tint="0.39997558519241921"/>
  </sheetPr>
  <dimension ref="A1:D1163"/>
  <sheetViews>
    <sheetView workbookViewId="0">
      <selection activeCell="J52" sqref="J52"/>
    </sheetView>
  </sheetViews>
  <sheetFormatPr defaultRowHeight="14.4" x14ac:dyDescent="0.3"/>
  <cols>
    <col min="1" max="1" width="20.6640625" bestFit="1" customWidth="1"/>
    <col min="2" max="3" width="10.109375" bestFit="1" customWidth="1"/>
    <col min="4" max="4" width="5.5546875" bestFit="1" customWidth="1"/>
  </cols>
  <sheetData>
    <row r="1" spans="1:4" x14ac:dyDescent="0.3">
      <c r="A1" s="30" t="s">
        <v>1219</v>
      </c>
      <c r="B1" s="29"/>
      <c r="C1" s="29"/>
      <c r="D1" s="29"/>
    </row>
    <row r="3" spans="1:4" ht="34.799999999999997" x14ac:dyDescent="0.55000000000000004">
      <c r="A3" s="28" t="s">
        <v>1218</v>
      </c>
      <c r="B3" s="28" t="s">
        <v>1217</v>
      </c>
      <c r="C3" s="28" t="s">
        <v>1216</v>
      </c>
      <c r="D3" s="28" t="s">
        <v>1215</v>
      </c>
    </row>
    <row r="4" spans="1:4" x14ac:dyDescent="0.3">
      <c r="A4" s="27" t="s">
        <v>1214</v>
      </c>
      <c r="B4" s="26">
        <v>44259</v>
      </c>
      <c r="C4" s="26">
        <v>44271</v>
      </c>
      <c r="D4" s="25">
        <v>11</v>
      </c>
    </row>
    <row r="5" spans="1:4" x14ac:dyDescent="0.3">
      <c r="A5" s="27" t="s">
        <v>1213</v>
      </c>
      <c r="B5" s="26">
        <v>44544</v>
      </c>
      <c r="C5" s="26">
        <v>44556</v>
      </c>
      <c r="D5" s="25">
        <v>20</v>
      </c>
    </row>
    <row r="6" spans="1:4" x14ac:dyDescent="0.3">
      <c r="A6" s="27" t="s">
        <v>1212</v>
      </c>
      <c r="B6" s="26">
        <v>44524</v>
      </c>
      <c r="C6" s="26">
        <v>44527</v>
      </c>
      <c r="D6" s="25">
        <v>19</v>
      </c>
    </row>
    <row r="7" spans="1:4" x14ac:dyDescent="0.3">
      <c r="A7" s="27" t="s">
        <v>1211</v>
      </c>
      <c r="B7" s="26">
        <v>44353</v>
      </c>
      <c r="C7" s="26">
        <v>44355</v>
      </c>
      <c r="D7" s="25">
        <v>15</v>
      </c>
    </row>
    <row r="8" spans="1:4" x14ac:dyDescent="0.3">
      <c r="A8" s="27" t="s">
        <v>1210</v>
      </c>
      <c r="B8" s="26">
        <v>44469</v>
      </c>
      <c r="C8" s="26">
        <v>44479</v>
      </c>
      <c r="D8" s="25">
        <v>13</v>
      </c>
    </row>
    <row r="9" spans="1:4" x14ac:dyDescent="0.3">
      <c r="A9" s="27" t="s">
        <v>1209</v>
      </c>
      <c r="B9" s="26">
        <v>44406</v>
      </c>
      <c r="C9" s="26">
        <v>44418</v>
      </c>
      <c r="D9" s="25">
        <v>19</v>
      </c>
    </row>
    <row r="10" spans="1:4" x14ac:dyDescent="0.3">
      <c r="A10" s="27" t="s">
        <v>1208</v>
      </c>
      <c r="B10" s="26">
        <v>44303</v>
      </c>
      <c r="C10" s="26">
        <v>44307</v>
      </c>
      <c r="D10" s="25">
        <v>5</v>
      </c>
    </row>
    <row r="11" spans="1:4" x14ac:dyDescent="0.3">
      <c r="A11" s="27" t="s">
        <v>1207</v>
      </c>
      <c r="B11" s="26">
        <v>44512</v>
      </c>
      <c r="C11" s="26">
        <v>44537</v>
      </c>
      <c r="D11" s="25">
        <v>11</v>
      </c>
    </row>
    <row r="12" spans="1:4" x14ac:dyDescent="0.3">
      <c r="A12" s="27" t="s">
        <v>1206</v>
      </c>
      <c r="B12" s="26">
        <v>44293</v>
      </c>
      <c r="C12" s="26">
        <v>44306</v>
      </c>
      <c r="D12" s="25">
        <v>9</v>
      </c>
    </row>
    <row r="13" spans="1:4" x14ac:dyDescent="0.3">
      <c r="A13" s="27" t="s">
        <v>1205</v>
      </c>
      <c r="B13" s="26">
        <v>44349</v>
      </c>
      <c r="C13" s="26">
        <v>44351</v>
      </c>
      <c r="D13" s="25">
        <v>17</v>
      </c>
    </row>
    <row r="14" spans="1:4" x14ac:dyDescent="0.3">
      <c r="A14" s="27" t="s">
        <v>1204</v>
      </c>
      <c r="B14" s="26">
        <v>44522</v>
      </c>
      <c r="C14" s="26">
        <v>44529</v>
      </c>
      <c r="D14" s="25">
        <v>5</v>
      </c>
    </row>
    <row r="15" spans="1:4" x14ac:dyDescent="0.3">
      <c r="A15" s="27" t="s">
        <v>1203</v>
      </c>
      <c r="B15" s="26">
        <v>44329</v>
      </c>
      <c r="C15" s="26">
        <v>44351</v>
      </c>
      <c r="D15" s="25">
        <v>6</v>
      </c>
    </row>
    <row r="16" spans="1:4" x14ac:dyDescent="0.3">
      <c r="A16" s="27" t="s">
        <v>1202</v>
      </c>
      <c r="B16" s="26">
        <v>44327</v>
      </c>
      <c r="C16" s="26">
        <v>44331</v>
      </c>
      <c r="D16" s="25">
        <v>15</v>
      </c>
    </row>
    <row r="17" spans="1:4" x14ac:dyDescent="0.3">
      <c r="A17" s="27" t="s">
        <v>1201</v>
      </c>
      <c r="B17" s="26">
        <v>44298</v>
      </c>
      <c r="C17" s="26">
        <v>44315</v>
      </c>
      <c r="D17" s="25">
        <v>4</v>
      </c>
    </row>
    <row r="18" spans="1:4" x14ac:dyDescent="0.3">
      <c r="A18" s="27" t="s">
        <v>1200</v>
      </c>
      <c r="B18" s="26">
        <v>44281</v>
      </c>
      <c r="C18" s="26">
        <v>44311</v>
      </c>
      <c r="D18" s="25">
        <v>16</v>
      </c>
    </row>
    <row r="19" spans="1:4" x14ac:dyDescent="0.3">
      <c r="A19" s="27" t="s">
        <v>1199</v>
      </c>
      <c r="B19" s="26">
        <v>44401</v>
      </c>
      <c r="C19" s="26">
        <v>44417</v>
      </c>
      <c r="D19" s="25">
        <v>18</v>
      </c>
    </row>
    <row r="20" spans="1:4" x14ac:dyDescent="0.3">
      <c r="A20" s="27" t="s">
        <v>1198</v>
      </c>
      <c r="B20" s="26">
        <v>44314</v>
      </c>
      <c r="C20" s="26">
        <v>44315</v>
      </c>
      <c r="D20" s="25">
        <v>5</v>
      </c>
    </row>
    <row r="21" spans="1:4" x14ac:dyDescent="0.3">
      <c r="A21" s="27" t="s">
        <v>1197</v>
      </c>
      <c r="B21" s="26">
        <v>44211</v>
      </c>
      <c r="C21" s="26">
        <v>44241</v>
      </c>
      <c r="D21" s="25">
        <v>13</v>
      </c>
    </row>
    <row r="22" spans="1:4" x14ac:dyDescent="0.3">
      <c r="A22" s="27" t="s">
        <v>1196</v>
      </c>
      <c r="B22" s="26">
        <v>44483</v>
      </c>
      <c r="C22" s="26">
        <v>44507</v>
      </c>
      <c r="D22" s="25">
        <v>9</v>
      </c>
    </row>
    <row r="23" spans="1:4" x14ac:dyDescent="0.3">
      <c r="A23" s="27" t="s">
        <v>1195</v>
      </c>
      <c r="B23" s="26">
        <v>44180</v>
      </c>
      <c r="C23" s="26">
        <v>44202</v>
      </c>
      <c r="D23" s="25">
        <v>16</v>
      </c>
    </row>
    <row r="24" spans="1:4" x14ac:dyDescent="0.3">
      <c r="A24" s="27" t="s">
        <v>1194</v>
      </c>
      <c r="B24" s="26">
        <v>44201</v>
      </c>
      <c r="C24" s="26">
        <v>44211</v>
      </c>
      <c r="D24" s="25">
        <v>3</v>
      </c>
    </row>
    <row r="25" spans="1:4" x14ac:dyDescent="0.3">
      <c r="A25" s="27" t="s">
        <v>1193</v>
      </c>
      <c r="B25" s="26">
        <v>44549</v>
      </c>
      <c r="C25" s="26">
        <v>44557</v>
      </c>
      <c r="D25" s="25">
        <v>17</v>
      </c>
    </row>
    <row r="26" spans="1:4" x14ac:dyDescent="0.3">
      <c r="A26" s="27" t="s">
        <v>1192</v>
      </c>
      <c r="B26" s="26">
        <v>44271</v>
      </c>
      <c r="C26" s="26">
        <v>44293</v>
      </c>
      <c r="D26" s="25">
        <v>14</v>
      </c>
    </row>
    <row r="27" spans="1:4" x14ac:dyDescent="0.3">
      <c r="A27" s="27" t="s">
        <v>1191</v>
      </c>
      <c r="B27" s="26">
        <v>44215</v>
      </c>
      <c r="C27" s="26">
        <v>44225</v>
      </c>
      <c r="D27" s="25">
        <v>14</v>
      </c>
    </row>
    <row r="28" spans="1:4" x14ac:dyDescent="0.3">
      <c r="A28" s="27" t="s">
        <v>1190</v>
      </c>
      <c r="B28" s="26">
        <v>44260</v>
      </c>
      <c r="C28" s="26">
        <v>44279</v>
      </c>
      <c r="D28" s="25">
        <v>4</v>
      </c>
    </row>
    <row r="29" spans="1:4" x14ac:dyDescent="0.3">
      <c r="A29" s="27" t="s">
        <v>1189</v>
      </c>
      <c r="B29" s="26">
        <v>44445</v>
      </c>
      <c r="C29" s="26">
        <v>44471</v>
      </c>
      <c r="D29" s="25">
        <v>13</v>
      </c>
    </row>
    <row r="30" spans="1:4" x14ac:dyDescent="0.3">
      <c r="A30" s="27" t="s">
        <v>1188</v>
      </c>
      <c r="B30" s="26">
        <v>44432</v>
      </c>
      <c r="C30" s="26">
        <v>44450</v>
      </c>
      <c r="D30" s="25">
        <v>20</v>
      </c>
    </row>
    <row r="31" spans="1:4" x14ac:dyDescent="0.3">
      <c r="A31" s="27" t="s">
        <v>1187</v>
      </c>
      <c r="B31" s="26">
        <v>44274</v>
      </c>
      <c r="C31" s="26">
        <v>44281</v>
      </c>
      <c r="D31" s="25">
        <v>9</v>
      </c>
    </row>
    <row r="32" spans="1:4" x14ac:dyDescent="0.3">
      <c r="A32" s="27" t="s">
        <v>1186</v>
      </c>
      <c r="B32" s="26">
        <v>44202</v>
      </c>
      <c r="C32" s="26">
        <v>44209</v>
      </c>
      <c r="D32" s="25">
        <v>16</v>
      </c>
    </row>
    <row r="33" spans="1:4" x14ac:dyDescent="0.3">
      <c r="A33" s="27" t="s">
        <v>1185</v>
      </c>
      <c r="B33" s="26">
        <v>44479</v>
      </c>
      <c r="C33" s="26">
        <v>44504</v>
      </c>
      <c r="D33" s="25">
        <v>7</v>
      </c>
    </row>
    <row r="34" spans="1:4" x14ac:dyDescent="0.3">
      <c r="A34" s="27" t="s">
        <v>1184</v>
      </c>
      <c r="B34" s="26">
        <v>44368</v>
      </c>
      <c r="C34" s="26">
        <v>44394</v>
      </c>
      <c r="D34" s="25">
        <v>17</v>
      </c>
    </row>
    <row r="35" spans="1:4" x14ac:dyDescent="0.3">
      <c r="A35" s="27" t="s">
        <v>1183</v>
      </c>
      <c r="B35" s="26">
        <v>44443</v>
      </c>
      <c r="C35" s="26">
        <v>44466</v>
      </c>
      <c r="D35" s="25">
        <v>9</v>
      </c>
    </row>
    <row r="36" spans="1:4" x14ac:dyDescent="0.3">
      <c r="A36" s="27" t="s">
        <v>1182</v>
      </c>
      <c r="B36" s="26">
        <v>44376</v>
      </c>
      <c r="C36" s="26">
        <v>44394</v>
      </c>
      <c r="D36" s="25">
        <v>19</v>
      </c>
    </row>
    <row r="37" spans="1:4" x14ac:dyDescent="0.3">
      <c r="A37" s="27" t="s">
        <v>1181</v>
      </c>
      <c r="B37" s="26">
        <v>44543</v>
      </c>
      <c r="C37" s="26">
        <v>44556</v>
      </c>
      <c r="D37" s="25">
        <v>19</v>
      </c>
    </row>
    <row r="38" spans="1:4" x14ac:dyDescent="0.3">
      <c r="A38" s="27" t="s">
        <v>1180</v>
      </c>
      <c r="B38" s="26">
        <v>44244</v>
      </c>
      <c r="C38" s="26">
        <v>44255</v>
      </c>
      <c r="D38" s="25">
        <v>20</v>
      </c>
    </row>
    <row r="39" spans="1:4" x14ac:dyDescent="0.3">
      <c r="A39" s="27" t="s">
        <v>1179</v>
      </c>
      <c r="B39" s="26">
        <v>44181</v>
      </c>
      <c r="C39" s="26">
        <v>44209</v>
      </c>
      <c r="D39" s="25">
        <v>11</v>
      </c>
    </row>
    <row r="40" spans="1:4" x14ac:dyDescent="0.3">
      <c r="A40" s="27" t="s">
        <v>1178</v>
      </c>
      <c r="B40" s="26">
        <v>44192</v>
      </c>
      <c r="C40" s="26">
        <v>44214</v>
      </c>
      <c r="D40" s="25">
        <v>1</v>
      </c>
    </row>
    <row r="41" spans="1:4" x14ac:dyDescent="0.3">
      <c r="A41" s="27" t="s">
        <v>1177</v>
      </c>
      <c r="B41" s="26">
        <v>44369</v>
      </c>
      <c r="C41" s="26">
        <v>44377</v>
      </c>
      <c r="D41" s="25">
        <v>6</v>
      </c>
    </row>
    <row r="42" spans="1:4" x14ac:dyDescent="0.3">
      <c r="A42" s="27" t="s">
        <v>1176</v>
      </c>
      <c r="B42" s="26">
        <v>44276</v>
      </c>
      <c r="C42" s="26">
        <v>44289</v>
      </c>
      <c r="D42" s="25">
        <v>14</v>
      </c>
    </row>
    <row r="43" spans="1:4" x14ac:dyDescent="0.3">
      <c r="A43" s="27" t="s">
        <v>1175</v>
      </c>
      <c r="B43" s="26">
        <v>44373</v>
      </c>
      <c r="C43" s="26">
        <v>44393</v>
      </c>
      <c r="D43" s="25">
        <v>10</v>
      </c>
    </row>
    <row r="44" spans="1:4" x14ac:dyDescent="0.3">
      <c r="A44" s="27" t="s">
        <v>1174</v>
      </c>
      <c r="B44" s="26">
        <v>44286</v>
      </c>
      <c r="C44" s="26">
        <v>44309</v>
      </c>
      <c r="D44" s="25">
        <v>17</v>
      </c>
    </row>
    <row r="45" spans="1:4" x14ac:dyDescent="0.3">
      <c r="A45" s="27" t="s">
        <v>1173</v>
      </c>
      <c r="B45" s="26">
        <v>44426</v>
      </c>
      <c r="C45" s="26">
        <v>44432</v>
      </c>
      <c r="D45" s="25">
        <v>12</v>
      </c>
    </row>
    <row r="46" spans="1:4" x14ac:dyDescent="0.3">
      <c r="A46" s="27" t="s">
        <v>1172</v>
      </c>
      <c r="B46" s="26">
        <v>44362</v>
      </c>
      <c r="C46" s="26">
        <v>44379</v>
      </c>
      <c r="D46" s="25">
        <v>1</v>
      </c>
    </row>
    <row r="47" spans="1:4" x14ac:dyDescent="0.3">
      <c r="A47" s="27" t="s">
        <v>1171</v>
      </c>
      <c r="B47" s="26">
        <v>44513</v>
      </c>
      <c r="C47" s="26">
        <v>44534</v>
      </c>
      <c r="D47" s="25">
        <v>16</v>
      </c>
    </row>
    <row r="48" spans="1:4" x14ac:dyDescent="0.3">
      <c r="A48" s="27" t="s">
        <v>1170</v>
      </c>
      <c r="B48" s="26">
        <v>44396</v>
      </c>
      <c r="C48" s="26">
        <v>44420</v>
      </c>
      <c r="D48" s="25">
        <v>19</v>
      </c>
    </row>
    <row r="49" spans="1:4" x14ac:dyDescent="0.3">
      <c r="A49" s="27" t="s">
        <v>1169</v>
      </c>
      <c r="B49" s="26">
        <v>44436</v>
      </c>
      <c r="C49" s="26">
        <v>44439</v>
      </c>
      <c r="D49" s="25">
        <v>6</v>
      </c>
    </row>
    <row r="50" spans="1:4" x14ac:dyDescent="0.3">
      <c r="A50" s="27" t="s">
        <v>1168</v>
      </c>
      <c r="B50" s="26">
        <v>44186</v>
      </c>
      <c r="C50" s="26">
        <v>44216</v>
      </c>
      <c r="D50" s="25">
        <v>13</v>
      </c>
    </row>
    <row r="51" spans="1:4" x14ac:dyDescent="0.3">
      <c r="A51" s="27" t="s">
        <v>1167</v>
      </c>
      <c r="B51" s="26">
        <v>44414</v>
      </c>
      <c r="C51" s="26">
        <v>44418</v>
      </c>
      <c r="D51" s="25">
        <v>11</v>
      </c>
    </row>
    <row r="52" spans="1:4" x14ac:dyDescent="0.3">
      <c r="A52" s="27" t="s">
        <v>1166</v>
      </c>
      <c r="B52" s="26">
        <v>44289</v>
      </c>
      <c r="C52" s="26">
        <v>44307</v>
      </c>
      <c r="D52" s="25">
        <v>4</v>
      </c>
    </row>
    <row r="53" spans="1:4" x14ac:dyDescent="0.3">
      <c r="A53" s="27" t="s">
        <v>1165</v>
      </c>
      <c r="B53" s="26">
        <v>44324</v>
      </c>
      <c r="C53" s="26">
        <v>44349</v>
      </c>
      <c r="D53" s="25">
        <v>18</v>
      </c>
    </row>
    <row r="54" spans="1:4" x14ac:dyDescent="0.3">
      <c r="A54" s="27" t="s">
        <v>1164</v>
      </c>
      <c r="B54" s="26">
        <v>44435</v>
      </c>
      <c r="C54" s="26">
        <v>44457</v>
      </c>
      <c r="D54" s="25">
        <v>16</v>
      </c>
    </row>
    <row r="55" spans="1:4" x14ac:dyDescent="0.3">
      <c r="A55" s="27" t="s">
        <v>1163</v>
      </c>
      <c r="B55" s="26">
        <v>44242</v>
      </c>
      <c r="C55" s="26">
        <v>44244</v>
      </c>
      <c r="D55" s="25">
        <v>7</v>
      </c>
    </row>
    <row r="56" spans="1:4" x14ac:dyDescent="0.3">
      <c r="A56" s="27" t="s">
        <v>1162</v>
      </c>
      <c r="B56" s="26">
        <v>44331</v>
      </c>
      <c r="C56" s="26">
        <v>44340</v>
      </c>
      <c r="D56" s="25">
        <v>9</v>
      </c>
    </row>
    <row r="57" spans="1:4" x14ac:dyDescent="0.3">
      <c r="A57" s="27" t="s">
        <v>1161</v>
      </c>
      <c r="B57" s="26">
        <v>44418</v>
      </c>
      <c r="C57" s="26">
        <v>44442</v>
      </c>
      <c r="D57" s="25">
        <v>20</v>
      </c>
    </row>
    <row r="58" spans="1:4" x14ac:dyDescent="0.3">
      <c r="A58" s="27" t="s">
        <v>1160</v>
      </c>
      <c r="B58" s="26">
        <v>44316</v>
      </c>
      <c r="C58" s="26">
        <v>44327</v>
      </c>
      <c r="D58" s="25">
        <v>9</v>
      </c>
    </row>
    <row r="59" spans="1:4" x14ac:dyDescent="0.3">
      <c r="A59" s="27" t="s">
        <v>1159</v>
      </c>
      <c r="B59" s="26">
        <v>44335</v>
      </c>
      <c r="C59" s="26">
        <v>44347</v>
      </c>
      <c r="D59" s="25">
        <v>10</v>
      </c>
    </row>
    <row r="60" spans="1:4" x14ac:dyDescent="0.3">
      <c r="A60" s="27" t="s">
        <v>1158</v>
      </c>
      <c r="B60" s="26">
        <v>44401</v>
      </c>
      <c r="C60" s="26">
        <v>44409</v>
      </c>
      <c r="D60" s="25">
        <v>19</v>
      </c>
    </row>
    <row r="61" spans="1:4" x14ac:dyDescent="0.3">
      <c r="A61" s="27" t="s">
        <v>1157</v>
      </c>
      <c r="B61" s="26">
        <v>44385</v>
      </c>
      <c r="C61" s="26">
        <v>44412</v>
      </c>
      <c r="D61" s="25">
        <v>4</v>
      </c>
    </row>
    <row r="62" spans="1:4" x14ac:dyDescent="0.3">
      <c r="A62" s="27" t="s">
        <v>1156</v>
      </c>
      <c r="B62" s="26">
        <v>44408</v>
      </c>
      <c r="C62" s="26">
        <v>44433</v>
      </c>
      <c r="D62" s="25">
        <v>11</v>
      </c>
    </row>
    <row r="63" spans="1:4" x14ac:dyDescent="0.3">
      <c r="A63" s="27" t="s">
        <v>1155</v>
      </c>
      <c r="B63" s="26">
        <v>44303</v>
      </c>
      <c r="C63" s="26">
        <v>44322</v>
      </c>
      <c r="D63" s="25">
        <v>19</v>
      </c>
    </row>
    <row r="64" spans="1:4" x14ac:dyDescent="0.3">
      <c r="A64" s="27" t="s">
        <v>1154</v>
      </c>
      <c r="B64" s="26">
        <v>44328</v>
      </c>
      <c r="C64" s="26">
        <v>44346</v>
      </c>
      <c r="D64" s="25">
        <v>4</v>
      </c>
    </row>
    <row r="65" spans="1:4" x14ac:dyDescent="0.3">
      <c r="A65" s="27" t="s">
        <v>1153</v>
      </c>
      <c r="B65" s="26">
        <v>44177</v>
      </c>
      <c r="C65" s="26">
        <v>44202</v>
      </c>
      <c r="D65" s="25">
        <v>20</v>
      </c>
    </row>
    <row r="66" spans="1:4" x14ac:dyDescent="0.3">
      <c r="A66" s="27" t="s">
        <v>1152</v>
      </c>
      <c r="B66" s="26">
        <v>44235</v>
      </c>
      <c r="C66" s="26">
        <v>44262</v>
      </c>
      <c r="D66" s="25">
        <v>17</v>
      </c>
    </row>
    <row r="67" spans="1:4" x14ac:dyDescent="0.3">
      <c r="A67" s="27" t="s">
        <v>1151</v>
      </c>
      <c r="B67" s="26">
        <v>44422</v>
      </c>
      <c r="C67" s="26">
        <v>44437</v>
      </c>
      <c r="D67" s="25">
        <v>14</v>
      </c>
    </row>
    <row r="68" spans="1:4" x14ac:dyDescent="0.3">
      <c r="A68" s="27" t="s">
        <v>1150</v>
      </c>
      <c r="B68" s="26">
        <v>44424</v>
      </c>
      <c r="C68" s="26">
        <v>44425</v>
      </c>
      <c r="D68" s="25">
        <v>3</v>
      </c>
    </row>
    <row r="69" spans="1:4" x14ac:dyDescent="0.3">
      <c r="A69" s="27" t="s">
        <v>1149</v>
      </c>
      <c r="B69" s="26">
        <v>44280</v>
      </c>
      <c r="C69" s="26">
        <v>44289</v>
      </c>
      <c r="D69" s="25">
        <v>6</v>
      </c>
    </row>
    <row r="70" spans="1:4" x14ac:dyDescent="0.3">
      <c r="A70" s="27" t="s">
        <v>1148</v>
      </c>
      <c r="B70" s="26">
        <v>44251</v>
      </c>
      <c r="C70" s="26">
        <v>44265</v>
      </c>
      <c r="D70" s="25">
        <v>4</v>
      </c>
    </row>
    <row r="71" spans="1:4" x14ac:dyDescent="0.3">
      <c r="A71" s="27" t="s">
        <v>1147</v>
      </c>
      <c r="B71" s="26">
        <v>44356</v>
      </c>
      <c r="C71" s="26">
        <v>44384</v>
      </c>
      <c r="D71" s="25">
        <v>19</v>
      </c>
    </row>
    <row r="72" spans="1:4" x14ac:dyDescent="0.3">
      <c r="A72" s="27" t="s">
        <v>1146</v>
      </c>
      <c r="B72" s="26">
        <v>44393</v>
      </c>
      <c r="C72" s="26">
        <v>44417</v>
      </c>
      <c r="D72" s="25">
        <v>1</v>
      </c>
    </row>
    <row r="73" spans="1:4" x14ac:dyDescent="0.3">
      <c r="A73" s="27" t="s">
        <v>1145</v>
      </c>
      <c r="B73" s="26">
        <v>44249</v>
      </c>
      <c r="C73" s="26">
        <v>44272</v>
      </c>
      <c r="D73" s="25">
        <v>14</v>
      </c>
    </row>
    <row r="74" spans="1:4" x14ac:dyDescent="0.3">
      <c r="A74" s="27" t="s">
        <v>1144</v>
      </c>
      <c r="B74" s="26">
        <v>44537</v>
      </c>
      <c r="C74" s="26">
        <v>44551</v>
      </c>
      <c r="D74" s="25">
        <v>11</v>
      </c>
    </row>
    <row r="75" spans="1:4" x14ac:dyDescent="0.3">
      <c r="A75" s="27" t="s">
        <v>1143</v>
      </c>
      <c r="B75" s="26">
        <v>44455</v>
      </c>
      <c r="C75" s="26">
        <v>44477</v>
      </c>
      <c r="D75" s="25">
        <v>7</v>
      </c>
    </row>
    <row r="76" spans="1:4" x14ac:dyDescent="0.3">
      <c r="A76" s="27" t="s">
        <v>1142</v>
      </c>
      <c r="B76" s="26">
        <v>44299</v>
      </c>
      <c r="C76" s="26">
        <v>44312</v>
      </c>
      <c r="D76" s="25">
        <v>5</v>
      </c>
    </row>
    <row r="77" spans="1:4" x14ac:dyDescent="0.3">
      <c r="A77" s="27" t="s">
        <v>1141</v>
      </c>
      <c r="B77" s="26">
        <v>44494</v>
      </c>
      <c r="C77" s="26">
        <v>44517</v>
      </c>
      <c r="D77" s="25">
        <v>5</v>
      </c>
    </row>
    <row r="78" spans="1:4" x14ac:dyDescent="0.3">
      <c r="A78" s="27" t="s">
        <v>1140</v>
      </c>
      <c r="B78" s="26">
        <v>44271</v>
      </c>
      <c r="C78" s="26">
        <v>44280</v>
      </c>
      <c r="D78" s="25">
        <v>4</v>
      </c>
    </row>
    <row r="79" spans="1:4" x14ac:dyDescent="0.3">
      <c r="A79" s="27" t="s">
        <v>1139</v>
      </c>
      <c r="B79" s="26">
        <v>44222</v>
      </c>
      <c r="C79" s="26">
        <v>44245</v>
      </c>
      <c r="D79" s="25">
        <v>17</v>
      </c>
    </row>
    <row r="80" spans="1:4" x14ac:dyDescent="0.3">
      <c r="A80" s="27" t="s">
        <v>1138</v>
      </c>
      <c r="B80" s="26">
        <v>44298</v>
      </c>
      <c r="C80" s="26">
        <v>44328</v>
      </c>
      <c r="D80" s="25">
        <v>3</v>
      </c>
    </row>
    <row r="81" spans="1:4" x14ac:dyDescent="0.3">
      <c r="A81" s="27" t="s">
        <v>1137</v>
      </c>
      <c r="B81" s="26">
        <v>44427</v>
      </c>
      <c r="C81" s="26">
        <v>44429</v>
      </c>
      <c r="D81" s="25">
        <v>3</v>
      </c>
    </row>
    <row r="82" spans="1:4" x14ac:dyDescent="0.3">
      <c r="A82" s="27" t="s">
        <v>1136</v>
      </c>
      <c r="B82" s="26">
        <v>44404</v>
      </c>
      <c r="C82" s="26">
        <v>44411</v>
      </c>
      <c r="D82" s="25">
        <v>6</v>
      </c>
    </row>
    <row r="83" spans="1:4" x14ac:dyDescent="0.3">
      <c r="A83" s="27" t="s">
        <v>1135</v>
      </c>
      <c r="B83" s="26">
        <v>44363</v>
      </c>
      <c r="C83" s="26">
        <v>44381</v>
      </c>
      <c r="D83" s="25">
        <v>14</v>
      </c>
    </row>
    <row r="84" spans="1:4" x14ac:dyDescent="0.3">
      <c r="A84" s="27" t="s">
        <v>1134</v>
      </c>
      <c r="B84" s="26">
        <v>44476</v>
      </c>
      <c r="C84" s="26">
        <v>44488</v>
      </c>
      <c r="D84" s="25">
        <v>11</v>
      </c>
    </row>
    <row r="85" spans="1:4" x14ac:dyDescent="0.3">
      <c r="A85" s="27" t="s">
        <v>1133</v>
      </c>
      <c r="B85" s="26">
        <v>44210</v>
      </c>
      <c r="C85" s="26">
        <v>44219</v>
      </c>
      <c r="D85" s="25">
        <v>7</v>
      </c>
    </row>
    <row r="86" spans="1:4" x14ac:dyDescent="0.3">
      <c r="A86" s="27" t="s">
        <v>1132</v>
      </c>
      <c r="B86" s="26">
        <v>44499</v>
      </c>
      <c r="C86" s="26">
        <v>44508</v>
      </c>
      <c r="D86" s="25">
        <v>9</v>
      </c>
    </row>
    <row r="87" spans="1:4" x14ac:dyDescent="0.3">
      <c r="A87" s="27" t="s">
        <v>1131</v>
      </c>
      <c r="B87" s="26">
        <v>44245</v>
      </c>
      <c r="C87" s="26">
        <v>44255</v>
      </c>
      <c r="D87" s="25">
        <v>3</v>
      </c>
    </row>
    <row r="88" spans="1:4" x14ac:dyDescent="0.3">
      <c r="A88" s="27" t="s">
        <v>1130</v>
      </c>
      <c r="B88" s="26">
        <v>44298</v>
      </c>
      <c r="C88" s="26">
        <v>44303</v>
      </c>
      <c r="D88" s="25">
        <v>13</v>
      </c>
    </row>
    <row r="89" spans="1:4" x14ac:dyDescent="0.3">
      <c r="A89" s="27" t="s">
        <v>1129</v>
      </c>
      <c r="B89" s="26">
        <v>44282</v>
      </c>
      <c r="C89" s="26">
        <v>44293</v>
      </c>
      <c r="D89" s="25">
        <v>11</v>
      </c>
    </row>
    <row r="90" spans="1:4" x14ac:dyDescent="0.3">
      <c r="A90" s="27" t="s">
        <v>1128</v>
      </c>
      <c r="B90" s="26">
        <v>44513</v>
      </c>
      <c r="C90" s="26">
        <v>44535</v>
      </c>
      <c r="D90" s="25">
        <v>13</v>
      </c>
    </row>
    <row r="91" spans="1:4" x14ac:dyDescent="0.3">
      <c r="A91" s="27" t="s">
        <v>1127</v>
      </c>
      <c r="B91" s="26">
        <v>44474</v>
      </c>
      <c r="C91" s="26">
        <v>44493</v>
      </c>
      <c r="D91" s="25">
        <v>13</v>
      </c>
    </row>
    <row r="92" spans="1:4" x14ac:dyDescent="0.3">
      <c r="A92" s="27" t="s">
        <v>1126</v>
      </c>
      <c r="B92" s="26">
        <v>44485</v>
      </c>
      <c r="C92" s="26">
        <v>44512</v>
      </c>
      <c r="D92" s="25">
        <v>19</v>
      </c>
    </row>
    <row r="93" spans="1:4" x14ac:dyDescent="0.3">
      <c r="A93" s="27" t="s">
        <v>1125</v>
      </c>
      <c r="B93" s="26">
        <v>44238</v>
      </c>
      <c r="C93" s="26">
        <v>44260</v>
      </c>
      <c r="D93" s="25">
        <v>14</v>
      </c>
    </row>
    <row r="94" spans="1:4" x14ac:dyDescent="0.3">
      <c r="A94" s="27" t="s">
        <v>1124</v>
      </c>
      <c r="B94" s="26">
        <v>44459</v>
      </c>
      <c r="C94" s="26">
        <v>44479</v>
      </c>
      <c r="D94" s="25">
        <v>9</v>
      </c>
    </row>
    <row r="95" spans="1:4" x14ac:dyDescent="0.3">
      <c r="A95" s="27" t="s">
        <v>1123</v>
      </c>
      <c r="B95" s="26">
        <v>44414</v>
      </c>
      <c r="C95" s="26">
        <v>44423</v>
      </c>
      <c r="D95" s="25">
        <v>16</v>
      </c>
    </row>
    <row r="96" spans="1:4" x14ac:dyDescent="0.3">
      <c r="A96" s="27" t="s">
        <v>1122</v>
      </c>
      <c r="B96" s="26">
        <v>44395</v>
      </c>
      <c r="C96" s="26">
        <v>44397</v>
      </c>
      <c r="D96" s="25">
        <v>4</v>
      </c>
    </row>
    <row r="97" spans="1:4" x14ac:dyDescent="0.3">
      <c r="A97" s="27" t="s">
        <v>1121</v>
      </c>
      <c r="B97" s="26">
        <v>44483</v>
      </c>
      <c r="C97" s="26">
        <v>44499</v>
      </c>
      <c r="D97" s="25">
        <v>11</v>
      </c>
    </row>
    <row r="98" spans="1:4" x14ac:dyDescent="0.3">
      <c r="A98" s="27" t="s">
        <v>1120</v>
      </c>
      <c r="B98" s="26">
        <v>44539</v>
      </c>
      <c r="C98" s="26">
        <v>44545</v>
      </c>
      <c r="D98" s="25">
        <v>10</v>
      </c>
    </row>
    <row r="99" spans="1:4" x14ac:dyDescent="0.3">
      <c r="A99" s="27" t="s">
        <v>1119</v>
      </c>
      <c r="B99" s="26">
        <v>44349</v>
      </c>
      <c r="C99" s="26">
        <v>44349</v>
      </c>
      <c r="D99" s="25">
        <v>3</v>
      </c>
    </row>
    <row r="100" spans="1:4" x14ac:dyDescent="0.3">
      <c r="A100" s="27" t="s">
        <v>1118</v>
      </c>
      <c r="B100" s="26">
        <v>44544</v>
      </c>
      <c r="C100" s="26">
        <v>44553</v>
      </c>
      <c r="D100" s="25">
        <v>19</v>
      </c>
    </row>
    <row r="101" spans="1:4" x14ac:dyDescent="0.3">
      <c r="A101" s="27" t="s">
        <v>1117</v>
      </c>
      <c r="B101" s="26">
        <v>44255</v>
      </c>
      <c r="C101" s="26">
        <v>44278</v>
      </c>
      <c r="D101" s="25">
        <v>14</v>
      </c>
    </row>
    <row r="102" spans="1:4" x14ac:dyDescent="0.3">
      <c r="A102" s="27" t="s">
        <v>1116</v>
      </c>
      <c r="B102" s="26">
        <v>44455</v>
      </c>
      <c r="C102" s="26">
        <v>44481</v>
      </c>
      <c r="D102" s="25">
        <v>3</v>
      </c>
    </row>
    <row r="103" spans="1:4" x14ac:dyDescent="0.3">
      <c r="A103" s="27" t="s">
        <v>1115</v>
      </c>
      <c r="B103" s="26">
        <v>44378</v>
      </c>
      <c r="C103" s="26">
        <v>44401</v>
      </c>
      <c r="D103" s="25">
        <v>1</v>
      </c>
    </row>
    <row r="104" spans="1:4" x14ac:dyDescent="0.3">
      <c r="A104" s="27" t="s">
        <v>1114</v>
      </c>
      <c r="B104" s="26">
        <v>44420</v>
      </c>
      <c r="C104" s="26">
        <v>44436</v>
      </c>
      <c r="D104" s="25">
        <v>18</v>
      </c>
    </row>
    <row r="105" spans="1:4" x14ac:dyDescent="0.3">
      <c r="A105" s="27" t="s">
        <v>1113</v>
      </c>
      <c r="B105" s="26">
        <v>44235</v>
      </c>
      <c r="C105" s="26">
        <v>44252</v>
      </c>
      <c r="D105" s="25">
        <v>13</v>
      </c>
    </row>
    <row r="106" spans="1:4" x14ac:dyDescent="0.3">
      <c r="A106" s="27" t="s">
        <v>1112</v>
      </c>
      <c r="B106" s="26">
        <v>44366</v>
      </c>
      <c r="C106" s="26">
        <v>44391</v>
      </c>
      <c r="D106" s="25">
        <v>1</v>
      </c>
    </row>
    <row r="107" spans="1:4" x14ac:dyDescent="0.3">
      <c r="A107" s="27" t="s">
        <v>1111</v>
      </c>
      <c r="B107" s="26">
        <v>44355</v>
      </c>
      <c r="C107" s="26">
        <v>44372</v>
      </c>
      <c r="D107" s="25">
        <v>12</v>
      </c>
    </row>
    <row r="108" spans="1:4" x14ac:dyDescent="0.3">
      <c r="A108" s="27" t="s">
        <v>1110</v>
      </c>
      <c r="B108" s="26">
        <v>44517</v>
      </c>
      <c r="C108" s="26">
        <v>44545</v>
      </c>
      <c r="D108" s="25">
        <v>10</v>
      </c>
    </row>
    <row r="109" spans="1:4" x14ac:dyDescent="0.3">
      <c r="A109" s="27" t="s">
        <v>1109</v>
      </c>
      <c r="B109" s="26">
        <v>44489</v>
      </c>
      <c r="C109" s="26">
        <v>44518</v>
      </c>
      <c r="D109" s="25">
        <v>12</v>
      </c>
    </row>
    <row r="110" spans="1:4" x14ac:dyDescent="0.3">
      <c r="A110" s="27" t="s">
        <v>1108</v>
      </c>
      <c r="B110" s="26">
        <v>44520</v>
      </c>
      <c r="C110" s="26">
        <v>44524</v>
      </c>
      <c r="D110" s="25">
        <v>14</v>
      </c>
    </row>
    <row r="111" spans="1:4" x14ac:dyDescent="0.3">
      <c r="A111" s="27" t="s">
        <v>1107</v>
      </c>
      <c r="B111" s="26">
        <v>44436</v>
      </c>
      <c r="C111" s="26">
        <v>44451</v>
      </c>
      <c r="D111" s="25">
        <v>3</v>
      </c>
    </row>
    <row r="112" spans="1:4" x14ac:dyDescent="0.3">
      <c r="A112" s="27" t="s">
        <v>1106</v>
      </c>
      <c r="B112" s="26">
        <v>44302</v>
      </c>
      <c r="C112" s="26">
        <v>44329</v>
      </c>
      <c r="D112" s="25">
        <v>5</v>
      </c>
    </row>
    <row r="113" spans="1:4" x14ac:dyDescent="0.3">
      <c r="A113" s="27" t="s">
        <v>1105</v>
      </c>
      <c r="B113" s="26">
        <v>44186</v>
      </c>
      <c r="C113" s="26">
        <v>44206</v>
      </c>
      <c r="D113" s="25">
        <v>13</v>
      </c>
    </row>
    <row r="114" spans="1:4" x14ac:dyDescent="0.3">
      <c r="A114" s="27" t="s">
        <v>1104</v>
      </c>
      <c r="B114" s="26">
        <v>44454</v>
      </c>
      <c r="C114" s="26">
        <v>44462</v>
      </c>
      <c r="D114" s="25">
        <v>13</v>
      </c>
    </row>
    <row r="115" spans="1:4" x14ac:dyDescent="0.3">
      <c r="A115" s="27" t="s">
        <v>1103</v>
      </c>
      <c r="B115" s="26">
        <v>44549</v>
      </c>
      <c r="C115" s="26">
        <v>44550</v>
      </c>
      <c r="D115" s="25">
        <v>19</v>
      </c>
    </row>
    <row r="116" spans="1:4" x14ac:dyDescent="0.3">
      <c r="A116" s="27" t="s">
        <v>1102</v>
      </c>
      <c r="B116" s="26">
        <v>44243</v>
      </c>
      <c r="C116" s="26">
        <v>44252</v>
      </c>
      <c r="D116" s="25">
        <v>2</v>
      </c>
    </row>
    <row r="117" spans="1:4" x14ac:dyDescent="0.3">
      <c r="A117" s="27" t="s">
        <v>1101</v>
      </c>
      <c r="B117" s="26">
        <v>44353</v>
      </c>
      <c r="C117" s="26">
        <v>44355</v>
      </c>
      <c r="D117" s="25">
        <v>10</v>
      </c>
    </row>
    <row r="118" spans="1:4" x14ac:dyDescent="0.3">
      <c r="A118" s="27" t="s">
        <v>1100</v>
      </c>
      <c r="B118" s="26">
        <v>44466</v>
      </c>
      <c r="C118" s="26">
        <v>44476</v>
      </c>
      <c r="D118" s="25">
        <v>6</v>
      </c>
    </row>
    <row r="119" spans="1:4" x14ac:dyDescent="0.3">
      <c r="A119" s="27" t="s">
        <v>1099</v>
      </c>
      <c r="B119" s="26">
        <v>44387</v>
      </c>
      <c r="C119" s="26">
        <v>44399</v>
      </c>
      <c r="D119" s="25">
        <v>17</v>
      </c>
    </row>
    <row r="120" spans="1:4" x14ac:dyDescent="0.3">
      <c r="A120" s="27" t="s">
        <v>1098</v>
      </c>
      <c r="B120" s="26">
        <v>44324</v>
      </c>
      <c r="C120" s="26">
        <v>44353</v>
      </c>
      <c r="D120" s="25">
        <v>9</v>
      </c>
    </row>
    <row r="121" spans="1:4" x14ac:dyDescent="0.3">
      <c r="A121" s="27" t="s">
        <v>1097</v>
      </c>
      <c r="B121" s="26">
        <v>44318</v>
      </c>
      <c r="C121" s="26">
        <v>44323</v>
      </c>
      <c r="D121" s="25">
        <v>3</v>
      </c>
    </row>
    <row r="122" spans="1:4" x14ac:dyDescent="0.3">
      <c r="A122" s="27" t="s">
        <v>1096</v>
      </c>
      <c r="B122" s="26">
        <v>44470</v>
      </c>
      <c r="C122" s="26">
        <v>44473</v>
      </c>
      <c r="D122" s="25">
        <v>16</v>
      </c>
    </row>
    <row r="123" spans="1:4" x14ac:dyDescent="0.3">
      <c r="A123" s="27" t="s">
        <v>1095</v>
      </c>
      <c r="B123" s="26">
        <v>44196</v>
      </c>
      <c r="C123" s="26">
        <v>44224</v>
      </c>
      <c r="D123" s="25">
        <v>4</v>
      </c>
    </row>
    <row r="124" spans="1:4" x14ac:dyDescent="0.3">
      <c r="A124" s="27" t="s">
        <v>1094</v>
      </c>
      <c r="B124" s="26">
        <v>44313</v>
      </c>
      <c r="C124" s="26">
        <v>44315</v>
      </c>
      <c r="D124" s="25">
        <v>18</v>
      </c>
    </row>
    <row r="125" spans="1:4" x14ac:dyDescent="0.3">
      <c r="A125" s="27" t="s">
        <v>1093</v>
      </c>
      <c r="B125" s="26">
        <v>44267</v>
      </c>
      <c r="C125" s="26">
        <v>44293</v>
      </c>
      <c r="D125" s="25">
        <v>17</v>
      </c>
    </row>
    <row r="126" spans="1:4" x14ac:dyDescent="0.3">
      <c r="A126" s="27" t="s">
        <v>1092</v>
      </c>
      <c r="B126" s="26">
        <v>44322</v>
      </c>
      <c r="C126" s="26">
        <v>44331</v>
      </c>
      <c r="D126" s="25">
        <v>16</v>
      </c>
    </row>
    <row r="127" spans="1:4" x14ac:dyDescent="0.3">
      <c r="A127" s="27" t="s">
        <v>1091</v>
      </c>
      <c r="B127" s="26">
        <v>44409</v>
      </c>
      <c r="C127" s="26">
        <v>44439</v>
      </c>
      <c r="D127" s="25">
        <v>13</v>
      </c>
    </row>
    <row r="128" spans="1:4" x14ac:dyDescent="0.3">
      <c r="A128" s="27" t="s">
        <v>1090</v>
      </c>
      <c r="B128" s="26">
        <v>44418</v>
      </c>
      <c r="C128" s="26">
        <v>44418</v>
      </c>
      <c r="D128" s="25">
        <v>7</v>
      </c>
    </row>
    <row r="129" spans="1:4" x14ac:dyDescent="0.3">
      <c r="A129" s="27" t="s">
        <v>1089</v>
      </c>
      <c r="B129" s="26">
        <v>44464</v>
      </c>
      <c r="C129" s="26">
        <v>44468</v>
      </c>
      <c r="D129" s="25">
        <v>1</v>
      </c>
    </row>
    <row r="130" spans="1:4" x14ac:dyDescent="0.3">
      <c r="A130" s="27" t="s">
        <v>1088</v>
      </c>
      <c r="B130" s="26">
        <v>44433</v>
      </c>
      <c r="C130" s="26">
        <v>44448</v>
      </c>
      <c r="D130" s="25">
        <v>10</v>
      </c>
    </row>
    <row r="131" spans="1:4" x14ac:dyDescent="0.3">
      <c r="A131" s="27" t="s">
        <v>1087</v>
      </c>
      <c r="B131" s="26">
        <v>44477</v>
      </c>
      <c r="C131" s="26">
        <v>44486</v>
      </c>
      <c r="D131" s="25">
        <v>11</v>
      </c>
    </row>
    <row r="132" spans="1:4" x14ac:dyDescent="0.3">
      <c r="A132" s="27" t="s">
        <v>1086</v>
      </c>
      <c r="B132" s="26">
        <v>44546</v>
      </c>
      <c r="C132" s="26">
        <v>44549</v>
      </c>
      <c r="D132" s="25">
        <v>13</v>
      </c>
    </row>
    <row r="133" spans="1:4" x14ac:dyDescent="0.3">
      <c r="A133" s="27" t="s">
        <v>1085</v>
      </c>
      <c r="B133" s="26">
        <v>44427</v>
      </c>
      <c r="C133" s="26">
        <v>44438</v>
      </c>
      <c r="D133" s="25">
        <v>17</v>
      </c>
    </row>
    <row r="134" spans="1:4" x14ac:dyDescent="0.3">
      <c r="A134" s="27" t="s">
        <v>1084</v>
      </c>
      <c r="B134" s="26">
        <v>44415</v>
      </c>
      <c r="C134" s="26">
        <v>44435</v>
      </c>
      <c r="D134" s="25">
        <v>12</v>
      </c>
    </row>
    <row r="135" spans="1:4" x14ac:dyDescent="0.3">
      <c r="A135" s="27" t="s">
        <v>1083</v>
      </c>
      <c r="B135" s="26">
        <v>44402</v>
      </c>
      <c r="C135" s="26">
        <v>44409</v>
      </c>
      <c r="D135" s="25">
        <v>12</v>
      </c>
    </row>
    <row r="136" spans="1:4" x14ac:dyDescent="0.3">
      <c r="A136" s="27" t="s">
        <v>1082</v>
      </c>
      <c r="B136" s="26">
        <v>44461</v>
      </c>
      <c r="C136" s="26">
        <v>44487</v>
      </c>
      <c r="D136" s="25">
        <v>16</v>
      </c>
    </row>
    <row r="137" spans="1:4" x14ac:dyDescent="0.3">
      <c r="A137" s="27" t="s">
        <v>1081</v>
      </c>
      <c r="B137" s="26">
        <v>44283</v>
      </c>
      <c r="C137" s="26">
        <v>44293</v>
      </c>
      <c r="D137" s="25">
        <v>6</v>
      </c>
    </row>
    <row r="138" spans="1:4" x14ac:dyDescent="0.3">
      <c r="A138" s="27" t="s">
        <v>1080</v>
      </c>
      <c r="B138" s="26">
        <v>44390</v>
      </c>
      <c r="C138" s="26">
        <v>44393</v>
      </c>
      <c r="D138" s="25">
        <v>3</v>
      </c>
    </row>
    <row r="139" spans="1:4" x14ac:dyDescent="0.3">
      <c r="A139" s="27" t="s">
        <v>1079</v>
      </c>
      <c r="B139" s="26">
        <v>44292</v>
      </c>
      <c r="C139" s="26">
        <v>44318</v>
      </c>
      <c r="D139" s="25">
        <v>6</v>
      </c>
    </row>
    <row r="140" spans="1:4" x14ac:dyDescent="0.3">
      <c r="A140" s="27" t="s">
        <v>1078</v>
      </c>
      <c r="B140" s="26">
        <v>44374</v>
      </c>
      <c r="C140" s="26">
        <v>44385</v>
      </c>
      <c r="D140" s="25">
        <v>18</v>
      </c>
    </row>
    <row r="141" spans="1:4" x14ac:dyDescent="0.3">
      <c r="A141" s="27" t="s">
        <v>1077</v>
      </c>
      <c r="B141" s="26">
        <v>44318</v>
      </c>
      <c r="C141" s="26">
        <v>44323</v>
      </c>
      <c r="D141" s="25">
        <v>4</v>
      </c>
    </row>
    <row r="142" spans="1:4" x14ac:dyDescent="0.3">
      <c r="A142" s="27" t="s">
        <v>1076</v>
      </c>
      <c r="B142" s="26">
        <v>44524</v>
      </c>
      <c r="C142" s="26">
        <v>44552</v>
      </c>
      <c r="D142" s="25">
        <v>18</v>
      </c>
    </row>
    <row r="143" spans="1:4" x14ac:dyDescent="0.3">
      <c r="A143" s="27" t="s">
        <v>1075</v>
      </c>
      <c r="B143" s="26">
        <v>44252</v>
      </c>
      <c r="C143" s="26">
        <v>44273</v>
      </c>
      <c r="D143" s="25">
        <v>9</v>
      </c>
    </row>
    <row r="144" spans="1:4" x14ac:dyDescent="0.3">
      <c r="A144" s="27" t="s">
        <v>1074</v>
      </c>
      <c r="B144" s="26">
        <v>44467</v>
      </c>
      <c r="C144" s="26">
        <v>44469</v>
      </c>
      <c r="D144" s="25">
        <v>15</v>
      </c>
    </row>
    <row r="145" spans="1:4" x14ac:dyDescent="0.3">
      <c r="A145" s="27" t="s">
        <v>1073</v>
      </c>
      <c r="B145" s="26">
        <v>44443</v>
      </c>
      <c r="C145" s="26">
        <v>44451</v>
      </c>
      <c r="D145" s="25">
        <v>9</v>
      </c>
    </row>
    <row r="146" spans="1:4" x14ac:dyDescent="0.3">
      <c r="A146" s="27" t="s">
        <v>1072</v>
      </c>
      <c r="B146" s="26">
        <v>44375</v>
      </c>
      <c r="C146" s="26">
        <v>44386</v>
      </c>
      <c r="D146" s="25">
        <v>3</v>
      </c>
    </row>
    <row r="147" spans="1:4" x14ac:dyDescent="0.3">
      <c r="A147" s="27" t="s">
        <v>1071</v>
      </c>
      <c r="B147" s="26">
        <v>44489</v>
      </c>
      <c r="C147" s="26">
        <v>44493</v>
      </c>
      <c r="D147" s="25">
        <v>3</v>
      </c>
    </row>
    <row r="148" spans="1:4" x14ac:dyDescent="0.3">
      <c r="A148" s="27" t="s">
        <v>1070</v>
      </c>
      <c r="B148" s="26">
        <v>44213</v>
      </c>
      <c r="C148" s="26">
        <v>44231</v>
      </c>
      <c r="D148" s="25">
        <v>11</v>
      </c>
    </row>
    <row r="149" spans="1:4" x14ac:dyDescent="0.3">
      <c r="A149" s="27" t="s">
        <v>1069</v>
      </c>
      <c r="B149" s="26">
        <v>44252</v>
      </c>
      <c r="C149" s="26">
        <v>44274</v>
      </c>
      <c r="D149" s="25">
        <v>7</v>
      </c>
    </row>
    <row r="150" spans="1:4" x14ac:dyDescent="0.3">
      <c r="A150" s="27" t="s">
        <v>1068</v>
      </c>
      <c r="B150" s="26">
        <v>44345</v>
      </c>
      <c r="C150" s="26">
        <v>44348</v>
      </c>
      <c r="D150" s="25">
        <v>18</v>
      </c>
    </row>
    <row r="151" spans="1:4" x14ac:dyDescent="0.3">
      <c r="A151" s="27" t="s">
        <v>1067</v>
      </c>
      <c r="B151" s="26">
        <v>44321</v>
      </c>
      <c r="C151" s="26">
        <v>44341</v>
      </c>
      <c r="D151" s="25">
        <v>4</v>
      </c>
    </row>
    <row r="152" spans="1:4" x14ac:dyDescent="0.3">
      <c r="A152" s="27" t="s">
        <v>1066</v>
      </c>
      <c r="B152" s="26">
        <v>44226</v>
      </c>
      <c r="C152" s="26">
        <v>44227</v>
      </c>
      <c r="D152" s="25">
        <v>19</v>
      </c>
    </row>
    <row r="153" spans="1:4" x14ac:dyDescent="0.3">
      <c r="A153" s="27" t="s">
        <v>1065</v>
      </c>
      <c r="B153" s="26">
        <v>44232</v>
      </c>
      <c r="C153" s="26">
        <v>44251</v>
      </c>
      <c r="D153" s="25">
        <v>19</v>
      </c>
    </row>
    <row r="154" spans="1:4" x14ac:dyDescent="0.3">
      <c r="A154" s="27" t="s">
        <v>1064</v>
      </c>
      <c r="B154" s="26">
        <v>44378</v>
      </c>
      <c r="C154" s="26">
        <v>44398</v>
      </c>
      <c r="D154" s="25">
        <v>17</v>
      </c>
    </row>
    <row r="155" spans="1:4" x14ac:dyDescent="0.3">
      <c r="A155" s="27" t="s">
        <v>1063</v>
      </c>
      <c r="B155" s="26">
        <v>44306</v>
      </c>
      <c r="C155" s="26">
        <v>44309</v>
      </c>
      <c r="D155" s="25">
        <v>6</v>
      </c>
    </row>
    <row r="156" spans="1:4" x14ac:dyDescent="0.3">
      <c r="A156" s="27" t="s">
        <v>1062</v>
      </c>
      <c r="B156" s="26">
        <v>44233</v>
      </c>
      <c r="C156" s="26">
        <v>44257</v>
      </c>
      <c r="D156" s="25">
        <v>12</v>
      </c>
    </row>
    <row r="157" spans="1:4" x14ac:dyDescent="0.3">
      <c r="A157" s="27" t="s">
        <v>1061</v>
      </c>
      <c r="B157" s="26">
        <v>44413</v>
      </c>
      <c r="C157" s="26">
        <v>44423</v>
      </c>
      <c r="D157" s="25">
        <v>4</v>
      </c>
    </row>
    <row r="158" spans="1:4" x14ac:dyDescent="0.3">
      <c r="A158" s="27" t="s">
        <v>1060</v>
      </c>
      <c r="B158" s="26">
        <v>44369</v>
      </c>
      <c r="C158" s="26">
        <v>44397</v>
      </c>
      <c r="D158" s="25">
        <v>12</v>
      </c>
    </row>
    <row r="159" spans="1:4" x14ac:dyDescent="0.3">
      <c r="A159" s="27" t="s">
        <v>1059</v>
      </c>
      <c r="B159" s="26">
        <v>44203</v>
      </c>
      <c r="C159" s="26">
        <v>44220</v>
      </c>
      <c r="D159" s="25">
        <v>20</v>
      </c>
    </row>
    <row r="160" spans="1:4" x14ac:dyDescent="0.3">
      <c r="A160" s="27" t="s">
        <v>1058</v>
      </c>
      <c r="B160" s="26">
        <v>44432</v>
      </c>
      <c r="C160" s="26">
        <v>44441</v>
      </c>
      <c r="D160" s="25">
        <v>11</v>
      </c>
    </row>
    <row r="161" spans="1:4" x14ac:dyDescent="0.3">
      <c r="A161" s="27" t="s">
        <v>1057</v>
      </c>
      <c r="B161" s="26">
        <v>44534</v>
      </c>
      <c r="C161" s="26">
        <v>44554</v>
      </c>
      <c r="D161" s="25">
        <v>10</v>
      </c>
    </row>
    <row r="162" spans="1:4" x14ac:dyDescent="0.3">
      <c r="A162" s="27" t="s">
        <v>1056</v>
      </c>
      <c r="B162" s="26">
        <v>44446</v>
      </c>
      <c r="C162" s="26">
        <v>44450</v>
      </c>
      <c r="D162" s="25">
        <v>7</v>
      </c>
    </row>
    <row r="163" spans="1:4" x14ac:dyDescent="0.3">
      <c r="A163" s="27" t="s">
        <v>1055</v>
      </c>
      <c r="B163" s="26">
        <v>44509</v>
      </c>
      <c r="C163" s="26">
        <v>44526</v>
      </c>
      <c r="D163" s="25">
        <v>17</v>
      </c>
    </row>
    <row r="164" spans="1:4" x14ac:dyDescent="0.3">
      <c r="A164" s="27" t="s">
        <v>1054</v>
      </c>
      <c r="B164" s="26">
        <v>44472</v>
      </c>
      <c r="C164" s="26">
        <v>44482</v>
      </c>
      <c r="D164" s="25">
        <v>2</v>
      </c>
    </row>
    <row r="165" spans="1:4" x14ac:dyDescent="0.3">
      <c r="A165" s="27" t="s">
        <v>1053</v>
      </c>
      <c r="B165" s="26">
        <v>44238</v>
      </c>
      <c r="C165" s="26">
        <v>44265</v>
      </c>
      <c r="D165" s="25">
        <v>3</v>
      </c>
    </row>
    <row r="166" spans="1:4" x14ac:dyDescent="0.3">
      <c r="A166" s="27" t="s">
        <v>1052</v>
      </c>
      <c r="B166" s="26">
        <v>44497</v>
      </c>
      <c r="C166" s="26">
        <v>44521</v>
      </c>
      <c r="D166" s="25">
        <v>16</v>
      </c>
    </row>
    <row r="167" spans="1:4" x14ac:dyDescent="0.3">
      <c r="A167" s="27" t="s">
        <v>1051</v>
      </c>
      <c r="B167" s="26">
        <v>44376</v>
      </c>
      <c r="C167" s="26">
        <v>44406</v>
      </c>
      <c r="D167" s="25">
        <v>7</v>
      </c>
    </row>
    <row r="168" spans="1:4" x14ac:dyDescent="0.3">
      <c r="A168" s="27" t="s">
        <v>1050</v>
      </c>
      <c r="B168" s="26">
        <v>44501</v>
      </c>
      <c r="C168" s="26">
        <v>44502</v>
      </c>
      <c r="D168" s="25">
        <v>12</v>
      </c>
    </row>
    <row r="169" spans="1:4" x14ac:dyDescent="0.3">
      <c r="A169" s="27" t="s">
        <v>1049</v>
      </c>
      <c r="B169" s="26">
        <v>44348</v>
      </c>
      <c r="C169" s="26">
        <v>44355</v>
      </c>
      <c r="D169" s="25">
        <v>14</v>
      </c>
    </row>
    <row r="170" spans="1:4" x14ac:dyDescent="0.3">
      <c r="A170" s="27" t="s">
        <v>1048</v>
      </c>
      <c r="B170" s="26">
        <v>44503</v>
      </c>
      <c r="C170" s="26">
        <v>44504</v>
      </c>
      <c r="D170" s="25">
        <v>4</v>
      </c>
    </row>
    <row r="171" spans="1:4" x14ac:dyDescent="0.3">
      <c r="A171" s="27" t="s">
        <v>1047</v>
      </c>
      <c r="B171" s="26">
        <v>44350</v>
      </c>
      <c r="C171" s="26">
        <v>44353</v>
      </c>
      <c r="D171" s="25">
        <v>1</v>
      </c>
    </row>
    <row r="172" spans="1:4" x14ac:dyDescent="0.3">
      <c r="A172" s="27" t="s">
        <v>1046</v>
      </c>
      <c r="B172" s="26">
        <v>44322</v>
      </c>
      <c r="C172" s="26">
        <v>44341</v>
      </c>
      <c r="D172" s="25">
        <v>3</v>
      </c>
    </row>
    <row r="173" spans="1:4" x14ac:dyDescent="0.3">
      <c r="A173" s="27" t="s">
        <v>1045</v>
      </c>
      <c r="B173" s="26">
        <v>44501</v>
      </c>
      <c r="C173" s="26">
        <v>44516</v>
      </c>
      <c r="D173" s="25">
        <v>5</v>
      </c>
    </row>
    <row r="174" spans="1:4" x14ac:dyDescent="0.3">
      <c r="A174" s="27" t="s">
        <v>1044</v>
      </c>
      <c r="B174" s="26">
        <v>44330</v>
      </c>
      <c r="C174" s="26">
        <v>44337</v>
      </c>
      <c r="D174" s="25">
        <v>4</v>
      </c>
    </row>
    <row r="175" spans="1:4" x14ac:dyDescent="0.3">
      <c r="A175" s="27" t="s">
        <v>1043</v>
      </c>
      <c r="B175" s="26">
        <v>44195</v>
      </c>
      <c r="C175" s="26">
        <v>44202</v>
      </c>
      <c r="D175" s="25">
        <v>13</v>
      </c>
    </row>
    <row r="176" spans="1:4" x14ac:dyDescent="0.3">
      <c r="A176" s="27" t="s">
        <v>1042</v>
      </c>
      <c r="B176" s="26">
        <v>44449</v>
      </c>
      <c r="C176" s="26">
        <v>44477</v>
      </c>
      <c r="D176" s="25">
        <v>4</v>
      </c>
    </row>
    <row r="177" spans="1:4" x14ac:dyDescent="0.3">
      <c r="A177" s="27" t="s">
        <v>1041</v>
      </c>
      <c r="B177" s="26">
        <v>44372</v>
      </c>
      <c r="C177" s="26">
        <v>44387</v>
      </c>
      <c r="D177" s="25">
        <v>2</v>
      </c>
    </row>
    <row r="178" spans="1:4" x14ac:dyDescent="0.3">
      <c r="A178" s="27" t="s">
        <v>1040</v>
      </c>
      <c r="B178" s="26">
        <v>44513</v>
      </c>
      <c r="C178" s="26">
        <v>44537</v>
      </c>
      <c r="D178" s="25">
        <v>14</v>
      </c>
    </row>
    <row r="179" spans="1:4" x14ac:dyDescent="0.3">
      <c r="A179" s="27" t="s">
        <v>1039</v>
      </c>
      <c r="B179" s="26">
        <v>44191</v>
      </c>
      <c r="C179" s="26">
        <v>44204</v>
      </c>
      <c r="D179" s="25">
        <v>13</v>
      </c>
    </row>
    <row r="180" spans="1:4" x14ac:dyDescent="0.3">
      <c r="A180" s="27" t="s">
        <v>1038</v>
      </c>
      <c r="B180" s="26">
        <v>44353</v>
      </c>
      <c r="C180" s="26">
        <v>44381</v>
      </c>
      <c r="D180" s="25">
        <v>17</v>
      </c>
    </row>
    <row r="181" spans="1:4" x14ac:dyDescent="0.3">
      <c r="A181" s="27" t="s">
        <v>1037</v>
      </c>
      <c r="B181" s="26">
        <v>44459</v>
      </c>
      <c r="C181" s="26">
        <v>44462</v>
      </c>
      <c r="D181" s="25">
        <v>4</v>
      </c>
    </row>
    <row r="182" spans="1:4" x14ac:dyDescent="0.3">
      <c r="A182" s="27" t="s">
        <v>1036</v>
      </c>
      <c r="B182" s="26">
        <v>44280</v>
      </c>
      <c r="C182" s="26">
        <v>44293</v>
      </c>
      <c r="D182" s="25">
        <v>3</v>
      </c>
    </row>
    <row r="183" spans="1:4" x14ac:dyDescent="0.3">
      <c r="A183" s="27" t="s">
        <v>1035</v>
      </c>
      <c r="B183" s="26">
        <v>44513</v>
      </c>
      <c r="C183" s="26">
        <v>44521</v>
      </c>
      <c r="D183" s="25">
        <v>1</v>
      </c>
    </row>
    <row r="184" spans="1:4" x14ac:dyDescent="0.3">
      <c r="A184" s="27" t="s">
        <v>1034</v>
      </c>
      <c r="B184" s="26">
        <v>44315</v>
      </c>
      <c r="C184" s="26">
        <v>44342</v>
      </c>
      <c r="D184" s="25">
        <v>17</v>
      </c>
    </row>
    <row r="185" spans="1:4" x14ac:dyDescent="0.3">
      <c r="A185" s="27" t="s">
        <v>1033</v>
      </c>
      <c r="B185" s="26">
        <v>44506</v>
      </c>
      <c r="C185" s="26">
        <v>44512</v>
      </c>
      <c r="D185" s="25">
        <v>17</v>
      </c>
    </row>
    <row r="186" spans="1:4" x14ac:dyDescent="0.3">
      <c r="A186" s="27" t="s">
        <v>1032</v>
      </c>
      <c r="B186" s="26">
        <v>44219</v>
      </c>
      <c r="C186" s="26">
        <v>44219</v>
      </c>
      <c r="D186" s="25">
        <v>5</v>
      </c>
    </row>
    <row r="187" spans="1:4" x14ac:dyDescent="0.3">
      <c r="A187" s="27" t="s">
        <v>1031</v>
      </c>
      <c r="B187" s="26">
        <v>44366</v>
      </c>
      <c r="C187" s="26">
        <v>44390</v>
      </c>
      <c r="D187" s="25">
        <v>13</v>
      </c>
    </row>
    <row r="188" spans="1:4" x14ac:dyDescent="0.3">
      <c r="A188" s="27" t="s">
        <v>1030</v>
      </c>
      <c r="B188" s="26">
        <v>44296</v>
      </c>
      <c r="C188" s="26">
        <v>44325</v>
      </c>
      <c r="D188" s="25">
        <v>14</v>
      </c>
    </row>
    <row r="189" spans="1:4" x14ac:dyDescent="0.3">
      <c r="A189" s="27" t="s">
        <v>1029</v>
      </c>
      <c r="B189" s="26">
        <v>44429</v>
      </c>
      <c r="C189" s="26">
        <v>44439</v>
      </c>
      <c r="D189" s="25">
        <v>18</v>
      </c>
    </row>
    <row r="190" spans="1:4" x14ac:dyDescent="0.3">
      <c r="A190" s="27" t="s">
        <v>1028</v>
      </c>
      <c r="B190" s="26">
        <v>44237</v>
      </c>
      <c r="C190" s="26">
        <v>44258</v>
      </c>
      <c r="D190" s="25">
        <v>5</v>
      </c>
    </row>
    <row r="191" spans="1:4" x14ac:dyDescent="0.3">
      <c r="A191" s="27" t="s">
        <v>1027</v>
      </c>
      <c r="B191" s="26">
        <v>44417</v>
      </c>
      <c r="C191" s="26">
        <v>44444</v>
      </c>
      <c r="D191" s="25">
        <v>8</v>
      </c>
    </row>
    <row r="192" spans="1:4" x14ac:dyDescent="0.3">
      <c r="A192" s="27" t="s">
        <v>1026</v>
      </c>
      <c r="B192" s="26">
        <v>44421</v>
      </c>
      <c r="C192" s="26">
        <v>44441</v>
      </c>
      <c r="D192" s="25">
        <v>11</v>
      </c>
    </row>
    <row r="193" spans="1:4" x14ac:dyDescent="0.3">
      <c r="A193" s="27" t="s">
        <v>1025</v>
      </c>
      <c r="B193" s="26">
        <v>44221</v>
      </c>
      <c r="C193" s="26">
        <v>44248</v>
      </c>
      <c r="D193" s="25">
        <v>17</v>
      </c>
    </row>
    <row r="194" spans="1:4" x14ac:dyDescent="0.3">
      <c r="A194" s="27" t="s">
        <v>1024</v>
      </c>
      <c r="B194" s="26">
        <v>44489</v>
      </c>
      <c r="C194" s="26">
        <v>44495</v>
      </c>
      <c r="D194" s="25">
        <v>2</v>
      </c>
    </row>
    <row r="195" spans="1:4" x14ac:dyDescent="0.3">
      <c r="A195" s="27" t="s">
        <v>1023</v>
      </c>
      <c r="B195" s="26">
        <v>44409</v>
      </c>
      <c r="C195" s="26">
        <v>44415</v>
      </c>
      <c r="D195" s="25">
        <v>2</v>
      </c>
    </row>
    <row r="196" spans="1:4" x14ac:dyDescent="0.3">
      <c r="A196" s="27" t="s">
        <v>1022</v>
      </c>
      <c r="B196" s="26">
        <v>44522</v>
      </c>
      <c r="C196" s="26">
        <v>44541</v>
      </c>
      <c r="D196" s="25">
        <v>4</v>
      </c>
    </row>
    <row r="197" spans="1:4" x14ac:dyDescent="0.3">
      <c r="A197" s="27" t="s">
        <v>1021</v>
      </c>
      <c r="B197" s="26">
        <v>44275</v>
      </c>
      <c r="C197" s="26">
        <v>44294</v>
      </c>
      <c r="D197" s="25">
        <v>15</v>
      </c>
    </row>
    <row r="198" spans="1:4" x14ac:dyDescent="0.3">
      <c r="A198" s="27" t="s">
        <v>1020</v>
      </c>
      <c r="B198" s="26">
        <v>44375</v>
      </c>
      <c r="C198" s="26">
        <v>44378</v>
      </c>
      <c r="D198" s="25">
        <v>15</v>
      </c>
    </row>
    <row r="199" spans="1:4" x14ac:dyDescent="0.3">
      <c r="A199" s="27" t="s">
        <v>1019</v>
      </c>
      <c r="B199" s="26">
        <v>44325</v>
      </c>
      <c r="C199" s="26">
        <v>44341</v>
      </c>
      <c r="D199" s="25">
        <v>15</v>
      </c>
    </row>
    <row r="200" spans="1:4" x14ac:dyDescent="0.3">
      <c r="A200" s="27" t="s">
        <v>1018</v>
      </c>
      <c r="B200" s="26">
        <v>44230</v>
      </c>
      <c r="C200" s="26">
        <v>44238</v>
      </c>
      <c r="D200" s="25">
        <v>19</v>
      </c>
    </row>
    <row r="201" spans="1:4" x14ac:dyDescent="0.3">
      <c r="A201" s="27" t="s">
        <v>1017</v>
      </c>
      <c r="B201" s="26">
        <v>44246</v>
      </c>
      <c r="C201" s="26">
        <v>44260</v>
      </c>
      <c r="D201" s="25">
        <v>20</v>
      </c>
    </row>
    <row r="202" spans="1:4" x14ac:dyDescent="0.3">
      <c r="A202" s="27" t="s">
        <v>1016</v>
      </c>
      <c r="B202" s="26">
        <v>44275</v>
      </c>
      <c r="C202" s="26">
        <v>44284</v>
      </c>
      <c r="D202" s="25">
        <v>16</v>
      </c>
    </row>
    <row r="203" spans="1:4" x14ac:dyDescent="0.3">
      <c r="A203" s="27" t="s">
        <v>1015</v>
      </c>
      <c r="B203" s="26">
        <v>44271</v>
      </c>
      <c r="C203" s="26">
        <v>44290</v>
      </c>
      <c r="D203" s="25">
        <v>17</v>
      </c>
    </row>
    <row r="204" spans="1:4" x14ac:dyDescent="0.3">
      <c r="A204" s="27" t="s">
        <v>1014</v>
      </c>
      <c r="B204" s="26">
        <v>44292</v>
      </c>
      <c r="C204" s="26">
        <v>44312</v>
      </c>
      <c r="D204" s="25">
        <v>8</v>
      </c>
    </row>
    <row r="205" spans="1:4" x14ac:dyDescent="0.3">
      <c r="A205" s="27" t="s">
        <v>1013</v>
      </c>
      <c r="B205" s="26">
        <v>44263</v>
      </c>
      <c r="C205" s="26">
        <v>44283</v>
      </c>
      <c r="D205" s="25">
        <v>18</v>
      </c>
    </row>
    <row r="206" spans="1:4" x14ac:dyDescent="0.3">
      <c r="A206" s="27" t="s">
        <v>1012</v>
      </c>
      <c r="B206" s="26">
        <v>44236</v>
      </c>
      <c r="C206" s="26">
        <v>44265</v>
      </c>
      <c r="D206" s="25">
        <v>4</v>
      </c>
    </row>
    <row r="207" spans="1:4" x14ac:dyDescent="0.3">
      <c r="A207" s="27" t="s">
        <v>1011</v>
      </c>
      <c r="B207" s="26">
        <v>44237</v>
      </c>
      <c r="C207" s="26">
        <v>44245</v>
      </c>
      <c r="D207" s="25">
        <v>12</v>
      </c>
    </row>
    <row r="208" spans="1:4" x14ac:dyDescent="0.3">
      <c r="A208" s="27" t="s">
        <v>1010</v>
      </c>
      <c r="B208" s="26">
        <v>44449</v>
      </c>
      <c r="C208" s="26">
        <v>44457</v>
      </c>
      <c r="D208" s="25">
        <v>14</v>
      </c>
    </row>
    <row r="209" spans="1:4" x14ac:dyDescent="0.3">
      <c r="A209" s="27" t="s">
        <v>1009</v>
      </c>
      <c r="B209" s="26">
        <v>44456</v>
      </c>
      <c r="C209" s="26">
        <v>44484</v>
      </c>
      <c r="D209" s="25">
        <v>2</v>
      </c>
    </row>
    <row r="210" spans="1:4" x14ac:dyDescent="0.3">
      <c r="A210" s="27" t="s">
        <v>1008</v>
      </c>
      <c r="B210" s="26">
        <v>44453</v>
      </c>
      <c r="C210" s="26">
        <v>44470</v>
      </c>
      <c r="D210" s="25">
        <v>9</v>
      </c>
    </row>
    <row r="211" spans="1:4" x14ac:dyDescent="0.3">
      <c r="A211" s="27" t="s">
        <v>1007</v>
      </c>
      <c r="B211" s="26">
        <v>44257</v>
      </c>
      <c r="C211" s="26">
        <v>44273</v>
      </c>
      <c r="D211" s="25">
        <v>16</v>
      </c>
    </row>
    <row r="212" spans="1:4" x14ac:dyDescent="0.3">
      <c r="A212" s="27" t="s">
        <v>1006</v>
      </c>
      <c r="B212" s="26">
        <v>44471</v>
      </c>
      <c r="C212" s="26">
        <v>44475</v>
      </c>
      <c r="D212" s="25">
        <v>10</v>
      </c>
    </row>
    <row r="213" spans="1:4" x14ac:dyDescent="0.3">
      <c r="A213" s="27" t="s">
        <v>1005</v>
      </c>
      <c r="B213" s="26">
        <v>44399</v>
      </c>
      <c r="C213" s="26">
        <v>44416</v>
      </c>
      <c r="D213" s="25">
        <v>7</v>
      </c>
    </row>
    <row r="214" spans="1:4" x14ac:dyDescent="0.3">
      <c r="A214" s="27" t="s">
        <v>1004</v>
      </c>
      <c r="B214" s="26">
        <v>44352</v>
      </c>
      <c r="C214" s="26">
        <v>44378</v>
      </c>
      <c r="D214" s="25">
        <v>13</v>
      </c>
    </row>
    <row r="215" spans="1:4" x14ac:dyDescent="0.3">
      <c r="A215" s="27" t="s">
        <v>1003</v>
      </c>
      <c r="B215" s="26">
        <v>44463</v>
      </c>
      <c r="C215" s="26">
        <v>44476</v>
      </c>
      <c r="D215" s="25">
        <v>15</v>
      </c>
    </row>
    <row r="216" spans="1:4" x14ac:dyDescent="0.3">
      <c r="A216" s="27" t="s">
        <v>1002</v>
      </c>
      <c r="B216" s="26">
        <v>44471</v>
      </c>
      <c r="C216" s="26">
        <v>44480</v>
      </c>
      <c r="D216" s="25">
        <v>8</v>
      </c>
    </row>
    <row r="217" spans="1:4" x14ac:dyDescent="0.3">
      <c r="A217" s="27" t="s">
        <v>1001</v>
      </c>
      <c r="B217" s="26">
        <v>44208</v>
      </c>
      <c r="C217" s="26">
        <v>44222</v>
      </c>
      <c r="D217" s="25">
        <v>9</v>
      </c>
    </row>
    <row r="218" spans="1:4" x14ac:dyDescent="0.3">
      <c r="A218" s="27" t="s">
        <v>1000</v>
      </c>
      <c r="B218" s="26">
        <v>44297</v>
      </c>
      <c r="C218" s="26">
        <v>44320</v>
      </c>
      <c r="D218" s="25">
        <v>17</v>
      </c>
    </row>
    <row r="219" spans="1:4" x14ac:dyDescent="0.3">
      <c r="A219" s="27" t="s">
        <v>999</v>
      </c>
      <c r="B219" s="26">
        <v>44242</v>
      </c>
      <c r="C219" s="26">
        <v>44267</v>
      </c>
      <c r="D219" s="25">
        <v>8</v>
      </c>
    </row>
    <row r="220" spans="1:4" x14ac:dyDescent="0.3">
      <c r="A220" s="27" t="s">
        <v>998</v>
      </c>
      <c r="B220" s="26">
        <v>44334</v>
      </c>
      <c r="C220" s="26">
        <v>44358</v>
      </c>
      <c r="D220" s="25">
        <v>18</v>
      </c>
    </row>
    <row r="221" spans="1:4" x14ac:dyDescent="0.3">
      <c r="A221" s="27" t="s">
        <v>997</v>
      </c>
      <c r="B221" s="26">
        <v>44421</v>
      </c>
      <c r="C221" s="26">
        <v>44432</v>
      </c>
      <c r="D221" s="25">
        <v>20</v>
      </c>
    </row>
    <row r="222" spans="1:4" x14ac:dyDescent="0.3">
      <c r="A222" s="27" t="s">
        <v>996</v>
      </c>
      <c r="B222" s="26">
        <v>44532</v>
      </c>
      <c r="C222" s="26">
        <v>44539</v>
      </c>
      <c r="D222" s="25">
        <v>8</v>
      </c>
    </row>
    <row r="223" spans="1:4" x14ac:dyDescent="0.3">
      <c r="A223" s="27" t="s">
        <v>995</v>
      </c>
      <c r="B223" s="26">
        <v>44184</v>
      </c>
      <c r="C223" s="26">
        <v>44198</v>
      </c>
      <c r="D223" s="25">
        <v>16</v>
      </c>
    </row>
    <row r="224" spans="1:4" x14ac:dyDescent="0.3">
      <c r="A224" s="27" t="s">
        <v>994</v>
      </c>
      <c r="B224" s="26">
        <v>44495</v>
      </c>
      <c r="C224" s="26">
        <v>44505</v>
      </c>
      <c r="D224" s="25">
        <v>14</v>
      </c>
    </row>
    <row r="225" spans="1:4" x14ac:dyDescent="0.3">
      <c r="A225" s="27" t="s">
        <v>993</v>
      </c>
      <c r="B225" s="26">
        <v>44513</v>
      </c>
      <c r="C225" s="26">
        <v>44537</v>
      </c>
      <c r="D225" s="25">
        <v>9</v>
      </c>
    </row>
    <row r="226" spans="1:4" x14ac:dyDescent="0.3">
      <c r="A226" s="27" t="s">
        <v>992</v>
      </c>
      <c r="B226" s="26">
        <v>44350</v>
      </c>
      <c r="C226" s="26">
        <v>44358</v>
      </c>
      <c r="D226" s="25">
        <v>4</v>
      </c>
    </row>
    <row r="227" spans="1:4" x14ac:dyDescent="0.3">
      <c r="A227" s="27" t="s">
        <v>991</v>
      </c>
      <c r="B227" s="26">
        <v>44305</v>
      </c>
      <c r="C227" s="26">
        <v>44335</v>
      </c>
      <c r="D227" s="25">
        <v>3</v>
      </c>
    </row>
    <row r="228" spans="1:4" x14ac:dyDescent="0.3">
      <c r="A228" s="27" t="s">
        <v>990</v>
      </c>
      <c r="B228" s="26">
        <v>44301</v>
      </c>
      <c r="C228" s="26">
        <v>44329</v>
      </c>
      <c r="D228" s="25">
        <v>16</v>
      </c>
    </row>
    <row r="229" spans="1:4" x14ac:dyDescent="0.3">
      <c r="A229" s="27" t="s">
        <v>989</v>
      </c>
      <c r="B229" s="26">
        <v>44397</v>
      </c>
      <c r="C229" s="26">
        <v>44405</v>
      </c>
      <c r="D229" s="25">
        <v>4</v>
      </c>
    </row>
    <row r="230" spans="1:4" x14ac:dyDescent="0.3">
      <c r="A230" s="27" t="s">
        <v>988</v>
      </c>
      <c r="B230" s="26">
        <v>44381</v>
      </c>
      <c r="C230" s="26">
        <v>44392</v>
      </c>
      <c r="D230" s="25">
        <v>14</v>
      </c>
    </row>
    <row r="231" spans="1:4" x14ac:dyDescent="0.3">
      <c r="A231" s="27" t="s">
        <v>987</v>
      </c>
      <c r="B231" s="26">
        <v>44279</v>
      </c>
      <c r="C231" s="26">
        <v>44291</v>
      </c>
      <c r="D231" s="25">
        <v>19</v>
      </c>
    </row>
    <row r="232" spans="1:4" x14ac:dyDescent="0.3">
      <c r="A232" s="27" t="s">
        <v>986</v>
      </c>
      <c r="B232" s="26">
        <v>44316</v>
      </c>
      <c r="C232" s="26">
        <v>44341</v>
      </c>
      <c r="D232" s="25">
        <v>13</v>
      </c>
    </row>
    <row r="233" spans="1:4" x14ac:dyDescent="0.3">
      <c r="A233" s="27" t="s">
        <v>985</v>
      </c>
      <c r="B233" s="26">
        <v>44523</v>
      </c>
      <c r="C233" s="26">
        <v>44534</v>
      </c>
      <c r="D233" s="25">
        <v>13</v>
      </c>
    </row>
    <row r="234" spans="1:4" x14ac:dyDescent="0.3">
      <c r="A234" s="27" t="s">
        <v>984</v>
      </c>
      <c r="B234" s="26">
        <v>44460</v>
      </c>
      <c r="C234" s="26">
        <v>44484</v>
      </c>
      <c r="D234" s="25">
        <v>16</v>
      </c>
    </row>
    <row r="235" spans="1:4" x14ac:dyDescent="0.3">
      <c r="A235" s="27" t="s">
        <v>983</v>
      </c>
      <c r="B235" s="26">
        <v>44398</v>
      </c>
      <c r="C235" s="26">
        <v>44420</v>
      </c>
      <c r="D235" s="25">
        <v>20</v>
      </c>
    </row>
    <row r="236" spans="1:4" x14ac:dyDescent="0.3">
      <c r="A236" s="27" t="s">
        <v>982</v>
      </c>
      <c r="B236" s="26">
        <v>44215</v>
      </c>
      <c r="C236" s="26">
        <v>44240</v>
      </c>
      <c r="D236" s="25">
        <v>17</v>
      </c>
    </row>
    <row r="237" spans="1:4" x14ac:dyDescent="0.3">
      <c r="A237" s="27" t="s">
        <v>981</v>
      </c>
      <c r="B237" s="26">
        <v>44415</v>
      </c>
      <c r="C237" s="26">
        <v>44419</v>
      </c>
      <c r="D237" s="25">
        <v>19</v>
      </c>
    </row>
    <row r="238" spans="1:4" x14ac:dyDescent="0.3">
      <c r="A238" s="27" t="s">
        <v>980</v>
      </c>
      <c r="B238" s="26">
        <v>44443</v>
      </c>
      <c r="C238" s="26">
        <v>44470</v>
      </c>
      <c r="D238" s="25">
        <v>15</v>
      </c>
    </row>
    <row r="239" spans="1:4" x14ac:dyDescent="0.3">
      <c r="A239" s="27" t="s">
        <v>979</v>
      </c>
      <c r="B239" s="26">
        <v>44319</v>
      </c>
      <c r="C239" s="26">
        <v>44321</v>
      </c>
      <c r="D239" s="25">
        <v>11</v>
      </c>
    </row>
    <row r="240" spans="1:4" x14ac:dyDescent="0.3">
      <c r="A240" s="27" t="s">
        <v>978</v>
      </c>
      <c r="B240" s="26">
        <v>44322</v>
      </c>
      <c r="C240" s="26">
        <v>44350</v>
      </c>
      <c r="D240" s="25">
        <v>17</v>
      </c>
    </row>
    <row r="241" spans="1:4" x14ac:dyDescent="0.3">
      <c r="A241" s="27" t="s">
        <v>977</v>
      </c>
      <c r="B241" s="26">
        <v>44170</v>
      </c>
      <c r="C241" s="26">
        <v>44197</v>
      </c>
      <c r="D241" s="25">
        <v>17</v>
      </c>
    </row>
    <row r="242" spans="1:4" x14ac:dyDescent="0.3">
      <c r="A242" s="27" t="s">
        <v>976</v>
      </c>
      <c r="B242" s="26">
        <v>44397</v>
      </c>
      <c r="C242" s="26">
        <v>44412</v>
      </c>
      <c r="D242" s="25">
        <v>2</v>
      </c>
    </row>
    <row r="243" spans="1:4" x14ac:dyDescent="0.3">
      <c r="A243" s="27" t="s">
        <v>975</v>
      </c>
      <c r="B243" s="26">
        <v>44217</v>
      </c>
      <c r="C243" s="26">
        <v>44235</v>
      </c>
      <c r="D243" s="25">
        <v>13</v>
      </c>
    </row>
    <row r="244" spans="1:4" x14ac:dyDescent="0.3">
      <c r="A244" s="27" t="s">
        <v>974</v>
      </c>
      <c r="B244" s="26">
        <v>44416</v>
      </c>
      <c r="C244" s="26">
        <v>44435</v>
      </c>
      <c r="D244" s="25">
        <v>18</v>
      </c>
    </row>
    <row r="245" spans="1:4" x14ac:dyDescent="0.3">
      <c r="A245" s="27" t="s">
        <v>973</v>
      </c>
      <c r="B245" s="26">
        <v>44443</v>
      </c>
      <c r="C245" s="26">
        <v>44465</v>
      </c>
      <c r="D245" s="25">
        <v>2</v>
      </c>
    </row>
    <row r="246" spans="1:4" x14ac:dyDescent="0.3">
      <c r="A246" s="27" t="s">
        <v>972</v>
      </c>
      <c r="B246" s="26">
        <v>44328</v>
      </c>
      <c r="C246" s="26">
        <v>44331</v>
      </c>
      <c r="D246" s="25">
        <v>5</v>
      </c>
    </row>
    <row r="247" spans="1:4" x14ac:dyDescent="0.3">
      <c r="A247" s="27" t="s">
        <v>971</v>
      </c>
      <c r="B247" s="26">
        <v>44460</v>
      </c>
      <c r="C247" s="26">
        <v>44464</v>
      </c>
      <c r="D247" s="25">
        <v>14</v>
      </c>
    </row>
    <row r="248" spans="1:4" x14ac:dyDescent="0.3">
      <c r="A248" s="27" t="s">
        <v>970</v>
      </c>
      <c r="B248" s="26">
        <v>44337</v>
      </c>
      <c r="C248" s="26">
        <v>44346</v>
      </c>
      <c r="D248" s="25">
        <v>7</v>
      </c>
    </row>
    <row r="249" spans="1:4" x14ac:dyDescent="0.3">
      <c r="A249" s="27" t="s">
        <v>969</v>
      </c>
      <c r="B249" s="26">
        <v>44395</v>
      </c>
      <c r="C249" s="26">
        <v>44402</v>
      </c>
      <c r="D249" s="25">
        <v>18</v>
      </c>
    </row>
    <row r="250" spans="1:4" x14ac:dyDescent="0.3">
      <c r="A250" s="27" t="s">
        <v>968</v>
      </c>
      <c r="B250" s="26">
        <v>44272</v>
      </c>
      <c r="C250" s="26">
        <v>44286</v>
      </c>
      <c r="D250" s="25">
        <v>16</v>
      </c>
    </row>
    <row r="251" spans="1:4" x14ac:dyDescent="0.3">
      <c r="A251" s="27" t="s">
        <v>967</v>
      </c>
      <c r="B251" s="26">
        <v>44212</v>
      </c>
      <c r="C251" s="26">
        <v>44221</v>
      </c>
      <c r="D251" s="25">
        <v>19</v>
      </c>
    </row>
    <row r="252" spans="1:4" x14ac:dyDescent="0.3">
      <c r="A252" s="27" t="s">
        <v>966</v>
      </c>
      <c r="B252" s="26">
        <v>44232</v>
      </c>
      <c r="C252" s="26">
        <v>44242</v>
      </c>
      <c r="D252" s="25">
        <v>20</v>
      </c>
    </row>
    <row r="253" spans="1:4" x14ac:dyDescent="0.3">
      <c r="A253" s="27" t="s">
        <v>965</v>
      </c>
      <c r="B253" s="26">
        <v>44315</v>
      </c>
      <c r="C253" s="26">
        <v>44323</v>
      </c>
      <c r="D253" s="25">
        <v>8</v>
      </c>
    </row>
    <row r="254" spans="1:4" x14ac:dyDescent="0.3">
      <c r="A254" s="27" t="s">
        <v>964</v>
      </c>
      <c r="B254" s="26">
        <v>44209</v>
      </c>
      <c r="C254" s="26">
        <v>44209</v>
      </c>
      <c r="D254" s="25">
        <v>14</v>
      </c>
    </row>
    <row r="255" spans="1:4" x14ac:dyDescent="0.3">
      <c r="A255" s="27" t="s">
        <v>963</v>
      </c>
      <c r="B255" s="26">
        <v>44268</v>
      </c>
      <c r="C255" s="26">
        <v>44284</v>
      </c>
      <c r="D255" s="25">
        <v>3</v>
      </c>
    </row>
    <row r="256" spans="1:4" x14ac:dyDescent="0.3">
      <c r="A256" s="27" t="s">
        <v>962</v>
      </c>
      <c r="B256" s="26">
        <v>44355</v>
      </c>
      <c r="C256" s="26">
        <v>44371</v>
      </c>
      <c r="D256" s="25">
        <v>9</v>
      </c>
    </row>
    <row r="257" spans="1:4" x14ac:dyDescent="0.3">
      <c r="A257" s="27" t="s">
        <v>961</v>
      </c>
      <c r="B257" s="26">
        <v>44315</v>
      </c>
      <c r="C257" s="26">
        <v>44342</v>
      </c>
      <c r="D257" s="25">
        <v>14</v>
      </c>
    </row>
    <row r="258" spans="1:4" x14ac:dyDescent="0.3">
      <c r="A258" s="27" t="s">
        <v>960</v>
      </c>
      <c r="B258" s="26">
        <v>44448</v>
      </c>
      <c r="C258" s="26">
        <v>44467</v>
      </c>
      <c r="D258" s="25">
        <v>7</v>
      </c>
    </row>
    <row r="259" spans="1:4" x14ac:dyDescent="0.3">
      <c r="A259" s="27" t="s">
        <v>959</v>
      </c>
      <c r="B259" s="26">
        <v>44399</v>
      </c>
      <c r="C259" s="26">
        <v>44404</v>
      </c>
      <c r="D259" s="25">
        <v>5</v>
      </c>
    </row>
    <row r="260" spans="1:4" x14ac:dyDescent="0.3">
      <c r="A260" s="27" t="s">
        <v>958</v>
      </c>
      <c r="B260" s="26">
        <v>44461</v>
      </c>
      <c r="C260" s="26">
        <v>44479</v>
      </c>
      <c r="D260" s="25">
        <v>9</v>
      </c>
    </row>
    <row r="261" spans="1:4" x14ac:dyDescent="0.3">
      <c r="A261" s="27" t="s">
        <v>957</v>
      </c>
      <c r="B261" s="26">
        <v>44495</v>
      </c>
      <c r="C261" s="26">
        <v>44496</v>
      </c>
      <c r="D261" s="25">
        <v>2</v>
      </c>
    </row>
    <row r="262" spans="1:4" x14ac:dyDescent="0.3">
      <c r="A262" s="27" t="s">
        <v>956</v>
      </c>
      <c r="B262" s="26">
        <v>44524</v>
      </c>
      <c r="C262" s="26">
        <v>44531</v>
      </c>
      <c r="D262" s="25">
        <v>12</v>
      </c>
    </row>
    <row r="263" spans="1:4" x14ac:dyDescent="0.3">
      <c r="A263" s="27" t="s">
        <v>955</v>
      </c>
      <c r="B263" s="26">
        <v>44251</v>
      </c>
      <c r="C263" s="26">
        <v>44253</v>
      </c>
      <c r="D263" s="25">
        <v>1</v>
      </c>
    </row>
    <row r="264" spans="1:4" x14ac:dyDescent="0.3">
      <c r="A264" s="27" t="s">
        <v>954</v>
      </c>
      <c r="B264" s="26">
        <v>44326</v>
      </c>
      <c r="C264" s="26">
        <v>44355</v>
      </c>
      <c r="D264" s="25">
        <v>15</v>
      </c>
    </row>
    <row r="265" spans="1:4" x14ac:dyDescent="0.3">
      <c r="A265" s="27" t="s">
        <v>953</v>
      </c>
      <c r="B265" s="26">
        <v>44487</v>
      </c>
      <c r="C265" s="26">
        <v>44496</v>
      </c>
      <c r="D265" s="25">
        <v>11</v>
      </c>
    </row>
    <row r="266" spans="1:4" x14ac:dyDescent="0.3">
      <c r="A266" s="27" t="s">
        <v>952</v>
      </c>
      <c r="B266" s="26">
        <v>44231</v>
      </c>
      <c r="C266" s="26">
        <v>44246</v>
      </c>
      <c r="D266" s="25">
        <v>2</v>
      </c>
    </row>
    <row r="267" spans="1:4" x14ac:dyDescent="0.3">
      <c r="A267" s="27" t="s">
        <v>951</v>
      </c>
      <c r="B267" s="26">
        <v>44458</v>
      </c>
      <c r="C267" s="26">
        <v>44475</v>
      </c>
      <c r="D267" s="25">
        <v>20</v>
      </c>
    </row>
    <row r="268" spans="1:4" x14ac:dyDescent="0.3">
      <c r="A268" s="27" t="s">
        <v>950</v>
      </c>
      <c r="B268" s="26">
        <v>44306</v>
      </c>
      <c r="C268" s="26">
        <v>44312</v>
      </c>
      <c r="D268" s="25">
        <v>14</v>
      </c>
    </row>
    <row r="269" spans="1:4" x14ac:dyDescent="0.3">
      <c r="A269" s="27" t="s">
        <v>949</v>
      </c>
      <c r="B269" s="26">
        <v>44453</v>
      </c>
      <c r="C269" s="26">
        <v>44455</v>
      </c>
      <c r="D269" s="25">
        <v>17</v>
      </c>
    </row>
    <row r="270" spans="1:4" x14ac:dyDescent="0.3">
      <c r="A270" s="27" t="s">
        <v>948</v>
      </c>
      <c r="B270" s="26">
        <v>44217</v>
      </c>
      <c r="C270" s="26">
        <v>44244</v>
      </c>
      <c r="D270" s="25">
        <v>16</v>
      </c>
    </row>
    <row r="271" spans="1:4" x14ac:dyDescent="0.3">
      <c r="A271" s="27" t="s">
        <v>947</v>
      </c>
      <c r="B271" s="26">
        <v>44240</v>
      </c>
      <c r="C271" s="26">
        <v>44258</v>
      </c>
      <c r="D271" s="25">
        <v>2</v>
      </c>
    </row>
    <row r="272" spans="1:4" x14ac:dyDescent="0.3">
      <c r="A272" s="27" t="s">
        <v>946</v>
      </c>
      <c r="B272" s="26">
        <v>44439</v>
      </c>
      <c r="C272" s="26">
        <v>44458</v>
      </c>
      <c r="D272" s="25">
        <v>4</v>
      </c>
    </row>
    <row r="273" spans="1:4" x14ac:dyDescent="0.3">
      <c r="A273" s="27" t="s">
        <v>945</v>
      </c>
      <c r="B273" s="26">
        <v>44256</v>
      </c>
      <c r="C273" s="26">
        <v>44267</v>
      </c>
      <c r="D273" s="25">
        <v>7</v>
      </c>
    </row>
    <row r="274" spans="1:4" x14ac:dyDescent="0.3">
      <c r="A274" s="27" t="s">
        <v>944</v>
      </c>
      <c r="B274" s="26">
        <v>44420</v>
      </c>
      <c r="C274" s="26">
        <v>44426</v>
      </c>
      <c r="D274" s="25">
        <v>6</v>
      </c>
    </row>
    <row r="275" spans="1:4" x14ac:dyDescent="0.3">
      <c r="A275" s="27" t="s">
        <v>943</v>
      </c>
      <c r="B275" s="26">
        <v>44231</v>
      </c>
      <c r="C275" s="26">
        <v>44247</v>
      </c>
      <c r="D275" s="25">
        <v>1</v>
      </c>
    </row>
    <row r="276" spans="1:4" x14ac:dyDescent="0.3">
      <c r="A276" s="27" t="s">
        <v>942</v>
      </c>
      <c r="B276" s="26">
        <v>44277</v>
      </c>
      <c r="C276" s="26">
        <v>44306</v>
      </c>
      <c r="D276" s="25">
        <v>12</v>
      </c>
    </row>
    <row r="277" spans="1:4" x14ac:dyDescent="0.3">
      <c r="A277" s="27" t="s">
        <v>941</v>
      </c>
      <c r="B277" s="26">
        <v>44405</v>
      </c>
      <c r="C277" s="26">
        <v>44426</v>
      </c>
      <c r="D277" s="25">
        <v>5</v>
      </c>
    </row>
    <row r="278" spans="1:4" x14ac:dyDescent="0.3">
      <c r="A278" s="27" t="s">
        <v>940</v>
      </c>
      <c r="B278" s="26">
        <v>44488</v>
      </c>
      <c r="C278" s="26">
        <v>44508</v>
      </c>
      <c r="D278" s="25">
        <v>13</v>
      </c>
    </row>
    <row r="279" spans="1:4" x14ac:dyDescent="0.3">
      <c r="A279" s="27" t="s">
        <v>939</v>
      </c>
      <c r="B279" s="26">
        <v>44495</v>
      </c>
      <c r="C279" s="26">
        <v>44503</v>
      </c>
      <c r="D279" s="25">
        <v>11</v>
      </c>
    </row>
    <row r="280" spans="1:4" x14ac:dyDescent="0.3">
      <c r="A280" s="27" t="s">
        <v>938</v>
      </c>
      <c r="B280" s="26">
        <v>44365</v>
      </c>
      <c r="C280" s="26">
        <v>44388</v>
      </c>
      <c r="D280" s="25">
        <v>15</v>
      </c>
    </row>
    <row r="281" spans="1:4" x14ac:dyDescent="0.3">
      <c r="A281" s="27" t="s">
        <v>937</v>
      </c>
      <c r="B281" s="26">
        <v>44434</v>
      </c>
      <c r="C281" s="26">
        <v>44464</v>
      </c>
      <c r="D281" s="25">
        <v>7</v>
      </c>
    </row>
    <row r="282" spans="1:4" x14ac:dyDescent="0.3">
      <c r="A282" s="27" t="s">
        <v>936</v>
      </c>
      <c r="B282" s="26">
        <v>44456</v>
      </c>
      <c r="C282" s="26">
        <v>44458</v>
      </c>
      <c r="D282" s="25">
        <v>2</v>
      </c>
    </row>
    <row r="283" spans="1:4" x14ac:dyDescent="0.3">
      <c r="A283" s="27" t="s">
        <v>935</v>
      </c>
      <c r="B283" s="26">
        <v>44422</v>
      </c>
      <c r="C283" s="26">
        <v>44424</v>
      </c>
      <c r="D283" s="25">
        <v>8</v>
      </c>
    </row>
    <row r="284" spans="1:4" x14ac:dyDescent="0.3">
      <c r="A284" s="27" t="s">
        <v>934</v>
      </c>
      <c r="B284" s="26">
        <v>44349</v>
      </c>
      <c r="C284" s="26">
        <v>44351</v>
      </c>
      <c r="D284" s="25">
        <v>17</v>
      </c>
    </row>
    <row r="285" spans="1:4" x14ac:dyDescent="0.3">
      <c r="A285" s="27" t="s">
        <v>933</v>
      </c>
      <c r="B285" s="26">
        <v>44299</v>
      </c>
      <c r="C285" s="26">
        <v>44316</v>
      </c>
      <c r="D285" s="25">
        <v>19</v>
      </c>
    </row>
    <row r="286" spans="1:4" x14ac:dyDescent="0.3">
      <c r="A286" s="27" t="s">
        <v>932</v>
      </c>
      <c r="B286" s="26">
        <v>44402</v>
      </c>
      <c r="C286" s="26">
        <v>44413</v>
      </c>
      <c r="D286" s="25">
        <v>2</v>
      </c>
    </row>
    <row r="287" spans="1:4" x14ac:dyDescent="0.3">
      <c r="A287" s="27" t="s">
        <v>931</v>
      </c>
      <c r="B287" s="26">
        <v>44410</v>
      </c>
      <c r="C287" s="26">
        <v>44437</v>
      </c>
      <c r="D287" s="25">
        <v>16</v>
      </c>
    </row>
    <row r="288" spans="1:4" x14ac:dyDescent="0.3">
      <c r="A288" s="27" t="s">
        <v>930</v>
      </c>
      <c r="B288" s="26">
        <v>44231</v>
      </c>
      <c r="C288" s="26">
        <v>44250</v>
      </c>
      <c r="D288" s="25">
        <v>4</v>
      </c>
    </row>
    <row r="289" spans="1:4" x14ac:dyDescent="0.3">
      <c r="A289" s="27" t="s">
        <v>929</v>
      </c>
      <c r="B289" s="26">
        <v>44230</v>
      </c>
      <c r="C289" s="26">
        <v>44230</v>
      </c>
      <c r="D289" s="25">
        <v>19</v>
      </c>
    </row>
    <row r="290" spans="1:4" x14ac:dyDescent="0.3">
      <c r="A290" s="27" t="s">
        <v>928</v>
      </c>
      <c r="B290" s="26">
        <v>44220</v>
      </c>
      <c r="C290" s="26">
        <v>44225</v>
      </c>
      <c r="D290" s="25">
        <v>9</v>
      </c>
    </row>
    <row r="291" spans="1:4" x14ac:dyDescent="0.3">
      <c r="A291" s="27" t="s">
        <v>927</v>
      </c>
      <c r="B291" s="26">
        <v>44191</v>
      </c>
      <c r="C291" s="26">
        <v>44211</v>
      </c>
      <c r="D291" s="25">
        <v>9</v>
      </c>
    </row>
    <row r="292" spans="1:4" x14ac:dyDescent="0.3">
      <c r="A292" s="27" t="s">
        <v>926</v>
      </c>
      <c r="B292" s="26">
        <v>44375</v>
      </c>
      <c r="C292" s="26">
        <v>44390</v>
      </c>
      <c r="D292" s="25">
        <v>9</v>
      </c>
    </row>
    <row r="293" spans="1:4" x14ac:dyDescent="0.3">
      <c r="A293" s="27" t="s">
        <v>925</v>
      </c>
      <c r="B293" s="26">
        <v>44359</v>
      </c>
      <c r="C293" s="26">
        <v>44386</v>
      </c>
      <c r="D293" s="25">
        <v>17</v>
      </c>
    </row>
    <row r="294" spans="1:4" x14ac:dyDescent="0.3">
      <c r="A294" s="27" t="s">
        <v>924</v>
      </c>
      <c r="B294" s="26">
        <v>44228</v>
      </c>
      <c r="C294" s="26">
        <v>44254</v>
      </c>
      <c r="D294" s="25">
        <v>20</v>
      </c>
    </row>
    <row r="295" spans="1:4" x14ac:dyDescent="0.3">
      <c r="A295" s="27" t="s">
        <v>923</v>
      </c>
      <c r="B295" s="26">
        <v>44408</v>
      </c>
      <c r="C295" s="26">
        <v>44411</v>
      </c>
      <c r="D295" s="25">
        <v>19</v>
      </c>
    </row>
    <row r="296" spans="1:4" x14ac:dyDescent="0.3">
      <c r="A296" s="27" t="s">
        <v>922</v>
      </c>
      <c r="B296" s="26">
        <v>44504</v>
      </c>
      <c r="C296" s="26">
        <v>44504</v>
      </c>
      <c r="D296" s="25">
        <v>14</v>
      </c>
    </row>
    <row r="297" spans="1:4" x14ac:dyDescent="0.3">
      <c r="A297" s="27" t="s">
        <v>921</v>
      </c>
      <c r="B297" s="26">
        <v>44506</v>
      </c>
      <c r="C297" s="26">
        <v>44510</v>
      </c>
      <c r="D297" s="25">
        <v>6</v>
      </c>
    </row>
    <row r="298" spans="1:4" x14ac:dyDescent="0.3">
      <c r="A298" s="27" t="s">
        <v>920</v>
      </c>
      <c r="B298" s="26">
        <v>44247</v>
      </c>
      <c r="C298" s="26">
        <v>44275</v>
      </c>
      <c r="D298" s="25">
        <v>9</v>
      </c>
    </row>
    <row r="299" spans="1:4" x14ac:dyDescent="0.3">
      <c r="A299" s="27" t="s">
        <v>919</v>
      </c>
      <c r="B299" s="26">
        <v>44228</v>
      </c>
      <c r="C299" s="26">
        <v>44234</v>
      </c>
      <c r="D299" s="25">
        <v>5</v>
      </c>
    </row>
    <row r="300" spans="1:4" x14ac:dyDescent="0.3">
      <c r="A300" s="27" t="s">
        <v>918</v>
      </c>
      <c r="B300" s="26">
        <v>44417</v>
      </c>
      <c r="C300" s="26">
        <v>44439</v>
      </c>
      <c r="D300" s="25">
        <v>13</v>
      </c>
    </row>
    <row r="301" spans="1:4" x14ac:dyDescent="0.3">
      <c r="A301" s="27" t="s">
        <v>917</v>
      </c>
      <c r="B301" s="26">
        <v>44525</v>
      </c>
      <c r="C301" s="26">
        <v>44541</v>
      </c>
      <c r="D301" s="25">
        <v>18</v>
      </c>
    </row>
    <row r="302" spans="1:4" x14ac:dyDescent="0.3">
      <c r="A302" s="27" t="s">
        <v>916</v>
      </c>
      <c r="B302" s="26">
        <v>44373</v>
      </c>
      <c r="C302" s="26">
        <v>44393</v>
      </c>
      <c r="D302" s="25">
        <v>2</v>
      </c>
    </row>
    <row r="303" spans="1:4" x14ac:dyDescent="0.3">
      <c r="A303" s="27" t="s">
        <v>915</v>
      </c>
      <c r="B303" s="26">
        <v>44305</v>
      </c>
      <c r="C303" s="26">
        <v>44333</v>
      </c>
      <c r="D303" s="25">
        <v>5</v>
      </c>
    </row>
    <row r="304" spans="1:4" x14ac:dyDescent="0.3">
      <c r="A304" s="27" t="s">
        <v>914</v>
      </c>
      <c r="B304" s="26">
        <v>44463</v>
      </c>
      <c r="C304" s="26">
        <v>44489</v>
      </c>
      <c r="D304" s="25">
        <v>18</v>
      </c>
    </row>
    <row r="305" spans="1:4" x14ac:dyDescent="0.3">
      <c r="A305" s="27" t="s">
        <v>913</v>
      </c>
      <c r="B305" s="26">
        <v>44307</v>
      </c>
      <c r="C305" s="26">
        <v>44312</v>
      </c>
      <c r="D305" s="25">
        <v>19</v>
      </c>
    </row>
    <row r="306" spans="1:4" x14ac:dyDescent="0.3">
      <c r="A306" s="27" t="s">
        <v>912</v>
      </c>
      <c r="B306" s="26">
        <v>44377</v>
      </c>
      <c r="C306" s="26">
        <v>44396</v>
      </c>
      <c r="D306" s="25">
        <v>1</v>
      </c>
    </row>
    <row r="307" spans="1:4" x14ac:dyDescent="0.3">
      <c r="A307" s="27" t="s">
        <v>911</v>
      </c>
      <c r="B307" s="26">
        <v>44271</v>
      </c>
      <c r="C307" s="26">
        <v>44280</v>
      </c>
      <c r="D307" s="25">
        <v>15</v>
      </c>
    </row>
    <row r="308" spans="1:4" x14ac:dyDescent="0.3">
      <c r="A308" s="27" t="s">
        <v>910</v>
      </c>
      <c r="B308" s="26">
        <v>44460</v>
      </c>
      <c r="C308" s="26">
        <v>44486</v>
      </c>
      <c r="D308" s="25">
        <v>4</v>
      </c>
    </row>
    <row r="309" spans="1:4" x14ac:dyDescent="0.3">
      <c r="A309" s="27" t="s">
        <v>909</v>
      </c>
      <c r="B309" s="26">
        <v>44206</v>
      </c>
      <c r="C309" s="26">
        <v>44220</v>
      </c>
      <c r="D309" s="25">
        <v>2</v>
      </c>
    </row>
    <row r="310" spans="1:4" x14ac:dyDescent="0.3">
      <c r="A310" s="27" t="s">
        <v>908</v>
      </c>
      <c r="B310" s="26">
        <v>44231</v>
      </c>
      <c r="C310" s="26">
        <v>44248</v>
      </c>
      <c r="D310" s="25">
        <v>15</v>
      </c>
    </row>
    <row r="311" spans="1:4" x14ac:dyDescent="0.3">
      <c r="A311" s="27" t="s">
        <v>907</v>
      </c>
      <c r="B311" s="26">
        <v>44394</v>
      </c>
      <c r="C311" s="26">
        <v>44414</v>
      </c>
      <c r="D311" s="25">
        <v>4</v>
      </c>
    </row>
    <row r="312" spans="1:4" x14ac:dyDescent="0.3">
      <c r="A312" s="27" t="s">
        <v>906</v>
      </c>
      <c r="B312" s="26">
        <v>44526</v>
      </c>
      <c r="C312" s="26">
        <v>44551</v>
      </c>
      <c r="D312" s="25">
        <v>18</v>
      </c>
    </row>
    <row r="313" spans="1:4" x14ac:dyDescent="0.3">
      <c r="A313" s="27" t="s">
        <v>905</v>
      </c>
      <c r="B313" s="26">
        <v>44437</v>
      </c>
      <c r="C313" s="26">
        <v>44451</v>
      </c>
      <c r="D313" s="25">
        <v>11</v>
      </c>
    </row>
    <row r="314" spans="1:4" x14ac:dyDescent="0.3">
      <c r="A314" s="27" t="s">
        <v>904</v>
      </c>
      <c r="B314" s="26">
        <v>44247</v>
      </c>
      <c r="C314" s="26">
        <v>44272</v>
      </c>
      <c r="D314" s="25">
        <v>15</v>
      </c>
    </row>
    <row r="315" spans="1:4" x14ac:dyDescent="0.3">
      <c r="A315" s="27" t="s">
        <v>903</v>
      </c>
      <c r="B315" s="26">
        <v>44195</v>
      </c>
      <c r="C315" s="26">
        <v>44204</v>
      </c>
      <c r="D315" s="25">
        <v>11</v>
      </c>
    </row>
    <row r="316" spans="1:4" x14ac:dyDescent="0.3">
      <c r="A316" s="27" t="s">
        <v>902</v>
      </c>
      <c r="B316" s="26">
        <v>44506</v>
      </c>
      <c r="C316" s="26">
        <v>44532</v>
      </c>
      <c r="D316" s="25">
        <v>6</v>
      </c>
    </row>
    <row r="317" spans="1:4" x14ac:dyDescent="0.3">
      <c r="A317" s="27" t="s">
        <v>901</v>
      </c>
      <c r="B317" s="26">
        <v>44479</v>
      </c>
      <c r="C317" s="26">
        <v>44499</v>
      </c>
      <c r="D317" s="25">
        <v>15</v>
      </c>
    </row>
    <row r="318" spans="1:4" x14ac:dyDescent="0.3">
      <c r="A318" s="27" t="s">
        <v>900</v>
      </c>
      <c r="B318" s="26">
        <v>44452</v>
      </c>
      <c r="C318" s="26">
        <v>44472</v>
      </c>
      <c r="D318" s="25">
        <v>5</v>
      </c>
    </row>
    <row r="319" spans="1:4" x14ac:dyDescent="0.3">
      <c r="A319" s="27" t="s">
        <v>899</v>
      </c>
      <c r="B319" s="26">
        <v>44493</v>
      </c>
      <c r="C319" s="26">
        <v>44495</v>
      </c>
      <c r="D319" s="25">
        <v>7</v>
      </c>
    </row>
    <row r="320" spans="1:4" x14ac:dyDescent="0.3">
      <c r="A320" s="27" t="s">
        <v>898</v>
      </c>
      <c r="B320" s="26">
        <v>44192</v>
      </c>
      <c r="C320" s="26">
        <v>44212</v>
      </c>
      <c r="D320" s="25">
        <v>7</v>
      </c>
    </row>
    <row r="321" spans="1:4" x14ac:dyDescent="0.3">
      <c r="A321" s="27" t="s">
        <v>897</v>
      </c>
      <c r="B321" s="26">
        <v>44449</v>
      </c>
      <c r="C321" s="26">
        <v>44464</v>
      </c>
      <c r="D321" s="25">
        <v>1</v>
      </c>
    </row>
    <row r="322" spans="1:4" x14ac:dyDescent="0.3">
      <c r="A322" s="27" t="s">
        <v>896</v>
      </c>
      <c r="B322" s="26">
        <v>44489</v>
      </c>
      <c r="C322" s="26">
        <v>44506</v>
      </c>
      <c r="D322" s="25">
        <v>4</v>
      </c>
    </row>
    <row r="323" spans="1:4" x14ac:dyDescent="0.3">
      <c r="A323" s="27" t="s">
        <v>895</v>
      </c>
      <c r="B323" s="26">
        <v>44247</v>
      </c>
      <c r="C323" s="26">
        <v>44251</v>
      </c>
      <c r="D323" s="25">
        <v>15</v>
      </c>
    </row>
    <row r="324" spans="1:4" x14ac:dyDescent="0.3">
      <c r="A324" s="27" t="s">
        <v>894</v>
      </c>
      <c r="B324" s="26">
        <v>44258</v>
      </c>
      <c r="C324" s="26">
        <v>44273</v>
      </c>
      <c r="D324" s="25">
        <v>4</v>
      </c>
    </row>
    <row r="325" spans="1:4" x14ac:dyDescent="0.3">
      <c r="A325" s="27" t="s">
        <v>893</v>
      </c>
      <c r="B325" s="26">
        <v>44253</v>
      </c>
      <c r="C325" s="26">
        <v>44256</v>
      </c>
      <c r="D325" s="25">
        <v>19</v>
      </c>
    </row>
    <row r="326" spans="1:4" x14ac:dyDescent="0.3">
      <c r="A326" s="27" t="s">
        <v>892</v>
      </c>
      <c r="B326" s="26">
        <v>44392</v>
      </c>
      <c r="C326" s="26">
        <v>44414</v>
      </c>
      <c r="D326" s="25">
        <v>6</v>
      </c>
    </row>
    <row r="327" spans="1:4" x14ac:dyDescent="0.3">
      <c r="A327" s="27" t="s">
        <v>891</v>
      </c>
      <c r="B327" s="26">
        <v>44402</v>
      </c>
      <c r="C327" s="26">
        <v>44428</v>
      </c>
      <c r="D327" s="25">
        <v>8</v>
      </c>
    </row>
    <row r="328" spans="1:4" x14ac:dyDescent="0.3">
      <c r="A328" s="27" t="s">
        <v>890</v>
      </c>
      <c r="B328" s="26">
        <v>44219</v>
      </c>
      <c r="C328" s="26">
        <v>44246</v>
      </c>
      <c r="D328" s="25">
        <v>1</v>
      </c>
    </row>
    <row r="329" spans="1:4" x14ac:dyDescent="0.3">
      <c r="A329" s="27" t="s">
        <v>889</v>
      </c>
      <c r="B329" s="26">
        <v>44421</v>
      </c>
      <c r="C329" s="26">
        <v>44437</v>
      </c>
      <c r="D329" s="25">
        <v>11</v>
      </c>
    </row>
    <row r="330" spans="1:4" x14ac:dyDescent="0.3">
      <c r="A330" s="27" t="s">
        <v>888</v>
      </c>
      <c r="B330" s="26">
        <v>44312</v>
      </c>
      <c r="C330" s="26">
        <v>44321</v>
      </c>
      <c r="D330" s="25">
        <v>5</v>
      </c>
    </row>
    <row r="331" spans="1:4" x14ac:dyDescent="0.3">
      <c r="A331" s="27" t="s">
        <v>887</v>
      </c>
      <c r="B331" s="26">
        <v>44307</v>
      </c>
      <c r="C331" s="26">
        <v>44307</v>
      </c>
      <c r="D331" s="25">
        <v>13</v>
      </c>
    </row>
    <row r="332" spans="1:4" x14ac:dyDescent="0.3">
      <c r="A332" s="27" t="s">
        <v>886</v>
      </c>
      <c r="B332" s="26">
        <v>44179</v>
      </c>
      <c r="C332" s="26">
        <v>44206</v>
      </c>
      <c r="D332" s="25">
        <v>12</v>
      </c>
    </row>
    <row r="333" spans="1:4" x14ac:dyDescent="0.3">
      <c r="A333" s="27" t="s">
        <v>885</v>
      </c>
      <c r="B333" s="26">
        <v>44213</v>
      </c>
      <c r="C333" s="26">
        <v>44213</v>
      </c>
      <c r="D333" s="25">
        <v>4</v>
      </c>
    </row>
    <row r="334" spans="1:4" x14ac:dyDescent="0.3">
      <c r="A334" s="27" t="s">
        <v>884</v>
      </c>
      <c r="B334" s="26">
        <v>44343</v>
      </c>
      <c r="C334" s="26">
        <v>44371</v>
      </c>
      <c r="D334" s="25">
        <v>15</v>
      </c>
    </row>
    <row r="335" spans="1:4" x14ac:dyDescent="0.3">
      <c r="A335" s="27" t="s">
        <v>883</v>
      </c>
      <c r="B335" s="26">
        <v>44283</v>
      </c>
      <c r="C335" s="26">
        <v>44312</v>
      </c>
      <c r="D335" s="25">
        <v>1</v>
      </c>
    </row>
    <row r="336" spans="1:4" x14ac:dyDescent="0.3">
      <c r="A336" s="27" t="s">
        <v>882</v>
      </c>
      <c r="B336" s="26">
        <v>44283</v>
      </c>
      <c r="C336" s="26">
        <v>44292</v>
      </c>
      <c r="D336" s="25">
        <v>9</v>
      </c>
    </row>
    <row r="337" spans="1:4" x14ac:dyDescent="0.3">
      <c r="A337" s="27" t="s">
        <v>881</v>
      </c>
      <c r="B337" s="26">
        <v>44248</v>
      </c>
      <c r="C337" s="26">
        <v>44269</v>
      </c>
      <c r="D337" s="25">
        <v>19</v>
      </c>
    </row>
    <row r="338" spans="1:4" x14ac:dyDescent="0.3">
      <c r="A338" s="27" t="s">
        <v>880</v>
      </c>
      <c r="B338" s="26">
        <v>44481</v>
      </c>
      <c r="C338" s="26">
        <v>44500</v>
      </c>
      <c r="D338" s="25">
        <v>18</v>
      </c>
    </row>
    <row r="339" spans="1:4" x14ac:dyDescent="0.3">
      <c r="A339" s="27" t="s">
        <v>879</v>
      </c>
      <c r="B339" s="26">
        <v>44527</v>
      </c>
      <c r="C339" s="26">
        <v>44533</v>
      </c>
      <c r="D339" s="25">
        <v>14</v>
      </c>
    </row>
    <row r="340" spans="1:4" x14ac:dyDescent="0.3">
      <c r="A340" s="27" t="s">
        <v>878</v>
      </c>
      <c r="B340" s="26">
        <v>44419</v>
      </c>
      <c r="C340" s="26">
        <v>44442</v>
      </c>
      <c r="D340" s="25">
        <v>19</v>
      </c>
    </row>
    <row r="341" spans="1:4" x14ac:dyDescent="0.3">
      <c r="A341" s="27" t="s">
        <v>877</v>
      </c>
      <c r="B341" s="26">
        <v>44352</v>
      </c>
      <c r="C341" s="26">
        <v>44378</v>
      </c>
      <c r="D341" s="25">
        <v>2</v>
      </c>
    </row>
    <row r="342" spans="1:4" x14ac:dyDescent="0.3">
      <c r="A342" s="27" t="s">
        <v>876</v>
      </c>
      <c r="B342" s="26">
        <v>44446</v>
      </c>
      <c r="C342" s="26">
        <v>44454</v>
      </c>
      <c r="D342" s="25">
        <v>14</v>
      </c>
    </row>
    <row r="343" spans="1:4" x14ac:dyDescent="0.3">
      <c r="A343" s="27" t="s">
        <v>875</v>
      </c>
      <c r="B343" s="26">
        <v>44484</v>
      </c>
      <c r="C343" s="26">
        <v>44514</v>
      </c>
      <c r="D343" s="25">
        <v>11</v>
      </c>
    </row>
    <row r="344" spans="1:4" x14ac:dyDescent="0.3">
      <c r="A344" s="27" t="s">
        <v>874</v>
      </c>
      <c r="B344" s="26">
        <v>44473</v>
      </c>
      <c r="C344" s="26">
        <v>44482</v>
      </c>
      <c r="D344" s="25">
        <v>19</v>
      </c>
    </row>
    <row r="345" spans="1:4" x14ac:dyDescent="0.3">
      <c r="A345" s="27" t="s">
        <v>873</v>
      </c>
      <c r="B345" s="26">
        <v>44177</v>
      </c>
      <c r="C345" s="26">
        <v>44204</v>
      </c>
      <c r="D345" s="25">
        <v>10</v>
      </c>
    </row>
    <row r="346" spans="1:4" x14ac:dyDescent="0.3">
      <c r="A346" s="27" t="s">
        <v>872</v>
      </c>
      <c r="B346" s="26">
        <v>44350</v>
      </c>
      <c r="C346" s="26">
        <v>44353</v>
      </c>
      <c r="D346" s="25">
        <v>7</v>
      </c>
    </row>
    <row r="347" spans="1:4" x14ac:dyDescent="0.3">
      <c r="A347" s="27" t="s">
        <v>871</v>
      </c>
      <c r="B347" s="26">
        <v>44298</v>
      </c>
      <c r="C347" s="26">
        <v>44326</v>
      </c>
      <c r="D347" s="25">
        <v>5</v>
      </c>
    </row>
    <row r="348" spans="1:4" x14ac:dyDescent="0.3">
      <c r="A348" s="27" t="s">
        <v>870</v>
      </c>
      <c r="B348" s="26">
        <v>44379</v>
      </c>
      <c r="C348" s="26">
        <v>44390</v>
      </c>
      <c r="D348" s="25">
        <v>15</v>
      </c>
    </row>
    <row r="349" spans="1:4" x14ac:dyDescent="0.3">
      <c r="A349" s="27" t="s">
        <v>869</v>
      </c>
      <c r="B349" s="26">
        <v>44250</v>
      </c>
      <c r="C349" s="26">
        <v>44255</v>
      </c>
      <c r="D349" s="25">
        <v>20</v>
      </c>
    </row>
    <row r="350" spans="1:4" x14ac:dyDescent="0.3">
      <c r="A350" s="27" t="s">
        <v>868</v>
      </c>
      <c r="B350" s="26">
        <v>44527</v>
      </c>
      <c r="C350" s="26">
        <v>44534</v>
      </c>
      <c r="D350" s="25">
        <v>12</v>
      </c>
    </row>
    <row r="351" spans="1:4" x14ac:dyDescent="0.3">
      <c r="A351" s="27" t="s">
        <v>867</v>
      </c>
      <c r="B351" s="26">
        <v>44540</v>
      </c>
      <c r="C351" s="26">
        <v>44551</v>
      </c>
      <c r="D351" s="25">
        <v>20</v>
      </c>
    </row>
    <row r="352" spans="1:4" x14ac:dyDescent="0.3">
      <c r="A352" s="27" t="s">
        <v>866</v>
      </c>
      <c r="B352" s="26">
        <v>44485</v>
      </c>
      <c r="C352" s="26">
        <v>44488</v>
      </c>
      <c r="D352" s="25">
        <v>10</v>
      </c>
    </row>
    <row r="353" spans="1:4" x14ac:dyDescent="0.3">
      <c r="A353" s="27" t="s">
        <v>865</v>
      </c>
      <c r="B353" s="26">
        <v>44336</v>
      </c>
      <c r="C353" s="26">
        <v>44346</v>
      </c>
      <c r="D353" s="25">
        <v>20</v>
      </c>
    </row>
    <row r="354" spans="1:4" x14ac:dyDescent="0.3">
      <c r="A354" s="27" t="s">
        <v>864</v>
      </c>
      <c r="B354" s="26">
        <v>44412</v>
      </c>
      <c r="C354" s="26">
        <v>44426</v>
      </c>
      <c r="D354" s="25">
        <v>17</v>
      </c>
    </row>
    <row r="355" spans="1:4" x14ac:dyDescent="0.3">
      <c r="A355" s="27" t="s">
        <v>863</v>
      </c>
      <c r="B355" s="26">
        <v>44335</v>
      </c>
      <c r="C355" s="26">
        <v>44358</v>
      </c>
      <c r="D355" s="25">
        <v>1</v>
      </c>
    </row>
    <row r="356" spans="1:4" x14ac:dyDescent="0.3">
      <c r="A356" s="27" t="s">
        <v>862</v>
      </c>
      <c r="B356" s="26">
        <v>44279</v>
      </c>
      <c r="C356" s="26">
        <v>44280</v>
      </c>
      <c r="D356" s="25">
        <v>11</v>
      </c>
    </row>
    <row r="357" spans="1:4" x14ac:dyDescent="0.3">
      <c r="A357" s="27" t="s">
        <v>861</v>
      </c>
      <c r="B357" s="26">
        <v>44461</v>
      </c>
      <c r="C357" s="26">
        <v>44474</v>
      </c>
      <c r="D357" s="25">
        <v>19</v>
      </c>
    </row>
    <row r="358" spans="1:4" x14ac:dyDescent="0.3">
      <c r="A358" s="27" t="s">
        <v>860</v>
      </c>
      <c r="B358" s="26">
        <v>44403</v>
      </c>
      <c r="C358" s="26">
        <v>44423</v>
      </c>
      <c r="D358" s="25">
        <v>15</v>
      </c>
    </row>
    <row r="359" spans="1:4" x14ac:dyDescent="0.3">
      <c r="A359" s="27" t="s">
        <v>859</v>
      </c>
      <c r="B359" s="26">
        <v>44228</v>
      </c>
      <c r="C359" s="26">
        <v>44256</v>
      </c>
      <c r="D359" s="25">
        <v>7</v>
      </c>
    </row>
    <row r="360" spans="1:4" x14ac:dyDescent="0.3">
      <c r="A360" s="27" t="s">
        <v>858</v>
      </c>
      <c r="B360" s="26">
        <v>44233</v>
      </c>
      <c r="C360" s="26">
        <v>44248</v>
      </c>
      <c r="D360" s="25">
        <v>1</v>
      </c>
    </row>
    <row r="361" spans="1:4" x14ac:dyDescent="0.3">
      <c r="A361" s="27" t="s">
        <v>857</v>
      </c>
      <c r="B361" s="26">
        <v>44235</v>
      </c>
      <c r="C361" s="26">
        <v>44261</v>
      </c>
      <c r="D361" s="25">
        <v>11</v>
      </c>
    </row>
    <row r="362" spans="1:4" x14ac:dyDescent="0.3">
      <c r="A362" s="27" t="s">
        <v>856</v>
      </c>
      <c r="B362" s="26">
        <v>44339</v>
      </c>
      <c r="C362" s="26">
        <v>44342</v>
      </c>
      <c r="D362" s="25">
        <v>17</v>
      </c>
    </row>
    <row r="363" spans="1:4" x14ac:dyDescent="0.3">
      <c r="A363" s="27" t="s">
        <v>855</v>
      </c>
      <c r="B363" s="26">
        <v>44514</v>
      </c>
      <c r="C363" s="26">
        <v>44542</v>
      </c>
      <c r="D363" s="25">
        <v>14</v>
      </c>
    </row>
    <row r="364" spans="1:4" x14ac:dyDescent="0.3">
      <c r="A364" s="27" t="s">
        <v>854</v>
      </c>
      <c r="B364" s="26">
        <v>44257</v>
      </c>
      <c r="C364" s="26">
        <v>44285</v>
      </c>
      <c r="D364" s="25">
        <v>10</v>
      </c>
    </row>
    <row r="365" spans="1:4" x14ac:dyDescent="0.3">
      <c r="A365" s="27" t="s">
        <v>853</v>
      </c>
      <c r="B365" s="26">
        <v>44200</v>
      </c>
      <c r="C365" s="26">
        <v>44205</v>
      </c>
      <c r="D365" s="25">
        <v>2</v>
      </c>
    </row>
    <row r="366" spans="1:4" x14ac:dyDescent="0.3">
      <c r="A366" s="27" t="s">
        <v>852</v>
      </c>
      <c r="B366" s="26">
        <v>44427</v>
      </c>
      <c r="C366" s="26">
        <v>44442</v>
      </c>
      <c r="D366" s="25">
        <v>10</v>
      </c>
    </row>
    <row r="367" spans="1:4" x14ac:dyDescent="0.3">
      <c r="A367" s="27" t="s">
        <v>851</v>
      </c>
      <c r="B367" s="26">
        <v>44469</v>
      </c>
      <c r="C367" s="26">
        <v>44486</v>
      </c>
      <c r="D367" s="25">
        <v>14</v>
      </c>
    </row>
    <row r="368" spans="1:4" x14ac:dyDescent="0.3">
      <c r="A368" s="27" t="s">
        <v>850</v>
      </c>
      <c r="B368" s="26">
        <v>44285</v>
      </c>
      <c r="C368" s="26">
        <v>44290</v>
      </c>
      <c r="D368" s="25">
        <v>12</v>
      </c>
    </row>
    <row r="369" spans="1:4" x14ac:dyDescent="0.3">
      <c r="A369" s="27" t="s">
        <v>849</v>
      </c>
      <c r="B369" s="26">
        <v>44451</v>
      </c>
      <c r="C369" s="26">
        <v>44480</v>
      </c>
      <c r="D369" s="25">
        <v>18</v>
      </c>
    </row>
    <row r="370" spans="1:4" x14ac:dyDescent="0.3">
      <c r="A370" s="27" t="s">
        <v>848</v>
      </c>
      <c r="B370" s="26">
        <v>44515</v>
      </c>
      <c r="C370" s="26">
        <v>44522</v>
      </c>
      <c r="D370" s="25">
        <v>7</v>
      </c>
    </row>
    <row r="371" spans="1:4" x14ac:dyDescent="0.3">
      <c r="A371" s="27" t="s">
        <v>847</v>
      </c>
      <c r="B371" s="26">
        <v>44386</v>
      </c>
      <c r="C371" s="26">
        <v>44406</v>
      </c>
      <c r="D371" s="25">
        <v>5</v>
      </c>
    </row>
    <row r="372" spans="1:4" x14ac:dyDescent="0.3">
      <c r="A372" s="27" t="s">
        <v>846</v>
      </c>
      <c r="B372" s="26">
        <v>44169</v>
      </c>
      <c r="C372" s="26">
        <v>44198</v>
      </c>
      <c r="D372" s="25">
        <v>19</v>
      </c>
    </row>
    <row r="373" spans="1:4" x14ac:dyDescent="0.3">
      <c r="A373" s="27" t="s">
        <v>845</v>
      </c>
      <c r="B373" s="26">
        <v>44332</v>
      </c>
      <c r="C373" s="26">
        <v>44336</v>
      </c>
      <c r="D373" s="25">
        <v>18</v>
      </c>
    </row>
    <row r="374" spans="1:4" x14ac:dyDescent="0.3">
      <c r="A374" s="27" t="s">
        <v>844</v>
      </c>
      <c r="B374" s="26">
        <v>44489</v>
      </c>
      <c r="C374" s="26">
        <v>44496</v>
      </c>
      <c r="D374" s="25">
        <v>14</v>
      </c>
    </row>
    <row r="375" spans="1:4" x14ac:dyDescent="0.3">
      <c r="A375" s="27" t="s">
        <v>843</v>
      </c>
      <c r="B375" s="26">
        <v>44347</v>
      </c>
      <c r="C375" s="26">
        <v>44369</v>
      </c>
      <c r="D375" s="25">
        <v>18</v>
      </c>
    </row>
    <row r="376" spans="1:4" x14ac:dyDescent="0.3">
      <c r="A376" s="27" t="s">
        <v>842</v>
      </c>
      <c r="B376" s="26">
        <v>44360</v>
      </c>
      <c r="C376" s="26">
        <v>44364</v>
      </c>
      <c r="D376" s="25">
        <v>18</v>
      </c>
    </row>
    <row r="377" spans="1:4" x14ac:dyDescent="0.3">
      <c r="A377" s="27" t="s">
        <v>841</v>
      </c>
      <c r="B377" s="26">
        <v>44186</v>
      </c>
      <c r="C377" s="26">
        <v>44213</v>
      </c>
      <c r="D377" s="25">
        <v>15</v>
      </c>
    </row>
    <row r="378" spans="1:4" x14ac:dyDescent="0.3">
      <c r="A378" s="27" t="s">
        <v>840</v>
      </c>
      <c r="B378" s="26">
        <v>44287</v>
      </c>
      <c r="C378" s="26">
        <v>44299</v>
      </c>
      <c r="D378" s="25">
        <v>13</v>
      </c>
    </row>
    <row r="379" spans="1:4" x14ac:dyDescent="0.3">
      <c r="A379" s="27" t="s">
        <v>839</v>
      </c>
      <c r="B379" s="26">
        <v>44432</v>
      </c>
      <c r="C379" s="26">
        <v>44457</v>
      </c>
      <c r="D379" s="25">
        <v>17</v>
      </c>
    </row>
    <row r="380" spans="1:4" x14ac:dyDescent="0.3">
      <c r="A380" s="27" t="s">
        <v>838</v>
      </c>
      <c r="B380" s="26">
        <v>44324</v>
      </c>
      <c r="C380" s="26">
        <v>44328</v>
      </c>
      <c r="D380" s="25">
        <v>5</v>
      </c>
    </row>
    <row r="381" spans="1:4" x14ac:dyDescent="0.3">
      <c r="A381" s="27" t="s">
        <v>837</v>
      </c>
      <c r="B381" s="26">
        <v>44401</v>
      </c>
      <c r="C381" s="26">
        <v>44428</v>
      </c>
      <c r="D381" s="25">
        <v>4</v>
      </c>
    </row>
    <row r="382" spans="1:4" x14ac:dyDescent="0.3">
      <c r="A382" s="27" t="s">
        <v>836</v>
      </c>
      <c r="B382" s="26">
        <v>44345</v>
      </c>
      <c r="C382" s="26">
        <v>44367</v>
      </c>
      <c r="D382" s="25">
        <v>11</v>
      </c>
    </row>
    <row r="383" spans="1:4" x14ac:dyDescent="0.3">
      <c r="A383" s="27" t="s">
        <v>835</v>
      </c>
      <c r="B383" s="26">
        <v>44240</v>
      </c>
      <c r="C383" s="26">
        <v>44245</v>
      </c>
      <c r="D383" s="25">
        <v>10</v>
      </c>
    </row>
    <row r="384" spans="1:4" x14ac:dyDescent="0.3">
      <c r="A384" s="27" t="s">
        <v>834</v>
      </c>
      <c r="B384" s="26">
        <v>44262</v>
      </c>
      <c r="C384" s="26">
        <v>44286</v>
      </c>
      <c r="D384" s="25">
        <v>2</v>
      </c>
    </row>
    <row r="385" spans="1:4" x14ac:dyDescent="0.3">
      <c r="A385" s="27" t="s">
        <v>833</v>
      </c>
      <c r="B385" s="26">
        <v>44263</v>
      </c>
      <c r="C385" s="26">
        <v>44275</v>
      </c>
      <c r="D385" s="25">
        <v>17</v>
      </c>
    </row>
    <row r="386" spans="1:4" x14ac:dyDescent="0.3">
      <c r="A386" s="27" t="s">
        <v>832</v>
      </c>
      <c r="B386" s="26">
        <v>44208</v>
      </c>
      <c r="C386" s="26">
        <v>44224</v>
      </c>
      <c r="D386" s="25">
        <v>16</v>
      </c>
    </row>
    <row r="387" spans="1:4" x14ac:dyDescent="0.3">
      <c r="A387" s="27" t="s">
        <v>831</v>
      </c>
      <c r="B387" s="26">
        <v>44290</v>
      </c>
      <c r="C387" s="26">
        <v>44293</v>
      </c>
      <c r="D387" s="25">
        <v>13</v>
      </c>
    </row>
    <row r="388" spans="1:4" x14ac:dyDescent="0.3">
      <c r="A388" s="27" t="s">
        <v>830</v>
      </c>
      <c r="B388" s="26">
        <v>44474</v>
      </c>
      <c r="C388" s="26">
        <v>44502</v>
      </c>
      <c r="D388" s="25">
        <v>11</v>
      </c>
    </row>
    <row r="389" spans="1:4" x14ac:dyDescent="0.3">
      <c r="A389" s="27" t="s">
        <v>829</v>
      </c>
      <c r="B389" s="26">
        <v>44522</v>
      </c>
      <c r="C389" s="26">
        <v>44535</v>
      </c>
      <c r="D389" s="25">
        <v>16</v>
      </c>
    </row>
    <row r="390" spans="1:4" x14ac:dyDescent="0.3">
      <c r="A390" s="27" t="s">
        <v>828</v>
      </c>
      <c r="B390" s="26">
        <v>44223</v>
      </c>
      <c r="C390" s="26">
        <v>44229</v>
      </c>
      <c r="D390" s="25">
        <v>20</v>
      </c>
    </row>
    <row r="391" spans="1:4" x14ac:dyDescent="0.3">
      <c r="A391" s="27" t="s">
        <v>827</v>
      </c>
      <c r="B391" s="26">
        <v>44386</v>
      </c>
      <c r="C391" s="26">
        <v>44394</v>
      </c>
      <c r="D391" s="25">
        <v>2</v>
      </c>
    </row>
    <row r="392" spans="1:4" x14ac:dyDescent="0.3">
      <c r="A392" s="27" t="s">
        <v>826</v>
      </c>
      <c r="B392" s="26">
        <v>44342</v>
      </c>
      <c r="C392" s="26">
        <v>44367</v>
      </c>
      <c r="D392" s="25">
        <v>9</v>
      </c>
    </row>
    <row r="393" spans="1:4" x14ac:dyDescent="0.3">
      <c r="A393" s="27" t="s">
        <v>825</v>
      </c>
      <c r="B393" s="26">
        <v>44292</v>
      </c>
      <c r="C393" s="26">
        <v>44306</v>
      </c>
      <c r="D393" s="25">
        <v>2</v>
      </c>
    </row>
    <row r="394" spans="1:4" x14ac:dyDescent="0.3">
      <c r="A394" s="27" t="s">
        <v>824</v>
      </c>
      <c r="B394" s="26">
        <v>44282</v>
      </c>
      <c r="C394" s="26">
        <v>44310</v>
      </c>
      <c r="D394" s="25">
        <v>19</v>
      </c>
    </row>
    <row r="395" spans="1:4" x14ac:dyDescent="0.3">
      <c r="A395" s="27" t="s">
        <v>823</v>
      </c>
      <c r="B395" s="26">
        <v>44313</v>
      </c>
      <c r="C395" s="26">
        <v>44317</v>
      </c>
      <c r="D395" s="25">
        <v>7</v>
      </c>
    </row>
    <row r="396" spans="1:4" x14ac:dyDescent="0.3">
      <c r="A396" s="27" t="s">
        <v>822</v>
      </c>
      <c r="B396" s="26">
        <v>44478</v>
      </c>
      <c r="C396" s="26">
        <v>44508</v>
      </c>
      <c r="D396" s="25">
        <v>19</v>
      </c>
    </row>
    <row r="397" spans="1:4" x14ac:dyDescent="0.3">
      <c r="A397" s="27" t="s">
        <v>821</v>
      </c>
      <c r="B397" s="26">
        <v>44409</v>
      </c>
      <c r="C397" s="26">
        <v>44418</v>
      </c>
      <c r="D397" s="25">
        <v>12</v>
      </c>
    </row>
    <row r="398" spans="1:4" x14ac:dyDescent="0.3">
      <c r="A398" s="27" t="s">
        <v>820</v>
      </c>
      <c r="B398" s="26">
        <v>44336</v>
      </c>
      <c r="C398" s="26">
        <v>44361</v>
      </c>
      <c r="D398" s="25">
        <v>1</v>
      </c>
    </row>
    <row r="399" spans="1:4" x14ac:dyDescent="0.3">
      <c r="A399" s="27" t="s">
        <v>819</v>
      </c>
      <c r="B399" s="26">
        <v>44341</v>
      </c>
      <c r="C399" s="26">
        <v>44345</v>
      </c>
      <c r="D399" s="25">
        <v>6</v>
      </c>
    </row>
    <row r="400" spans="1:4" x14ac:dyDescent="0.3">
      <c r="A400" s="27" t="s">
        <v>818</v>
      </c>
      <c r="B400" s="26">
        <v>44399</v>
      </c>
      <c r="C400" s="26">
        <v>44399</v>
      </c>
      <c r="D400" s="25">
        <v>16</v>
      </c>
    </row>
    <row r="401" spans="1:4" x14ac:dyDescent="0.3">
      <c r="A401" s="27" t="s">
        <v>817</v>
      </c>
      <c r="B401" s="26">
        <v>44431</v>
      </c>
      <c r="C401" s="26">
        <v>44436</v>
      </c>
      <c r="D401" s="25">
        <v>9</v>
      </c>
    </row>
    <row r="402" spans="1:4" x14ac:dyDescent="0.3">
      <c r="A402" s="27" t="s">
        <v>816</v>
      </c>
      <c r="B402" s="26">
        <v>44246</v>
      </c>
      <c r="C402" s="26">
        <v>44250</v>
      </c>
      <c r="D402" s="25">
        <v>1</v>
      </c>
    </row>
    <row r="403" spans="1:4" x14ac:dyDescent="0.3">
      <c r="A403" s="27" t="s">
        <v>815</v>
      </c>
      <c r="B403" s="26">
        <v>44506</v>
      </c>
      <c r="C403" s="26">
        <v>44528</v>
      </c>
      <c r="D403" s="25">
        <v>5</v>
      </c>
    </row>
    <row r="404" spans="1:4" x14ac:dyDescent="0.3">
      <c r="A404" s="27" t="s">
        <v>814</v>
      </c>
      <c r="B404" s="26">
        <v>44256</v>
      </c>
      <c r="C404" s="26">
        <v>44268</v>
      </c>
      <c r="D404" s="25">
        <v>17</v>
      </c>
    </row>
    <row r="405" spans="1:4" x14ac:dyDescent="0.3">
      <c r="A405" s="27" t="s">
        <v>813</v>
      </c>
      <c r="B405" s="26">
        <v>44247</v>
      </c>
      <c r="C405" s="26">
        <v>44262</v>
      </c>
      <c r="D405" s="25">
        <v>11</v>
      </c>
    </row>
    <row r="406" spans="1:4" x14ac:dyDescent="0.3">
      <c r="A406" s="27" t="s">
        <v>812</v>
      </c>
      <c r="B406" s="26">
        <v>44274</v>
      </c>
      <c r="C406" s="26">
        <v>44291</v>
      </c>
      <c r="D406" s="25">
        <v>15</v>
      </c>
    </row>
    <row r="407" spans="1:4" x14ac:dyDescent="0.3">
      <c r="A407" s="27" t="s">
        <v>811</v>
      </c>
      <c r="B407" s="26">
        <v>44408</v>
      </c>
      <c r="C407" s="26">
        <v>44423</v>
      </c>
      <c r="D407" s="25">
        <v>8</v>
      </c>
    </row>
    <row r="408" spans="1:4" x14ac:dyDescent="0.3">
      <c r="A408" s="27" t="s">
        <v>810</v>
      </c>
      <c r="B408" s="26">
        <v>44401</v>
      </c>
      <c r="C408" s="26">
        <v>44409</v>
      </c>
      <c r="D408" s="25">
        <v>3</v>
      </c>
    </row>
    <row r="409" spans="1:4" x14ac:dyDescent="0.3">
      <c r="A409" s="27" t="s">
        <v>809</v>
      </c>
      <c r="B409" s="26">
        <v>44364</v>
      </c>
      <c r="C409" s="26">
        <v>44393</v>
      </c>
      <c r="D409" s="25">
        <v>11</v>
      </c>
    </row>
    <row r="410" spans="1:4" x14ac:dyDescent="0.3">
      <c r="A410" s="27" t="s">
        <v>808</v>
      </c>
      <c r="B410" s="26">
        <v>44265</v>
      </c>
      <c r="C410" s="26">
        <v>44282</v>
      </c>
      <c r="D410" s="25">
        <v>1</v>
      </c>
    </row>
    <row r="411" spans="1:4" x14ac:dyDescent="0.3">
      <c r="A411" s="27" t="s">
        <v>807</v>
      </c>
      <c r="B411" s="26">
        <v>44321</v>
      </c>
      <c r="C411" s="26">
        <v>44342</v>
      </c>
      <c r="D411" s="25">
        <v>11</v>
      </c>
    </row>
    <row r="412" spans="1:4" x14ac:dyDescent="0.3">
      <c r="A412" s="27" t="s">
        <v>806</v>
      </c>
      <c r="B412" s="26">
        <v>44396</v>
      </c>
      <c r="C412" s="26">
        <v>44401</v>
      </c>
      <c r="D412" s="25">
        <v>4</v>
      </c>
    </row>
    <row r="413" spans="1:4" x14ac:dyDescent="0.3">
      <c r="A413" s="27" t="s">
        <v>805</v>
      </c>
      <c r="B413" s="26">
        <v>44176</v>
      </c>
      <c r="C413" s="26">
        <v>44201</v>
      </c>
      <c r="D413" s="25">
        <v>16</v>
      </c>
    </row>
    <row r="414" spans="1:4" x14ac:dyDescent="0.3">
      <c r="A414" s="27" t="s">
        <v>804</v>
      </c>
      <c r="B414" s="26">
        <v>44208</v>
      </c>
      <c r="C414" s="26">
        <v>44211</v>
      </c>
      <c r="D414" s="25">
        <v>14</v>
      </c>
    </row>
    <row r="415" spans="1:4" x14ac:dyDescent="0.3">
      <c r="A415" s="27" t="s">
        <v>803</v>
      </c>
      <c r="B415" s="26">
        <v>44215</v>
      </c>
      <c r="C415" s="26">
        <v>44222</v>
      </c>
      <c r="D415" s="25">
        <v>8</v>
      </c>
    </row>
    <row r="416" spans="1:4" x14ac:dyDescent="0.3">
      <c r="A416" s="27" t="s">
        <v>802</v>
      </c>
      <c r="B416" s="26">
        <v>44437</v>
      </c>
      <c r="C416" s="26">
        <v>44444</v>
      </c>
      <c r="D416" s="25">
        <v>4</v>
      </c>
    </row>
    <row r="417" spans="1:4" x14ac:dyDescent="0.3">
      <c r="A417" s="27" t="s">
        <v>801</v>
      </c>
      <c r="B417" s="26">
        <v>44542</v>
      </c>
      <c r="C417" s="26">
        <v>44560</v>
      </c>
      <c r="D417" s="25">
        <v>15</v>
      </c>
    </row>
    <row r="418" spans="1:4" x14ac:dyDescent="0.3">
      <c r="A418" s="27" t="s">
        <v>800</v>
      </c>
      <c r="B418" s="26">
        <v>44412</v>
      </c>
      <c r="C418" s="26">
        <v>44412</v>
      </c>
      <c r="D418" s="25">
        <v>4</v>
      </c>
    </row>
    <row r="419" spans="1:4" x14ac:dyDescent="0.3">
      <c r="A419" s="27" t="s">
        <v>799</v>
      </c>
      <c r="B419" s="26">
        <v>44294</v>
      </c>
      <c r="C419" s="26">
        <v>44303</v>
      </c>
      <c r="D419" s="25">
        <v>9</v>
      </c>
    </row>
    <row r="420" spans="1:4" x14ac:dyDescent="0.3">
      <c r="A420" s="27" t="s">
        <v>798</v>
      </c>
      <c r="B420" s="26">
        <v>44430</v>
      </c>
      <c r="C420" s="26">
        <v>44432</v>
      </c>
      <c r="D420" s="25">
        <v>10</v>
      </c>
    </row>
    <row r="421" spans="1:4" x14ac:dyDescent="0.3">
      <c r="A421" s="27" t="s">
        <v>797</v>
      </c>
      <c r="B421" s="26">
        <v>44230</v>
      </c>
      <c r="C421" s="26">
        <v>44254</v>
      </c>
      <c r="D421" s="25">
        <v>9</v>
      </c>
    </row>
    <row r="422" spans="1:4" x14ac:dyDescent="0.3">
      <c r="A422" s="27" t="s">
        <v>796</v>
      </c>
      <c r="B422" s="26">
        <v>44396</v>
      </c>
      <c r="C422" s="26">
        <v>44400</v>
      </c>
      <c r="D422" s="25">
        <v>10</v>
      </c>
    </row>
    <row r="423" spans="1:4" x14ac:dyDescent="0.3">
      <c r="A423" s="27" t="s">
        <v>795</v>
      </c>
      <c r="B423" s="26">
        <v>44179</v>
      </c>
      <c r="C423" s="26">
        <v>44206</v>
      </c>
      <c r="D423" s="25">
        <v>20</v>
      </c>
    </row>
    <row r="424" spans="1:4" x14ac:dyDescent="0.3">
      <c r="A424" s="27" t="s">
        <v>794</v>
      </c>
      <c r="B424" s="26">
        <v>44389</v>
      </c>
      <c r="C424" s="26">
        <v>44405</v>
      </c>
      <c r="D424" s="25">
        <v>3</v>
      </c>
    </row>
    <row r="425" spans="1:4" x14ac:dyDescent="0.3">
      <c r="A425" s="27" t="s">
        <v>793</v>
      </c>
      <c r="B425" s="26">
        <v>44462</v>
      </c>
      <c r="C425" s="26">
        <v>44468</v>
      </c>
      <c r="D425" s="25">
        <v>14</v>
      </c>
    </row>
    <row r="426" spans="1:4" x14ac:dyDescent="0.3">
      <c r="A426" s="27" t="s">
        <v>792</v>
      </c>
      <c r="B426" s="26">
        <v>44447</v>
      </c>
      <c r="C426" s="26">
        <v>44467</v>
      </c>
      <c r="D426" s="25">
        <v>3</v>
      </c>
    </row>
    <row r="427" spans="1:4" x14ac:dyDescent="0.3">
      <c r="A427" s="27" t="s">
        <v>791</v>
      </c>
      <c r="B427" s="26">
        <v>44373</v>
      </c>
      <c r="C427" s="26">
        <v>44383</v>
      </c>
      <c r="D427" s="25">
        <v>10</v>
      </c>
    </row>
    <row r="428" spans="1:4" x14ac:dyDescent="0.3">
      <c r="A428" s="27" t="s">
        <v>790</v>
      </c>
      <c r="B428" s="26">
        <v>44397</v>
      </c>
      <c r="C428" s="26">
        <v>44405</v>
      </c>
      <c r="D428" s="25">
        <v>1</v>
      </c>
    </row>
    <row r="429" spans="1:4" x14ac:dyDescent="0.3">
      <c r="A429" s="27" t="s">
        <v>789</v>
      </c>
      <c r="B429" s="26">
        <v>44429</v>
      </c>
      <c r="C429" s="26">
        <v>44454</v>
      </c>
      <c r="D429" s="25">
        <v>15</v>
      </c>
    </row>
    <row r="430" spans="1:4" x14ac:dyDescent="0.3">
      <c r="A430" s="27" t="s">
        <v>788</v>
      </c>
      <c r="B430" s="26">
        <v>44210</v>
      </c>
      <c r="C430" s="26">
        <v>44240</v>
      </c>
      <c r="D430" s="25">
        <v>11</v>
      </c>
    </row>
    <row r="431" spans="1:4" x14ac:dyDescent="0.3">
      <c r="A431" s="27" t="s">
        <v>787</v>
      </c>
      <c r="B431" s="26">
        <v>44334</v>
      </c>
      <c r="C431" s="26">
        <v>44347</v>
      </c>
      <c r="D431" s="25">
        <v>17</v>
      </c>
    </row>
    <row r="432" spans="1:4" x14ac:dyDescent="0.3">
      <c r="A432" s="27" t="s">
        <v>786</v>
      </c>
      <c r="B432" s="26">
        <v>44215</v>
      </c>
      <c r="C432" s="26">
        <v>44240</v>
      </c>
      <c r="D432" s="25">
        <v>3</v>
      </c>
    </row>
    <row r="433" spans="1:4" x14ac:dyDescent="0.3">
      <c r="A433" s="27" t="s">
        <v>785</v>
      </c>
      <c r="B433" s="26">
        <v>44228</v>
      </c>
      <c r="C433" s="26">
        <v>44230</v>
      </c>
      <c r="D433" s="25">
        <v>1</v>
      </c>
    </row>
    <row r="434" spans="1:4" x14ac:dyDescent="0.3">
      <c r="A434" s="27" t="s">
        <v>784</v>
      </c>
      <c r="B434" s="26">
        <v>44420</v>
      </c>
      <c r="C434" s="26">
        <v>44450</v>
      </c>
      <c r="D434" s="25">
        <v>19</v>
      </c>
    </row>
    <row r="435" spans="1:4" x14ac:dyDescent="0.3">
      <c r="A435" s="27" t="s">
        <v>783</v>
      </c>
      <c r="B435" s="26">
        <v>44331</v>
      </c>
      <c r="C435" s="26">
        <v>44356</v>
      </c>
      <c r="D435" s="25">
        <v>7</v>
      </c>
    </row>
    <row r="436" spans="1:4" x14ac:dyDescent="0.3">
      <c r="A436" s="27" t="s">
        <v>782</v>
      </c>
      <c r="B436" s="26">
        <v>44325</v>
      </c>
      <c r="C436" s="26">
        <v>44354</v>
      </c>
      <c r="D436" s="25">
        <v>3</v>
      </c>
    </row>
    <row r="437" spans="1:4" x14ac:dyDescent="0.3">
      <c r="A437" s="27" t="s">
        <v>781</v>
      </c>
      <c r="B437" s="26">
        <v>44303</v>
      </c>
      <c r="C437" s="26">
        <v>44320</v>
      </c>
      <c r="D437" s="25">
        <v>20</v>
      </c>
    </row>
    <row r="438" spans="1:4" x14ac:dyDescent="0.3">
      <c r="A438" s="27" t="s">
        <v>780</v>
      </c>
      <c r="B438" s="26">
        <v>44437</v>
      </c>
      <c r="C438" s="26">
        <v>44466</v>
      </c>
      <c r="D438" s="25">
        <v>8</v>
      </c>
    </row>
    <row r="439" spans="1:4" x14ac:dyDescent="0.3">
      <c r="A439" s="27" t="s">
        <v>779</v>
      </c>
      <c r="B439" s="26">
        <v>44340</v>
      </c>
      <c r="C439" s="26">
        <v>44360</v>
      </c>
      <c r="D439" s="25">
        <v>20</v>
      </c>
    </row>
    <row r="440" spans="1:4" x14ac:dyDescent="0.3">
      <c r="A440" s="27" t="s">
        <v>778</v>
      </c>
      <c r="B440" s="26">
        <v>44343</v>
      </c>
      <c r="C440" s="26">
        <v>44373</v>
      </c>
      <c r="D440" s="25">
        <v>1</v>
      </c>
    </row>
    <row r="441" spans="1:4" x14ac:dyDescent="0.3">
      <c r="A441" s="27" t="s">
        <v>777</v>
      </c>
      <c r="B441" s="26">
        <v>44282</v>
      </c>
      <c r="C441" s="26">
        <v>44289</v>
      </c>
      <c r="D441" s="25">
        <v>7</v>
      </c>
    </row>
    <row r="442" spans="1:4" x14ac:dyDescent="0.3">
      <c r="A442" s="27" t="s">
        <v>776</v>
      </c>
      <c r="B442" s="26">
        <v>44431</v>
      </c>
      <c r="C442" s="26">
        <v>44441</v>
      </c>
      <c r="D442" s="25">
        <v>13</v>
      </c>
    </row>
    <row r="443" spans="1:4" x14ac:dyDescent="0.3">
      <c r="A443" s="27" t="s">
        <v>775</v>
      </c>
      <c r="B443" s="26">
        <v>44226</v>
      </c>
      <c r="C443" s="26">
        <v>44240</v>
      </c>
      <c r="D443" s="25">
        <v>6</v>
      </c>
    </row>
    <row r="444" spans="1:4" x14ac:dyDescent="0.3">
      <c r="A444" s="27" t="s">
        <v>774</v>
      </c>
      <c r="B444" s="26">
        <v>44420</v>
      </c>
      <c r="C444" s="26">
        <v>44437</v>
      </c>
      <c r="D444" s="25">
        <v>1</v>
      </c>
    </row>
    <row r="445" spans="1:4" x14ac:dyDescent="0.3">
      <c r="A445" s="27" t="s">
        <v>773</v>
      </c>
      <c r="B445" s="26">
        <v>44375</v>
      </c>
      <c r="C445" s="26">
        <v>44394</v>
      </c>
      <c r="D445" s="25">
        <v>1</v>
      </c>
    </row>
    <row r="446" spans="1:4" x14ac:dyDescent="0.3">
      <c r="A446" s="27" t="s">
        <v>772</v>
      </c>
      <c r="B446" s="26">
        <v>44228</v>
      </c>
      <c r="C446" s="26">
        <v>44249</v>
      </c>
      <c r="D446" s="25">
        <v>14</v>
      </c>
    </row>
    <row r="447" spans="1:4" x14ac:dyDescent="0.3">
      <c r="A447" s="27" t="s">
        <v>771</v>
      </c>
      <c r="B447" s="26">
        <v>44374</v>
      </c>
      <c r="C447" s="26">
        <v>44403</v>
      </c>
      <c r="D447" s="25">
        <v>6</v>
      </c>
    </row>
    <row r="448" spans="1:4" x14ac:dyDescent="0.3">
      <c r="A448" s="27" t="s">
        <v>770</v>
      </c>
      <c r="B448" s="26">
        <v>44374</v>
      </c>
      <c r="C448" s="26">
        <v>44403</v>
      </c>
      <c r="D448" s="25">
        <v>5</v>
      </c>
    </row>
    <row r="449" spans="1:4" x14ac:dyDescent="0.3">
      <c r="A449" s="27" t="s">
        <v>769</v>
      </c>
      <c r="B449" s="26">
        <v>44482</v>
      </c>
      <c r="C449" s="26">
        <v>44487</v>
      </c>
      <c r="D449" s="25">
        <v>6</v>
      </c>
    </row>
    <row r="450" spans="1:4" x14ac:dyDescent="0.3">
      <c r="A450" s="27" t="s">
        <v>768</v>
      </c>
      <c r="B450" s="26">
        <v>44238</v>
      </c>
      <c r="C450" s="26">
        <v>44258</v>
      </c>
      <c r="D450" s="25">
        <v>13</v>
      </c>
    </row>
    <row r="451" spans="1:4" x14ac:dyDescent="0.3">
      <c r="A451" s="27" t="s">
        <v>767</v>
      </c>
      <c r="B451" s="26">
        <v>44405</v>
      </c>
      <c r="C451" s="26">
        <v>44409</v>
      </c>
      <c r="D451" s="25">
        <v>17</v>
      </c>
    </row>
    <row r="452" spans="1:4" x14ac:dyDescent="0.3">
      <c r="A452" s="27" t="s">
        <v>766</v>
      </c>
      <c r="B452" s="26">
        <v>44279</v>
      </c>
      <c r="C452" s="26">
        <v>44290</v>
      </c>
      <c r="D452" s="25">
        <v>11</v>
      </c>
    </row>
    <row r="453" spans="1:4" x14ac:dyDescent="0.3">
      <c r="A453" s="27" t="s">
        <v>765</v>
      </c>
      <c r="B453" s="26">
        <v>44243</v>
      </c>
      <c r="C453" s="26">
        <v>44244</v>
      </c>
      <c r="D453" s="25">
        <v>13</v>
      </c>
    </row>
    <row r="454" spans="1:4" x14ac:dyDescent="0.3">
      <c r="A454" s="27" t="s">
        <v>764</v>
      </c>
      <c r="B454" s="26">
        <v>44285</v>
      </c>
      <c r="C454" s="26">
        <v>44313</v>
      </c>
      <c r="D454" s="25">
        <v>1</v>
      </c>
    </row>
    <row r="455" spans="1:4" x14ac:dyDescent="0.3">
      <c r="A455" s="27" t="s">
        <v>763</v>
      </c>
      <c r="B455" s="26">
        <v>44267</v>
      </c>
      <c r="C455" s="26">
        <v>44276</v>
      </c>
      <c r="D455" s="25">
        <v>11</v>
      </c>
    </row>
    <row r="456" spans="1:4" x14ac:dyDescent="0.3">
      <c r="A456" s="27" t="s">
        <v>762</v>
      </c>
      <c r="B456" s="26">
        <v>44208</v>
      </c>
      <c r="C456" s="26">
        <v>44230</v>
      </c>
      <c r="D456" s="25">
        <v>13</v>
      </c>
    </row>
    <row r="457" spans="1:4" x14ac:dyDescent="0.3">
      <c r="A457" s="27" t="s">
        <v>761</v>
      </c>
      <c r="B457" s="26">
        <v>44493</v>
      </c>
      <c r="C457" s="26">
        <v>44508</v>
      </c>
      <c r="D457" s="25">
        <v>6</v>
      </c>
    </row>
    <row r="458" spans="1:4" x14ac:dyDescent="0.3">
      <c r="A458" s="27" t="s">
        <v>760</v>
      </c>
      <c r="B458" s="26">
        <v>44276</v>
      </c>
      <c r="C458" s="26">
        <v>44288</v>
      </c>
      <c r="D458" s="25">
        <v>17</v>
      </c>
    </row>
    <row r="459" spans="1:4" x14ac:dyDescent="0.3">
      <c r="A459" s="27" t="s">
        <v>759</v>
      </c>
      <c r="B459" s="26">
        <v>44364</v>
      </c>
      <c r="C459" s="26">
        <v>44373</v>
      </c>
      <c r="D459" s="25">
        <v>11</v>
      </c>
    </row>
    <row r="460" spans="1:4" x14ac:dyDescent="0.3">
      <c r="A460" s="27" t="s">
        <v>758</v>
      </c>
      <c r="B460" s="26">
        <v>44540</v>
      </c>
      <c r="C460" s="26">
        <v>44559</v>
      </c>
      <c r="D460" s="25">
        <v>15</v>
      </c>
    </row>
    <row r="461" spans="1:4" x14ac:dyDescent="0.3">
      <c r="A461" s="27" t="s">
        <v>757</v>
      </c>
      <c r="B461" s="26">
        <v>44366</v>
      </c>
      <c r="C461" s="26">
        <v>44370</v>
      </c>
      <c r="D461" s="25">
        <v>7</v>
      </c>
    </row>
    <row r="462" spans="1:4" x14ac:dyDescent="0.3">
      <c r="A462" s="27" t="s">
        <v>756</v>
      </c>
      <c r="B462" s="26">
        <v>44280</v>
      </c>
      <c r="C462" s="26">
        <v>44283</v>
      </c>
      <c r="D462" s="25">
        <v>19</v>
      </c>
    </row>
    <row r="463" spans="1:4" x14ac:dyDescent="0.3">
      <c r="A463" s="27" t="s">
        <v>755</v>
      </c>
      <c r="B463" s="26">
        <v>44191</v>
      </c>
      <c r="C463" s="26">
        <v>44213</v>
      </c>
      <c r="D463" s="25">
        <v>16</v>
      </c>
    </row>
    <row r="464" spans="1:4" x14ac:dyDescent="0.3">
      <c r="A464" s="27" t="s">
        <v>754</v>
      </c>
      <c r="B464" s="26">
        <v>44434</v>
      </c>
      <c r="C464" s="26">
        <v>44457</v>
      </c>
      <c r="D464" s="25">
        <v>19</v>
      </c>
    </row>
    <row r="465" spans="1:4" x14ac:dyDescent="0.3">
      <c r="A465" s="27" t="s">
        <v>753</v>
      </c>
      <c r="B465" s="26">
        <v>44456</v>
      </c>
      <c r="C465" s="26">
        <v>44461</v>
      </c>
      <c r="D465" s="25">
        <v>19</v>
      </c>
    </row>
    <row r="466" spans="1:4" x14ac:dyDescent="0.3">
      <c r="A466" s="27" t="s">
        <v>752</v>
      </c>
      <c r="B466" s="26">
        <v>44223</v>
      </c>
      <c r="C466" s="26">
        <v>44239</v>
      </c>
      <c r="D466" s="25">
        <v>9</v>
      </c>
    </row>
    <row r="467" spans="1:4" x14ac:dyDescent="0.3">
      <c r="A467" s="27" t="s">
        <v>751</v>
      </c>
      <c r="B467" s="26">
        <v>44303</v>
      </c>
      <c r="C467" s="26">
        <v>44309</v>
      </c>
      <c r="D467" s="25">
        <v>2</v>
      </c>
    </row>
    <row r="468" spans="1:4" x14ac:dyDescent="0.3">
      <c r="A468" s="27" t="s">
        <v>750</v>
      </c>
      <c r="B468" s="26">
        <v>44366</v>
      </c>
      <c r="C468" s="26">
        <v>44366</v>
      </c>
      <c r="D468" s="25">
        <v>4</v>
      </c>
    </row>
    <row r="469" spans="1:4" x14ac:dyDescent="0.3">
      <c r="A469" s="27" t="s">
        <v>749</v>
      </c>
      <c r="B469" s="26">
        <v>44262</v>
      </c>
      <c r="C469" s="26">
        <v>44262</v>
      </c>
      <c r="D469" s="25">
        <v>2</v>
      </c>
    </row>
    <row r="470" spans="1:4" x14ac:dyDescent="0.3">
      <c r="A470" s="27" t="s">
        <v>748</v>
      </c>
      <c r="B470" s="26">
        <v>44347</v>
      </c>
      <c r="C470" s="26">
        <v>44352</v>
      </c>
      <c r="D470" s="25">
        <v>7</v>
      </c>
    </row>
    <row r="471" spans="1:4" x14ac:dyDescent="0.3">
      <c r="A471" s="27" t="s">
        <v>747</v>
      </c>
      <c r="B471" s="26">
        <v>44206</v>
      </c>
      <c r="C471" s="26">
        <v>44228</v>
      </c>
      <c r="D471" s="25">
        <v>3</v>
      </c>
    </row>
    <row r="472" spans="1:4" x14ac:dyDescent="0.3">
      <c r="A472" s="27" t="s">
        <v>746</v>
      </c>
      <c r="B472" s="26">
        <v>44214</v>
      </c>
      <c r="C472" s="26">
        <v>44237</v>
      </c>
      <c r="D472" s="25">
        <v>15</v>
      </c>
    </row>
    <row r="473" spans="1:4" x14ac:dyDescent="0.3">
      <c r="A473" s="27" t="s">
        <v>745</v>
      </c>
      <c r="B473" s="26">
        <v>44266</v>
      </c>
      <c r="C473" s="26">
        <v>44285</v>
      </c>
      <c r="D473" s="25">
        <v>17</v>
      </c>
    </row>
    <row r="474" spans="1:4" x14ac:dyDescent="0.3">
      <c r="A474" s="27" t="s">
        <v>744</v>
      </c>
      <c r="B474" s="26">
        <v>44451</v>
      </c>
      <c r="C474" s="26">
        <v>44469</v>
      </c>
      <c r="D474" s="25">
        <v>17</v>
      </c>
    </row>
    <row r="475" spans="1:4" x14ac:dyDescent="0.3">
      <c r="A475" s="27" t="s">
        <v>743</v>
      </c>
      <c r="B475" s="26">
        <v>44527</v>
      </c>
      <c r="C475" s="26">
        <v>44541</v>
      </c>
      <c r="D475" s="25">
        <v>18</v>
      </c>
    </row>
    <row r="476" spans="1:4" x14ac:dyDescent="0.3">
      <c r="A476" s="27" t="s">
        <v>742</v>
      </c>
      <c r="B476" s="26">
        <v>44224</v>
      </c>
      <c r="C476" s="26">
        <v>44241</v>
      </c>
      <c r="D476" s="25">
        <v>11</v>
      </c>
    </row>
    <row r="477" spans="1:4" x14ac:dyDescent="0.3">
      <c r="A477" s="27" t="s">
        <v>741</v>
      </c>
      <c r="B477" s="26">
        <v>44447</v>
      </c>
      <c r="C477" s="26">
        <v>44460</v>
      </c>
      <c r="D477" s="25">
        <v>13</v>
      </c>
    </row>
    <row r="478" spans="1:4" x14ac:dyDescent="0.3">
      <c r="A478" s="27" t="s">
        <v>740</v>
      </c>
      <c r="B478" s="26">
        <v>44536</v>
      </c>
      <c r="C478" s="26">
        <v>44550</v>
      </c>
      <c r="D478" s="25">
        <v>10</v>
      </c>
    </row>
    <row r="479" spans="1:4" x14ac:dyDescent="0.3">
      <c r="A479" s="27" t="s">
        <v>739</v>
      </c>
      <c r="B479" s="26">
        <v>44389</v>
      </c>
      <c r="C479" s="26">
        <v>44389</v>
      </c>
      <c r="D479" s="25">
        <v>20</v>
      </c>
    </row>
    <row r="480" spans="1:4" x14ac:dyDescent="0.3">
      <c r="A480" s="27" t="s">
        <v>738</v>
      </c>
      <c r="B480" s="26">
        <v>44214</v>
      </c>
      <c r="C480" s="26">
        <v>44232</v>
      </c>
      <c r="D480" s="25">
        <v>17</v>
      </c>
    </row>
    <row r="481" spans="1:4" x14ac:dyDescent="0.3">
      <c r="A481" s="27" t="s">
        <v>737</v>
      </c>
      <c r="B481" s="26">
        <v>44382</v>
      </c>
      <c r="C481" s="26">
        <v>44395</v>
      </c>
      <c r="D481" s="25">
        <v>8</v>
      </c>
    </row>
    <row r="482" spans="1:4" x14ac:dyDescent="0.3">
      <c r="A482" s="27" t="s">
        <v>736</v>
      </c>
      <c r="B482" s="26">
        <v>44452</v>
      </c>
      <c r="C482" s="26">
        <v>44452</v>
      </c>
      <c r="D482" s="25">
        <v>16</v>
      </c>
    </row>
    <row r="483" spans="1:4" x14ac:dyDescent="0.3">
      <c r="A483" s="27" t="s">
        <v>735</v>
      </c>
      <c r="B483" s="26">
        <v>44314</v>
      </c>
      <c r="C483" s="26">
        <v>44315</v>
      </c>
      <c r="D483" s="25">
        <v>13</v>
      </c>
    </row>
    <row r="484" spans="1:4" x14ac:dyDescent="0.3">
      <c r="A484" s="27" t="s">
        <v>734</v>
      </c>
      <c r="B484" s="26">
        <v>44474</v>
      </c>
      <c r="C484" s="26">
        <v>44484</v>
      </c>
      <c r="D484" s="25">
        <v>20</v>
      </c>
    </row>
    <row r="485" spans="1:4" x14ac:dyDescent="0.3">
      <c r="A485" s="27" t="s">
        <v>733</v>
      </c>
      <c r="B485" s="26">
        <v>44369</v>
      </c>
      <c r="C485" s="26">
        <v>44394</v>
      </c>
      <c r="D485" s="25">
        <v>7</v>
      </c>
    </row>
    <row r="486" spans="1:4" x14ac:dyDescent="0.3">
      <c r="A486" s="27" t="s">
        <v>732</v>
      </c>
      <c r="B486" s="26">
        <v>44454</v>
      </c>
      <c r="C486" s="26">
        <v>44483</v>
      </c>
      <c r="D486" s="25">
        <v>17</v>
      </c>
    </row>
    <row r="487" spans="1:4" x14ac:dyDescent="0.3">
      <c r="A487" s="27" t="s">
        <v>731</v>
      </c>
      <c r="B487" s="26">
        <v>44387</v>
      </c>
      <c r="C487" s="26">
        <v>44391</v>
      </c>
      <c r="D487" s="25">
        <v>16</v>
      </c>
    </row>
    <row r="488" spans="1:4" x14ac:dyDescent="0.3">
      <c r="A488" s="27" t="s">
        <v>730</v>
      </c>
      <c r="B488" s="26">
        <v>44227</v>
      </c>
      <c r="C488" s="26">
        <v>44235</v>
      </c>
      <c r="D488" s="25">
        <v>12</v>
      </c>
    </row>
    <row r="489" spans="1:4" x14ac:dyDescent="0.3">
      <c r="A489" s="27" t="s">
        <v>729</v>
      </c>
      <c r="B489" s="26">
        <v>44499</v>
      </c>
      <c r="C489" s="26">
        <v>44524</v>
      </c>
      <c r="D489" s="25">
        <v>18</v>
      </c>
    </row>
    <row r="490" spans="1:4" x14ac:dyDescent="0.3">
      <c r="A490" s="27" t="s">
        <v>728</v>
      </c>
      <c r="B490" s="26">
        <v>44202</v>
      </c>
      <c r="C490" s="26">
        <v>44227</v>
      </c>
      <c r="D490" s="25">
        <v>11</v>
      </c>
    </row>
    <row r="491" spans="1:4" x14ac:dyDescent="0.3">
      <c r="A491" s="27" t="s">
        <v>727</v>
      </c>
      <c r="B491" s="26">
        <v>44416</v>
      </c>
      <c r="C491" s="26">
        <v>44446</v>
      </c>
      <c r="D491" s="25">
        <v>14</v>
      </c>
    </row>
    <row r="492" spans="1:4" x14ac:dyDescent="0.3">
      <c r="A492" s="27" t="s">
        <v>726</v>
      </c>
      <c r="B492" s="26">
        <v>44498</v>
      </c>
      <c r="C492" s="26">
        <v>44511</v>
      </c>
      <c r="D492" s="25">
        <v>5</v>
      </c>
    </row>
    <row r="493" spans="1:4" x14ac:dyDescent="0.3">
      <c r="A493" s="27" t="s">
        <v>725</v>
      </c>
      <c r="B493" s="26">
        <v>44362</v>
      </c>
      <c r="C493" s="26">
        <v>44376</v>
      </c>
      <c r="D493" s="25">
        <v>2</v>
      </c>
    </row>
    <row r="494" spans="1:4" x14ac:dyDescent="0.3">
      <c r="A494" s="27" t="s">
        <v>724</v>
      </c>
      <c r="B494" s="26">
        <v>44229</v>
      </c>
      <c r="C494" s="26">
        <v>44230</v>
      </c>
      <c r="D494" s="25">
        <v>16</v>
      </c>
    </row>
    <row r="495" spans="1:4" x14ac:dyDescent="0.3">
      <c r="A495" s="27" t="s">
        <v>723</v>
      </c>
      <c r="B495" s="26">
        <v>44483</v>
      </c>
      <c r="C495" s="26">
        <v>44497</v>
      </c>
      <c r="D495" s="25">
        <v>5</v>
      </c>
    </row>
    <row r="496" spans="1:4" x14ac:dyDescent="0.3">
      <c r="A496" s="27" t="s">
        <v>722</v>
      </c>
      <c r="B496" s="26">
        <v>44450</v>
      </c>
      <c r="C496" s="26">
        <v>44467</v>
      </c>
      <c r="D496" s="25">
        <v>4</v>
      </c>
    </row>
    <row r="497" spans="1:4" x14ac:dyDescent="0.3">
      <c r="A497" s="27" t="s">
        <v>721</v>
      </c>
      <c r="B497" s="26">
        <v>44371</v>
      </c>
      <c r="C497" s="26">
        <v>44388</v>
      </c>
      <c r="D497" s="25">
        <v>16</v>
      </c>
    </row>
    <row r="498" spans="1:4" x14ac:dyDescent="0.3">
      <c r="A498" s="27" t="s">
        <v>720</v>
      </c>
      <c r="B498" s="26">
        <v>44361</v>
      </c>
      <c r="C498" s="26">
        <v>44362</v>
      </c>
      <c r="D498" s="25">
        <v>11</v>
      </c>
    </row>
    <row r="499" spans="1:4" x14ac:dyDescent="0.3">
      <c r="A499" s="27" t="s">
        <v>719</v>
      </c>
      <c r="B499" s="26">
        <v>44429</v>
      </c>
      <c r="C499" s="26">
        <v>44438</v>
      </c>
      <c r="D499" s="25">
        <v>8</v>
      </c>
    </row>
    <row r="500" spans="1:4" x14ac:dyDescent="0.3">
      <c r="A500" s="27" t="s">
        <v>718</v>
      </c>
      <c r="B500" s="26">
        <v>44352</v>
      </c>
      <c r="C500" s="26">
        <v>44353</v>
      </c>
      <c r="D500" s="25">
        <v>19</v>
      </c>
    </row>
    <row r="501" spans="1:4" x14ac:dyDescent="0.3">
      <c r="A501" s="27" t="s">
        <v>717</v>
      </c>
      <c r="B501" s="26">
        <v>44461</v>
      </c>
      <c r="C501" s="26">
        <v>44490</v>
      </c>
      <c r="D501" s="25">
        <v>11</v>
      </c>
    </row>
    <row r="502" spans="1:4" x14ac:dyDescent="0.3">
      <c r="A502" s="27" t="s">
        <v>716</v>
      </c>
      <c r="B502" s="26">
        <v>44475</v>
      </c>
      <c r="C502" s="26">
        <v>44503</v>
      </c>
      <c r="D502" s="25">
        <v>16</v>
      </c>
    </row>
    <row r="503" spans="1:4" x14ac:dyDescent="0.3">
      <c r="A503" s="27" t="s">
        <v>715</v>
      </c>
      <c r="B503" s="26">
        <v>44293</v>
      </c>
      <c r="C503" s="26">
        <v>44293</v>
      </c>
      <c r="D503" s="25">
        <v>17</v>
      </c>
    </row>
    <row r="504" spans="1:4" x14ac:dyDescent="0.3">
      <c r="A504" s="27" t="s">
        <v>714</v>
      </c>
      <c r="B504" s="26">
        <v>44323</v>
      </c>
      <c r="C504" s="26">
        <v>44331</v>
      </c>
      <c r="D504" s="25">
        <v>19</v>
      </c>
    </row>
    <row r="505" spans="1:4" x14ac:dyDescent="0.3">
      <c r="A505" s="27" t="s">
        <v>713</v>
      </c>
      <c r="B505" s="26">
        <v>44208</v>
      </c>
      <c r="C505" s="26">
        <v>44226</v>
      </c>
      <c r="D505" s="25">
        <v>5</v>
      </c>
    </row>
    <row r="506" spans="1:4" x14ac:dyDescent="0.3">
      <c r="A506" s="27" t="s">
        <v>712</v>
      </c>
      <c r="B506" s="26">
        <v>44440</v>
      </c>
      <c r="C506" s="26">
        <v>44455</v>
      </c>
      <c r="D506" s="25">
        <v>16</v>
      </c>
    </row>
    <row r="507" spans="1:4" x14ac:dyDescent="0.3">
      <c r="A507" s="27" t="s">
        <v>711</v>
      </c>
      <c r="B507" s="26">
        <v>44356</v>
      </c>
      <c r="C507" s="26">
        <v>44367</v>
      </c>
      <c r="D507" s="25">
        <v>16</v>
      </c>
    </row>
    <row r="508" spans="1:4" x14ac:dyDescent="0.3">
      <c r="A508" s="27" t="s">
        <v>710</v>
      </c>
      <c r="B508" s="26">
        <v>44314</v>
      </c>
      <c r="C508" s="26">
        <v>44322</v>
      </c>
      <c r="D508" s="25">
        <v>13</v>
      </c>
    </row>
    <row r="509" spans="1:4" x14ac:dyDescent="0.3">
      <c r="A509" s="27" t="s">
        <v>709</v>
      </c>
      <c r="B509" s="26">
        <v>44294</v>
      </c>
      <c r="C509" s="26">
        <v>44315</v>
      </c>
      <c r="D509" s="25">
        <v>4</v>
      </c>
    </row>
    <row r="510" spans="1:4" x14ac:dyDescent="0.3">
      <c r="A510" s="27" t="s">
        <v>708</v>
      </c>
      <c r="B510" s="26">
        <v>44429</v>
      </c>
      <c r="C510" s="26">
        <v>44434</v>
      </c>
      <c r="D510" s="25">
        <v>13</v>
      </c>
    </row>
    <row r="511" spans="1:4" x14ac:dyDescent="0.3">
      <c r="A511" s="27" t="s">
        <v>707</v>
      </c>
      <c r="B511" s="26">
        <v>44249</v>
      </c>
      <c r="C511" s="26">
        <v>44276</v>
      </c>
      <c r="D511" s="25">
        <v>17</v>
      </c>
    </row>
    <row r="512" spans="1:4" x14ac:dyDescent="0.3">
      <c r="A512" s="27" t="s">
        <v>706</v>
      </c>
      <c r="B512" s="26">
        <v>44425</v>
      </c>
      <c r="C512" s="26">
        <v>44432</v>
      </c>
      <c r="D512" s="25">
        <v>8</v>
      </c>
    </row>
    <row r="513" spans="1:4" x14ac:dyDescent="0.3">
      <c r="A513" s="27" t="s">
        <v>705</v>
      </c>
      <c r="B513" s="26">
        <v>44277</v>
      </c>
      <c r="C513" s="26">
        <v>44281</v>
      </c>
      <c r="D513" s="25">
        <v>18</v>
      </c>
    </row>
    <row r="514" spans="1:4" x14ac:dyDescent="0.3">
      <c r="A514" s="27" t="s">
        <v>704</v>
      </c>
      <c r="B514" s="26">
        <v>44280</v>
      </c>
      <c r="C514" s="26">
        <v>44306</v>
      </c>
      <c r="D514" s="25">
        <v>11</v>
      </c>
    </row>
    <row r="515" spans="1:4" x14ac:dyDescent="0.3">
      <c r="A515" s="27" t="s">
        <v>703</v>
      </c>
      <c r="B515" s="26">
        <v>44344</v>
      </c>
      <c r="C515" s="26">
        <v>44369</v>
      </c>
      <c r="D515" s="25">
        <v>16</v>
      </c>
    </row>
    <row r="516" spans="1:4" x14ac:dyDescent="0.3">
      <c r="A516" s="27" t="s">
        <v>702</v>
      </c>
      <c r="B516" s="26">
        <v>44391</v>
      </c>
      <c r="C516" s="26">
        <v>44407</v>
      </c>
      <c r="D516" s="25">
        <v>10</v>
      </c>
    </row>
    <row r="517" spans="1:4" x14ac:dyDescent="0.3">
      <c r="A517" s="27" t="s">
        <v>701</v>
      </c>
      <c r="B517" s="26">
        <v>44189</v>
      </c>
      <c r="C517" s="26">
        <v>44206</v>
      </c>
      <c r="D517" s="25">
        <v>15</v>
      </c>
    </row>
    <row r="518" spans="1:4" x14ac:dyDescent="0.3">
      <c r="A518" s="27" t="s">
        <v>700</v>
      </c>
      <c r="B518" s="26">
        <v>44414</v>
      </c>
      <c r="C518" s="26">
        <v>44441</v>
      </c>
      <c r="D518" s="25">
        <v>13</v>
      </c>
    </row>
    <row r="519" spans="1:4" x14ac:dyDescent="0.3">
      <c r="A519" s="27" t="s">
        <v>699</v>
      </c>
      <c r="B519" s="26">
        <v>44248</v>
      </c>
      <c r="C519" s="26">
        <v>44248</v>
      </c>
      <c r="D519" s="25">
        <v>18</v>
      </c>
    </row>
    <row r="520" spans="1:4" x14ac:dyDescent="0.3">
      <c r="A520" s="27" t="s">
        <v>698</v>
      </c>
      <c r="B520" s="26">
        <v>44293</v>
      </c>
      <c r="C520" s="26">
        <v>44294</v>
      </c>
      <c r="D520" s="25">
        <v>13</v>
      </c>
    </row>
    <row r="521" spans="1:4" x14ac:dyDescent="0.3">
      <c r="A521" s="27" t="s">
        <v>697</v>
      </c>
      <c r="B521" s="26">
        <v>44319</v>
      </c>
      <c r="C521" s="26">
        <v>44348</v>
      </c>
      <c r="D521" s="25">
        <v>20</v>
      </c>
    </row>
    <row r="522" spans="1:4" x14ac:dyDescent="0.3">
      <c r="A522" s="27" t="s">
        <v>696</v>
      </c>
      <c r="B522" s="26">
        <v>44322</v>
      </c>
      <c r="C522" s="26">
        <v>44347</v>
      </c>
      <c r="D522" s="25">
        <v>16</v>
      </c>
    </row>
    <row r="523" spans="1:4" x14ac:dyDescent="0.3">
      <c r="A523" s="27" t="s">
        <v>695</v>
      </c>
      <c r="B523" s="26">
        <v>44402</v>
      </c>
      <c r="C523" s="26">
        <v>44416</v>
      </c>
      <c r="D523" s="25">
        <v>9</v>
      </c>
    </row>
    <row r="524" spans="1:4" x14ac:dyDescent="0.3">
      <c r="A524" s="27" t="s">
        <v>694</v>
      </c>
      <c r="B524" s="26">
        <v>44331</v>
      </c>
      <c r="C524" s="26">
        <v>44360</v>
      </c>
      <c r="D524" s="25">
        <v>4</v>
      </c>
    </row>
    <row r="525" spans="1:4" x14ac:dyDescent="0.3">
      <c r="A525" s="27" t="s">
        <v>693</v>
      </c>
      <c r="B525" s="26">
        <v>44516</v>
      </c>
      <c r="C525" s="26">
        <v>44539</v>
      </c>
      <c r="D525" s="25">
        <v>12</v>
      </c>
    </row>
    <row r="526" spans="1:4" x14ac:dyDescent="0.3">
      <c r="A526" s="27" t="s">
        <v>692</v>
      </c>
      <c r="B526" s="26">
        <v>44175</v>
      </c>
      <c r="C526" s="26">
        <v>44200</v>
      </c>
      <c r="D526" s="25">
        <v>18</v>
      </c>
    </row>
    <row r="527" spans="1:4" x14ac:dyDescent="0.3">
      <c r="A527" s="27" t="s">
        <v>691</v>
      </c>
      <c r="B527" s="26">
        <v>44389</v>
      </c>
      <c r="C527" s="26">
        <v>44391</v>
      </c>
      <c r="D527" s="25">
        <v>4</v>
      </c>
    </row>
    <row r="528" spans="1:4" x14ac:dyDescent="0.3">
      <c r="A528" s="27" t="s">
        <v>690</v>
      </c>
      <c r="B528" s="26">
        <v>44201</v>
      </c>
      <c r="C528" s="26">
        <v>44205</v>
      </c>
      <c r="D528" s="25">
        <v>6</v>
      </c>
    </row>
    <row r="529" spans="1:4" x14ac:dyDescent="0.3">
      <c r="A529" s="27" t="s">
        <v>689</v>
      </c>
      <c r="B529" s="26">
        <v>44367</v>
      </c>
      <c r="C529" s="26">
        <v>44390</v>
      </c>
      <c r="D529" s="25">
        <v>2</v>
      </c>
    </row>
    <row r="530" spans="1:4" x14ac:dyDescent="0.3">
      <c r="A530" s="27" t="s">
        <v>688</v>
      </c>
      <c r="B530" s="26">
        <v>44233</v>
      </c>
      <c r="C530" s="26">
        <v>44252</v>
      </c>
      <c r="D530" s="25">
        <v>9</v>
      </c>
    </row>
    <row r="531" spans="1:4" x14ac:dyDescent="0.3">
      <c r="A531" s="27" t="s">
        <v>687</v>
      </c>
      <c r="B531" s="26">
        <v>44538</v>
      </c>
      <c r="C531" s="26">
        <v>44554</v>
      </c>
      <c r="D531" s="25">
        <v>6</v>
      </c>
    </row>
    <row r="532" spans="1:4" x14ac:dyDescent="0.3">
      <c r="A532" s="27" t="s">
        <v>686</v>
      </c>
      <c r="B532" s="26">
        <v>44248</v>
      </c>
      <c r="C532" s="26">
        <v>44252</v>
      </c>
      <c r="D532" s="25">
        <v>12</v>
      </c>
    </row>
    <row r="533" spans="1:4" x14ac:dyDescent="0.3">
      <c r="A533" s="27" t="s">
        <v>685</v>
      </c>
      <c r="B533" s="26">
        <v>44494</v>
      </c>
      <c r="C533" s="26">
        <v>44518</v>
      </c>
      <c r="D533" s="25">
        <v>3</v>
      </c>
    </row>
    <row r="534" spans="1:4" x14ac:dyDescent="0.3">
      <c r="A534" s="27" t="s">
        <v>684</v>
      </c>
      <c r="B534" s="26">
        <v>44488</v>
      </c>
      <c r="C534" s="26">
        <v>44493</v>
      </c>
      <c r="D534" s="25">
        <v>14</v>
      </c>
    </row>
    <row r="535" spans="1:4" x14ac:dyDescent="0.3">
      <c r="A535" s="27" t="s">
        <v>683</v>
      </c>
      <c r="B535" s="26">
        <v>44440</v>
      </c>
      <c r="C535" s="26">
        <v>44444</v>
      </c>
      <c r="D535" s="25">
        <v>5</v>
      </c>
    </row>
    <row r="536" spans="1:4" x14ac:dyDescent="0.3">
      <c r="A536" s="27" t="s">
        <v>682</v>
      </c>
      <c r="B536" s="26">
        <v>44373</v>
      </c>
      <c r="C536" s="26">
        <v>44394</v>
      </c>
      <c r="D536" s="25">
        <v>13</v>
      </c>
    </row>
    <row r="537" spans="1:4" x14ac:dyDescent="0.3">
      <c r="A537" s="27" t="s">
        <v>681</v>
      </c>
      <c r="B537" s="26">
        <v>44221</v>
      </c>
      <c r="C537" s="26">
        <v>44229</v>
      </c>
      <c r="D537" s="25">
        <v>16</v>
      </c>
    </row>
    <row r="538" spans="1:4" x14ac:dyDescent="0.3">
      <c r="A538" s="27" t="s">
        <v>680</v>
      </c>
      <c r="B538" s="26">
        <v>44478</v>
      </c>
      <c r="C538" s="26">
        <v>44482</v>
      </c>
      <c r="D538" s="25">
        <v>9</v>
      </c>
    </row>
    <row r="539" spans="1:4" x14ac:dyDescent="0.3">
      <c r="A539" s="27" t="s">
        <v>679</v>
      </c>
      <c r="B539" s="26">
        <v>44432</v>
      </c>
      <c r="C539" s="26">
        <v>44453</v>
      </c>
      <c r="D539" s="25">
        <v>5</v>
      </c>
    </row>
    <row r="540" spans="1:4" x14ac:dyDescent="0.3">
      <c r="A540" s="27" t="s">
        <v>678</v>
      </c>
      <c r="B540" s="26">
        <v>44278</v>
      </c>
      <c r="C540" s="26">
        <v>44290</v>
      </c>
      <c r="D540" s="25">
        <v>9</v>
      </c>
    </row>
    <row r="541" spans="1:4" x14ac:dyDescent="0.3">
      <c r="A541" s="27" t="s">
        <v>677</v>
      </c>
      <c r="B541" s="26">
        <v>44471</v>
      </c>
      <c r="C541" s="26">
        <v>44488</v>
      </c>
      <c r="D541" s="25">
        <v>1</v>
      </c>
    </row>
    <row r="542" spans="1:4" x14ac:dyDescent="0.3">
      <c r="A542" s="27" t="s">
        <v>676</v>
      </c>
      <c r="B542" s="26">
        <v>44214</v>
      </c>
      <c r="C542" s="26">
        <v>44227</v>
      </c>
      <c r="D542" s="25">
        <v>5</v>
      </c>
    </row>
    <row r="543" spans="1:4" x14ac:dyDescent="0.3">
      <c r="A543" s="27" t="s">
        <v>675</v>
      </c>
      <c r="B543" s="26">
        <v>44401</v>
      </c>
      <c r="C543" s="26">
        <v>44417</v>
      </c>
      <c r="D543" s="25">
        <v>3</v>
      </c>
    </row>
    <row r="544" spans="1:4" x14ac:dyDescent="0.3">
      <c r="A544" s="27" t="s">
        <v>674</v>
      </c>
      <c r="B544" s="26">
        <v>44482</v>
      </c>
      <c r="C544" s="26">
        <v>44495</v>
      </c>
      <c r="D544" s="25">
        <v>16</v>
      </c>
    </row>
    <row r="545" spans="1:4" x14ac:dyDescent="0.3">
      <c r="A545" s="27" t="s">
        <v>673</v>
      </c>
      <c r="B545" s="26">
        <v>44403</v>
      </c>
      <c r="C545" s="26">
        <v>44423</v>
      </c>
      <c r="D545" s="25">
        <v>7</v>
      </c>
    </row>
    <row r="546" spans="1:4" x14ac:dyDescent="0.3">
      <c r="A546" s="27" t="s">
        <v>672</v>
      </c>
      <c r="B546" s="26">
        <v>44233</v>
      </c>
      <c r="C546" s="26">
        <v>44256</v>
      </c>
      <c r="D546" s="25">
        <v>1</v>
      </c>
    </row>
    <row r="547" spans="1:4" x14ac:dyDescent="0.3">
      <c r="A547" s="27" t="s">
        <v>671</v>
      </c>
      <c r="B547" s="26">
        <v>44325</v>
      </c>
      <c r="C547" s="26">
        <v>44330</v>
      </c>
      <c r="D547" s="25">
        <v>16</v>
      </c>
    </row>
    <row r="548" spans="1:4" x14ac:dyDescent="0.3">
      <c r="A548" s="27" t="s">
        <v>670</v>
      </c>
      <c r="B548" s="26">
        <v>44550</v>
      </c>
      <c r="C548" s="26">
        <v>44560</v>
      </c>
      <c r="D548" s="25">
        <v>1</v>
      </c>
    </row>
    <row r="549" spans="1:4" x14ac:dyDescent="0.3">
      <c r="A549" s="27" t="s">
        <v>669</v>
      </c>
      <c r="B549" s="26">
        <v>44520</v>
      </c>
      <c r="C549" s="26">
        <v>44540</v>
      </c>
      <c r="D549" s="25">
        <v>1</v>
      </c>
    </row>
    <row r="550" spans="1:4" x14ac:dyDescent="0.3">
      <c r="A550" s="27" t="s">
        <v>668</v>
      </c>
      <c r="B550" s="26">
        <v>44442</v>
      </c>
      <c r="C550" s="26">
        <v>44468</v>
      </c>
      <c r="D550" s="25">
        <v>12</v>
      </c>
    </row>
    <row r="551" spans="1:4" x14ac:dyDescent="0.3">
      <c r="A551" s="27" t="s">
        <v>667</v>
      </c>
      <c r="B551" s="26">
        <v>44267</v>
      </c>
      <c r="C551" s="26">
        <v>44289</v>
      </c>
      <c r="D551" s="25">
        <v>15</v>
      </c>
    </row>
    <row r="552" spans="1:4" x14ac:dyDescent="0.3">
      <c r="A552" s="27" t="s">
        <v>666</v>
      </c>
      <c r="B552" s="26">
        <v>44462</v>
      </c>
      <c r="C552" s="26">
        <v>44482</v>
      </c>
      <c r="D552" s="25">
        <v>8</v>
      </c>
    </row>
    <row r="553" spans="1:4" x14ac:dyDescent="0.3">
      <c r="A553" s="27" t="s">
        <v>665</v>
      </c>
      <c r="B553" s="26">
        <v>44338</v>
      </c>
      <c r="C553" s="26">
        <v>44338</v>
      </c>
      <c r="D553" s="25">
        <v>2</v>
      </c>
    </row>
    <row r="554" spans="1:4" x14ac:dyDescent="0.3">
      <c r="A554" s="27" t="s">
        <v>664</v>
      </c>
      <c r="B554" s="26">
        <v>44235</v>
      </c>
      <c r="C554" s="26">
        <v>44238</v>
      </c>
      <c r="D554" s="25">
        <v>1</v>
      </c>
    </row>
    <row r="555" spans="1:4" x14ac:dyDescent="0.3">
      <c r="A555" s="27" t="s">
        <v>663</v>
      </c>
      <c r="B555" s="26">
        <v>44186</v>
      </c>
      <c r="C555" s="26">
        <v>44213</v>
      </c>
      <c r="D555" s="25">
        <v>6</v>
      </c>
    </row>
    <row r="556" spans="1:4" x14ac:dyDescent="0.3">
      <c r="A556" s="27" t="s">
        <v>662</v>
      </c>
      <c r="B556" s="26">
        <v>44383</v>
      </c>
      <c r="C556" s="26">
        <v>44387</v>
      </c>
      <c r="D556" s="25">
        <v>12</v>
      </c>
    </row>
    <row r="557" spans="1:4" x14ac:dyDescent="0.3">
      <c r="A557" s="27" t="s">
        <v>661</v>
      </c>
      <c r="B557" s="26">
        <v>44382</v>
      </c>
      <c r="C557" s="26">
        <v>44403</v>
      </c>
      <c r="D557" s="25">
        <v>16</v>
      </c>
    </row>
    <row r="558" spans="1:4" x14ac:dyDescent="0.3">
      <c r="A558" s="27" t="s">
        <v>660</v>
      </c>
      <c r="B558" s="26">
        <v>44525</v>
      </c>
      <c r="C558" s="26">
        <v>44545</v>
      </c>
      <c r="D558" s="25">
        <v>15</v>
      </c>
    </row>
    <row r="559" spans="1:4" x14ac:dyDescent="0.3">
      <c r="A559" s="27" t="s">
        <v>659</v>
      </c>
      <c r="B559" s="26">
        <v>44414</v>
      </c>
      <c r="C559" s="26">
        <v>44433</v>
      </c>
      <c r="D559" s="25">
        <v>2</v>
      </c>
    </row>
    <row r="560" spans="1:4" x14ac:dyDescent="0.3">
      <c r="A560" s="27" t="s">
        <v>658</v>
      </c>
      <c r="B560" s="26">
        <v>44302</v>
      </c>
      <c r="C560" s="26">
        <v>44308</v>
      </c>
      <c r="D560" s="25">
        <v>18</v>
      </c>
    </row>
    <row r="561" spans="1:4" x14ac:dyDescent="0.3">
      <c r="A561" s="27" t="s">
        <v>657</v>
      </c>
      <c r="B561" s="26">
        <v>44235</v>
      </c>
      <c r="C561" s="26">
        <v>44237</v>
      </c>
      <c r="D561" s="25">
        <v>2</v>
      </c>
    </row>
    <row r="562" spans="1:4" x14ac:dyDescent="0.3">
      <c r="A562" s="27" t="s">
        <v>656</v>
      </c>
      <c r="B562" s="26">
        <v>44461</v>
      </c>
      <c r="C562" s="26">
        <v>44462</v>
      </c>
      <c r="D562" s="25">
        <v>2</v>
      </c>
    </row>
    <row r="563" spans="1:4" x14ac:dyDescent="0.3">
      <c r="A563" s="27" t="s">
        <v>655</v>
      </c>
      <c r="B563" s="26">
        <v>44355</v>
      </c>
      <c r="C563" s="26">
        <v>44384</v>
      </c>
      <c r="D563" s="25">
        <v>1</v>
      </c>
    </row>
    <row r="564" spans="1:4" x14ac:dyDescent="0.3">
      <c r="A564" s="27" t="s">
        <v>654</v>
      </c>
      <c r="B564" s="26">
        <v>44469</v>
      </c>
      <c r="C564" s="26">
        <v>44489</v>
      </c>
      <c r="D564" s="25">
        <v>18</v>
      </c>
    </row>
    <row r="565" spans="1:4" x14ac:dyDescent="0.3">
      <c r="A565" s="27" t="s">
        <v>653</v>
      </c>
      <c r="B565" s="26">
        <v>44346</v>
      </c>
      <c r="C565" s="26">
        <v>44346</v>
      </c>
      <c r="D565" s="25">
        <v>11</v>
      </c>
    </row>
    <row r="566" spans="1:4" x14ac:dyDescent="0.3">
      <c r="A566" s="27" t="s">
        <v>652</v>
      </c>
      <c r="B566" s="26">
        <v>44434</v>
      </c>
      <c r="C566" s="26">
        <v>44449</v>
      </c>
      <c r="D566" s="25">
        <v>10</v>
      </c>
    </row>
    <row r="567" spans="1:4" x14ac:dyDescent="0.3">
      <c r="A567" s="27" t="s">
        <v>651</v>
      </c>
      <c r="B567" s="26">
        <v>44231</v>
      </c>
      <c r="C567" s="26">
        <v>44242</v>
      </c>
      <c r="D567" s="25">
        <v>17</v>
      </c>
    </row>
    <row r="568" spans="1:4" x14ac:dyDescent="0.3">
      <c r="A568" s="27" t="s">
        <v>650</v>
      </c>
      <c r="B568" s="26">
        <v>44339</v>
      </c>
      <c r="C568" s="26">
        <v>44364</v>
      </c>
      <c r="D568" s="25">
        <v>16</v>
      </c>
    </row>
    <row r="569" spans="1:4" x14ac:dyDescent="0.3">
      <c r="A569" s="27" t="s">
        <v>649</v>
      </c>
      <c r="B569" s="26">
        <v>44520</v>
      </c>
      <c r="C569" s="26">
        <v>44539</v>
      </c>
      <c r="D569" s="25">
        <v>15</v>
      </c>
    </row>
    <row r="570" spans="1:4" x14ac:dyDescent="0.3">
      <c r="A570" s="27" t="s">
        <v>648</v>
      </c>
      <c r="B570" s="26">
        <v>44245</v>
      </c>
      <c r="C570" s="26">
        <v>44246</v>
      </c>
      <c r="D570" s="25">
        <v>19</v>
      </c>
    </row>
    <row r="571" spans="1:4" x14ac:dyDescent="0.3">
      <c r="A571" s="27" t="s">
        <v>647</v>
      </c>
      <c r="B571" s="26">
        <v>44480</v>
      </c>
      <c r="C571" s="26">
        <v>44496</v>
      </c>
      <c r="D571" s="25">
        <v>9</v>
      </c>
    </row>
    <row r="572" spans="1:4" x14ac:dyDescent="0.3">
      <c r="A572" s="27" t="s">
        <v>646</v>
      </c>
      <c r="B572" s="26">
        <v>44425</v>
      </c>
      <c r="C572" s="26">
        <v>44447</v>
      </c>
      <c r="D572" s="25">
        <v>10</v>
      </c>
    </row>
    <row r="573" spans="1:4" x14ac:dyDescent="0.3">
      <c r="A573" s="27" t="s">
        <v>645</v>
      </c>
      <c r="B573" s="26">
        <v>44203</v>
      </c>
      <c r="C573" s="26">
        <v>44213</v>
      </c>
      <c r="D573" s="25">
        <v>18</v>
      </c>
    </row>
    <row r="574" spans="1:4" x14ac:dyDescent="0.3">
      <c r="A574" s="27" t="s">
        <v>644</v>
      </c>
      <c r="B574" s="26">
        <v>44271</v>
      </c>
      <c r="C574" s="26">
        <v>44271</v>
      </c>
      <c r="D574" s="25">
        <v>14</v>
      </c>
    </row>
    <row r="575" spans="1:4" x14ac:dyDescent="0.3">
      <c r="A575" s="27" t="s">
        <v>643</v>
      </c>
      <c r="B575" s="26">
        <v>44380</v>
      </c>
      <c r="C575" s="26">
        <v>44408</v>
      </c>
      <c r="D575" s="25">
        <v>14</v>
      </c>
    </row>
    <row r="576" spans="1:4" x14ac:dyDescent="0.3">
      <c r="A576" s="27" t="s">
        <v>642</v>
      </c>
      <c r="B576" s="26">
        <v>44527</v>
      </c>
      <c r="C576" s="26">
        <v>44530</v>
      </c>
      <c r="D576" s="25">
        <v>12</v>
      </c>
    </row>
    <row r="577" spans="1:4" x14ac:dyDescent="0.3">
      <c r="A577" s="27" t="s">
        <v>641</v>
      </c>
      <c r="B577" s="26">
        <v>44281</v>
      </c>
      <c r="C577" s="26">
        <v>44311</v>
      </c>
      <c r="D577" s="25">
        <v>5</v>
      </c>
    </row>
    <row r="578" spans="1:4" x14ac:dyDescent="0.3">
      <c r="A578" s="27" t="s">
        <v>640</v>
      </c>
      <c r="B578" s="26">
        <v>44211</v>
      </c>
      <c r="C578" s="26">
        <v>44236</v>
      </c>
      <c r="D578" s="25">
        <v>1</v>
      </c>
    </row>
    <row r="579" spans="1:4" x14ac:dyDescent="0.3">
      <c r="A579" s="27" t="s">
        <v>639</v>
      </c>
      <c r="B579" s="26">
        <v>44369</v>
      </c>
      <c r="C579" s="26">
        <v>44378</v>
      </c>
      <c r="D579" s="25">
        <v>16</v>
      </c>
    </row>
    <row r="580" spans="1:4" x14ac:dyDescent="0.3">
      <c r="A580" s="27" t="s">
        <v>638</v>
      </c>
      <c r="B580" s="26">
        <v>44229</v>
      </c>
      <c r="C580" s="26">
        <v>44258</v>
      </c>
      <c r="D580" s="25">
        <v>2</v>
      </c>
    </row>
    <row r="581" spans="1:4" x14ac:dyDescent="0.3">
      <c r="A581" s="27" t="s">
        <v>637</v>
      </c>
      <c r="B581" s="26">
        <v>44410</v>
      </c>
      <c r="C581" s="26">
        <v>44432</v>
      </c>
      <c r="D581" s="25">
        <v>8</v>
      </c>
    </row>
    <row r="582" spans="1:4" x14ac:dyDescent="0.3">
      <c r="A582" s="27" t="s">
        <v>636</v>
      </c>
      <c r="B582" s="26">
        <v>44373</v>
      </c>
      <c r="C582" s="26">
        <v>44403</v>
      </c>
      <c r="D582" s="25">
        <v>14</v>
      </c>
    </row>
    <row r="583" spans="1:4" x14ac:dyDescent="0.3">
      <c r="A583" s="27" t="s">
        <v>635</v>
      </c>
      <c r="B583" s="26">
        <v>44524</v>
      </c>
      <c r="C583" s="26">
        <v>44527</v>
      </c>
      <c r="D583" s="25">
        <v>14</v>
      </c>
    </row>
    <row r="584" spans="1:4" x14ac:dyDescent="0.3">
      <c r="A584" s="27" t="s">
        <v>634</v>
      </c>
      <c r="B584" s="26">
        <v>44421</v>
      </c>
      <c r="C584" s="26">
        <v>44437</v>
      </c>
      <c r="D584" s="25">
        <v>3</v>
      </c>
    </row>
    <row r="585" spans="1:4" x14ac:dyDescent="0.3">
      <c r="A585" s="27" t="s">
        <v>633</v>
      </c>
      <c r="B585" s="26">
        <v>44432</v>
      </c>
      <c r="C585" s="26">
        <v>44432</v>
      </c>
      <c r="D585" s="25">
        <v>4</v>
      </c>
    </row>
    <row r="586" spans="1:4" x14ac:dyDescent="0.3">
      <c r="A586" s="27" t="s">
        <v>632</v>
      </c>
      <c r="B586" s="26">
        <v>44526</v>
      </c>
      <c r="C586" s="26">
        <v>44533</v>
      </c>
      <c r="D586" s="25">
        <v>17</v>
      </c>
    </row>
    <row r="587" spans="1:4" x14ac:dyDescent="0.3">
      <c r="A587" s="27" t="s">
        <v>631</v>
      </c>
      <c r="B587" s="26">
        <v>44482</v>
      </c>
      <c r="C587" s="26">
        <v>44497</v>
      </c>
      <c r="D587" s="25">
        <v>4</v>
      </c>
    </row>
    <row r="588" spans="1:4" x14ac:dyDescent="0.3">
      <c r="A588" s="27" t="s">
        <v>630</v>
      </c>
      <c r="B588" s="26">
        <v>44321</v>
      </c>
      <c r="C588" s="26">
        <v>44345</v>
      </c>
      <c r="D588" s="25">
        <v>17</v>
      </c>
    </row>
    <row r="589" spans="1:4" x14ac:dyDescent="0.3">
      <c r="A589" s="27" t="s">
        <v>629</v>
      </c>
      <c r="B589" s="26">
        <v>44356</v>
      </c>
      <c r="C589" s="26">
        <v>44380</v>
      </c>
      <c r="D589" s="25">
        <v>9</v>
      </c>
    </row>
    <row r="590" spans="1:4" x14ac:dyDescent="0.3">
      <c r="A590" s="27" t="s">
        <v>628</v>
      </c>
      <c r="B590" s="26">
        <v>44205</v>
      </c>
      <c r="C590" s="26">
        <v>44225</v>
      </c>
      <c r="D590" s="25">
        <v>9</v>
      </c>
    </row>
    <row r="591" spans="1:4" x14ac:dyDescent="0.3">
      <c r="A591" s="27" t="s">
        <v>627</v>
      </c>
      <c r="B591" s="26">
        <v>44500</v>
      </c>
      <c r="C591" s="26">
        <v>44504</v>
      </c>
      <c r="D591" s="25">
        <v>3</v>
      </c>
    </row>
    <row r="592" spans="1:4" x14ac:dyDescent="0.3">
      <c r="A592" s="27" t="s">
        <v>626</v>
      </c>
      <c r="B592" s="26">
        <v>44317</v>
      </c>
      <c r="C592" s="26">
        <v>44344</v>
      </c>
      <c r="D592" s="25">
        <v>9</v>
      </c>
    </row>
    <row r="593" spans="1:4" x14ac:dyDescent="0.3">
      <c r="A593" s="27" t="s">
        <v>625</v>
      </c>
      <c r="B593" s="26">
        <v>44510</v>
      </c>
      <c r="C593" s="26">
        <v>44523</v>
      </c>
      <c r="D593" s="25">
        <v>3</v>
      </c>
    </row>
    <row r="594" spans="1:4" x14ac:dyDescent="0.3">
      <c r="A594" s="27" t="s">
        <v>624</v>
      </c>
      <c r="B594" s="26">
        <v>44475</v>
      </c>
      <c r="C594" s="26">
        <v>44501</v>
      </c>
      <c r="D594" s="25">
        <v>4</v>
      </c>
    </row>
    <row r="595" spans="1:4" x14ac:dyDescent="0.3">
      <c r="A595" s="27" t="s">
        <v>623</v>
      </c>
      <c r="B595" s="26">
        <v>44520</v>
      </c>
      <c r="C595" s="26">
        <v>44530</v>
      </c>
      <c r="D595" s="25">
        <v>4</v>
      </c>
    </row>
    <row r="596" spans="1:4" x14ac:dyDescent="0.3">
      <c r="A596" s="27" t="s">
        <v>622</v>
      </c>
      <c r="B596" s="26">
        <v>44365</v>
      </c>
      <c r="C596" s="26">
        <v>44368</v>
      </c>
      <c r="D596" s="25">
        <v>11</v>
      </c>
    </row>
    <row r="597" spans="1:4" x14ac:dyDescent="0.3">
      <c r="A597" s="27" t="s">
        <v>621</v>
      </c>
      <c r="B597" s="26">
        <v>44293</v>
      </c>
      <c r="C597" s="26">
        <v>44317</v>
      </c>
      <c r="D597" s="25">
        <v>5</v>
      </c>
    </row>
    <row r="598" spans="1:4" x14ac:dyDescent="0.3">
      <c r="A598" s="27" t="s">
        <v>620</v>
      </c>
      <c r="B598" s="26">
        <v>44318</v>
      </c>
      <c r="C598" s="26">
        <v>44340</v>
      </c>
      <c r="D598" s="25">
        <v>14</v>
      </c>
    </row>
    <row r="599" spans="1:4" x14ac:dyDescent="0.3">
      <c r="A599" s="27" t="s">
        <v>619</v>
      </c>
      <c r="B599" s="26">
        <v>44198</v>
      </c>
      <c r="C599" s="26">
        <v>44210</v>
      </c>
      <c r="D599" s="25">
        <v>11</v>
      </c>
    </row>
    <row r="600" spans="1:4" x14ac:dyDescent="0.3">
      <c r="A600" s="27" t="s">
        <v>618</v>
      </c>
      <c r="B600" s="26">
        <v>44191</v>
      </c>
      <c r="C600" s="26">
        <v>44217</v>
      </c>
      <c r="D600" s="25">
        <v>7</v>
      </c>
    </row>
    <row r="601" spans="1:4" x14ac:dyDescent="0.3">
      <c r="A601" s="27" t="s">
        <v>617</v>
      </c>
      <c r="B601" s="26">
        <v>44235</v>
      </c>
      <c r="C601" s="26">
        <v>44238</v>
      </c>
      <c r="D601" s="25">
        <v>5</v>
      </c>
    </row>
    <row r="602" spans="1:4" x14ac:dyDescent="0.3">
      <c r="A602" s="27" t="s">
        <v>616</v>
      </c>
      <c r="B602" s="26">
        <v>44405</v>
      </c>
      <c r="C602" s="26">
        <v>44414</v>
      </c>
      <c r="D602" s="25">
        <v>11</v>
      </c>
    </row>
    <row r="603" spans="1:4" x14ac:dyDescent="0.3">
      <c r="A603" s="27" t="s">
        <v>615</v>
      </c>
      <c r="B603" s="26">
        <v>44353</v>
      </c>
      <c r="C603" s="26">
        <v>44364</v>
      </c>
      <c r="D603" s="25">
        <v>18</v>
      </c>
    </row>
    <row r="604" spans="1:4" x14ac:dyDescent="0.3">
      <c r="A604" s="27" t="s">
        <v>614</v>
      </c>
      <c r="B604" s="26">
        <v>44307</v>
      </c>
      <c r="C604" s="26">
        <v>44309</v>
      </c>
      <c r="D604" s="25">
        <v>4</v>
      </c>
    </row>
    <row r="605" spans="1:4" x14ac:dyDescent="0.3">
      <c r="A605" s="27" t="s">
        <v>613</v>
      </c>
      <c r="B605" s="26">
        <v>44427</v>
      </c>
      <c r="C605" s="26">
        <v>44442</v>
      </c>
      <c r="D605" s="25">
        <v>17</v>
      </c>
    </row>
    <row r="606" spans="1:4" x14ac:dyDescent="0.3">
      <c r="A606" s="27" t="s">
        <v>612</v>
      </c>
      <c r="B606" s="26">
        <v>44278</v>
      </c>
      <c r="C606" s="26">
        <v>44298</v>
      </c>
      <c r="D606" s="25">
        <v>5</v>
      </c>
    </row>
    <row r="607" spans="1:4" x14ac:dyDescent="0.3">
      <c r="A607" s="27" t="s">
        <v>611</v>
      </c>
      <c r="B607" s="26">
        <v>44541</v>
      </c>
      <c r="C607" s="26">
        <v>44560</v>
      </c>
      <c r="D607" s="25">
        <v>6</v>
      </c>
    </row>
    <row r="608" spans="1:4" x14ac:dyDescent="0.3">
      <c r="A608" s="27" t="s">
        <v>610</v>
      </c>
      <c r="B608" s="26">
        <v>44255</v>
      </c>
      <c r="C608" s="26">
        <v>44255</v>
      </c>
      <c r="D608" s="25">
        <v>17</v>
      </c>
    </row>
    <row r="609" spans="1:4" x14ac:dyDescent="0.3">
      <c r="A609" s="27" t="s">
        <v>609</v>
      </c>
      <c r="B609" s="26">
        <v>44340</v>
      </c>
      <c r="C609" s="26">
        <v>44352</v>
      </c>
      <c r="D609" s="25">
        <v>7</v>
      </c>
    </row>
    <row r="610" spans="1:4" x14ac:dyDescent="0.3">
      <c r="A610" s="27" t="s">
        <v>608</v>
      </c>
      <c r="B610" s="26">
        <v>44467</v>
      </c>
      <c r="C610" s="26">
        <v>44493</v>
      </c>
      <c r="D610" s="25">
        <v>15</v>
      </c>
    </row>
    <row r="611" spans="1:4" x14ac:dyDescent="0.3">
      <c r="A611" s="27" t="s">
        <v>607</v>
      </c>
      <c r="B611" s="26">
        <v>44434</v>
      </c>
      <c r="C611" s="26">
        <v>44436</v>
      </c>
      <c r="D611" s="25">
        <v>8</v>
      </c>
    </row>
    <row r="612" spans="1:4" x14ac:dyDescent="0.3">
      <c r="A612" s="27" t="s">
        <v>606</v>
      </c>
      <c r="B612" s="26">
        <v>44246</v>
      </c>
      <c r="C612" s="26">
        <v>44249</v>
      </c>
      <c r="D612" s="25">
        <v>5</v>
      </c>
    </row>
    <row r="613" spans="1:4" x14ac:dyDescent="0.3">
      <c r="A613" s="27" t="s">
        <v>605</v>
      </c>
      <c r="B613" s="26">
        <v>44368</v>
      </c>
      <c r="C613" s="26">
        <v>44384</v>
      </c>
      <c r="D613" s="25">
        <v>10</v>
      </c>
    </row>
    <row r="614" spans="1:4" x14ac:dyDescent="0.3">
      <c r="A614" s="27" t="s">
        <v>604</v>
      </c>
      <c r="B614" s="26">
        <v>44329</v>
      </c>
      <c r="C614" s="26">
        <v>44343</v>
      </c>
      <c r="D614" s="25">
        <v>12</v>
      </c>
    </row>
    <row r="615" spans="1:4" x14ac:dyDescent="0.3">
      <c r="A615" s="27" t="s">
        <v>603</v>
      </c>
      <c r="B615" s="26">
        <v>44290</v>
      </c>
      <c r="C615" s="26">
        <v>44303</v>
      </c>
      <c r="D615" s="25">
        <v>7</v>
      </c>
    </row>
    <row r="616" spans="1:4" x14ac:dyDescent="0.3">
      <c r="A616" s="27" t="s">
        <v>602</v>
      </c>
      <c r="B616" s="26">
        <v>44378</v>
      </c>
      <c r="C616" s="26">
        <v>44396</v>
      </c>
      <c r="D616" s="25">
        <v>9</v>
      </c>
    </row>
    <row r="617" spans="1:4" x14ac:dyDescent="0.3">
      <c r="A617" s="27" t="s">
        <v>601</v>
      </c>
      <c r="B617" s="26">
        <v>44247</v>
      </c>
      <c r="C617" s="26">
        <v>44269</v>
      </c>
      <c r="D617" s="25">
        <v>16</v>
      </c>
    </row>
    <row r="618" spans="1:4" x14ac:dyDescent="0.3">
      <c r="A618" s="27" t="s">
        <v>600</v>
      </c>
      <c r="B618" s="26">
        <v>44315</v>
      </c>
      <c r="C618" s="26">
        <v>44345</v>
      </c>
      <c r="D618" s="25">
        <v>19</v>
      </c>
    </row>
    <row r="619" spans="1:4" x14ac:dyDescent="0.3">
      <c r="A619" s="27" t="s">
        <v>599</v>
      </c>
      <c r="B619" s="26">
        <v>44248</v>
      </c>
      <c r="C619" s="26">
        <v>44275</v>
      </c>
      <c r="D619" s="25">
        <v>12</v>
      </c>
    </row>
    <row r="620" spans="1:4" x14ac:dyDescent="0.3">
      <c r="A620" s="27" t="s">
        <v>598</v>
      </c>
      <c r="B620" s="26">
        <v>44333</v>
      </c>
      <c r="C620" s="26">
        <v>44337</v>
      </c>
      <c r="D620" s="25">
        <v>16</v>
      </c>
    </row>
    <row r="621" spans="1:4" x14ac:dyDescent="0.3">
      <c r="A621" s="27" t="s">
        <v>597</v>
      </c>
      <c r="B621" s="26">
        <v>44284</v>
      </c>
      <c r="C621" s="26">
        <v>44314</v>
      </c>
      <c r="D621" s="25">
        <v>7</v>
      </c>
    </row>
    <row r="622" spans="1:4" x14ac:dyDescent="0.3">
      <c r="A622" s="27" t="s">
        <v>596</v>
      </c>
      <c r="B622" s="26">
        <v>44367</v>
      </c>
      <c r="C622" s="26">
        <v>44373</v>
      </c>
      <c r="D622" s="25">
        <v>1</v>
      </c>
    </row>
    <row r="623" spans="1:4" x14ac:dyDescent="0.3">
      <c r="A623" s="27" t="s">
        <v>595</v>
      </c>
      <c r="B623" s="26">
        <v>44409</v>
      </c>
      <c r="C623" s="26">
        <v>44434</v>
      </c>
      <c r="D623" s="25">
        <v>8</v>
      </c>
    </row>
    <row r="624" spans="1:4" x14ac:dyDescent="0.3">
      <c r="A624" s="27" t="s">
        <v>594</v>
      </c>
      <c r="B624" s="26">
        <v>44438</v>
      </c>
      <c r="C624" s="26">
        <v>44462</v>
      </c>
      <c r="D624" s="25">
        <v>10</v>
      </c>
    </row>
    <row r="625" spans="1:4" x14ac:dyDescent="0.3">
      <c r="A625" s="27" t="s">
        <v>593</v>
      </c>
      <c r="B625" s="26">
        <v>44278</v>
      </c>
      <c r="C625" s="26">
        <v>44279</v>
      </c>
      <c r="D625" s="25">
        <v>10</v>
      </c>
    </row>
    <row r="626" spans="1:4" x14ac:dyDescent="0.3">
      <c r="A626" s="27" t="s">
        <v>592</v>
      </c>
      <c r="B626" s="26">
        <v>44306</v>
      </c>
      <c r="C626" s="26">
        <v>44331</v>
      </c>
      <c r="D626" s="25">
        <v>9</v>
      </c>
    </row>
    <row r="627" spans="1:4" x14ac:dyDescent="0.3">
      <c r="A627" s="27" t="s">
        <v>591</v>
      </c>
      <c r="B627" s="26">
        <v>44255</v>
      </c>
      <c r="C627" s="26">
        <v>44263</v>
      </c>
      <c r="D627" s="25">
        <v>5</v>
      </c>
    </row>
    <row r="628" spans="1:4" x14ac:dyDescent="0.3">
      <c r="A628" s="27" t="s">
        <v>590</v>
      </c>
      <c r="B628" s="26">
        <v>44173</v>
      </c>
      <c r="C628" s="26">
        <v>44197</v>
      </c>
      <c r="D628" s="25">
        <v>12</v>
      </c>
    </row>
    <row r="629" spans="1:4" x14ac:dyDescent="0.3">
      <c r="A629" s="27" t="s">
        <v>589</v>
      </c>
      <c r="B629" s="26">
        <v>44388</v>
      </c>
      <c r="C629" s="26">
        <v>44412</v>
      </c>
      <c r="D629" s="25">
        <v>20</v>
      </c>
    </row>
    <row r="630" spans="1:4" x14ac:dyDescent="0.3">
      <c r="A630" s="27" t="s">
        <v>588</v>
      </c>
      <c r="B630" s="26">
        <v>44411</v>
      </c>
      <c r="C630" s="26">
        <v>44433</v>
      </c>
      <c r="D630" s="25">
        <v>7</v>
      </c>
    </row>
    <row r="631" spans="1:4" x14ac:dyDescent="0.3">
      <c r="A631" s="27" t="s">
        <v>587</v>
      </c>
      <c r="B631" s="26">
        <v>44324</v>
      </c>
      <c r="C631" s="26">
        <v>44341</v>
      </c>
      <c r="D631" s="25">
        <v>20</v>
      </c>
    </row>
    <row r="632" spans="1:4" x14ac:dyDescent="0.3">
      <c r="A632" s="27" t="s">
        <v>586</v>
      </c>
      <c r="B632" s="26">
        <v>44439</v>
      </c>
      <c r="C632" s="26">
        <v>44468</v>
      </c>
      <c r="D632" s="25">
        <v>9</v>
      </c>
    </row>
    <row r="633" spans="1:4" x14ac:dyDescent="0.3">
      <c r="A633" s="27" t="s">
        <v>585</v>
      </c>
      <c r="B633" s="26">
        <v>44258</v>
      </c>
      <c r="C633" s="26">
        <v>44264</v>
      </c>
      <c r="D633" s="25">
        <v>3</v>
      </c>
    </row>
    <row r="634" spans="1:4" x14ac:dyDescent="0.3">
      <c r="A634" s="27" t="s">
        <v>584</v>
      </c>
      <c r="B634" s="26">
        <v>44235</v>
      </c>
      <c r="C634" s="26">
        <v>44259</v>
      </c>
      <c r="D634" s="25">
        <v>20</v>
      </c>
    </row>
    <row r="635" spans="1:4" x14ac:dyDescent="0.3">
      <c r="A635" s="27" t="s">
        <v>583</v>
      </c>
      <c r="B635" s="26">
        <v>44256</v>
      </c>
      <c r="C635" s="26">
        <v>44285</v>
      </c>
      <c r="D635" s="25">
        <v>6</v>
      </c>
    </row>
    <row r="636" spans="1:4" x14ac:dyDescent="0.3">
      <c r="A636" s="27" t="s">
        <v>582</v>
      </c>
      <c r="B636" s="26">
        <v>44273</v>
      </c>
      <c r="C636" s="26">
        <v>44279</v>
      </c>
      <c r="D636" s="25">
        <v>15</v>
      </c>
    </row>
    <row r="637" spans="1:4" x14ac:dyDescent="0.3">
      <c r="A637" s="27" t="s">
        <v>581</v>
      </c>
      <c r="B637" s="26">
        <v>44454</v>
      </c>
      <c r="C637" s="26">
        <v>44478</v>
      </c>
      <c r="D637" s="25">
        <v>6</v>
      </c>
    </row>
    <row r="638" spans="1:4" x14ac:dyDescent="0.3">
      <c r="A638" s="27" t="s">
        <v>580</v>
      </c>
      <c r="B638" s="26">
        <v>44522</v>
      </c>
      <c r="C638" s="26">
        <v>44525</v>
      </c>
      <c r="D638" s="25">
        <v>18</v>
      </c>
    </row>
    <row r="639" spans="1:4" x14ac:dyDescent="0.3">
      <c r="A639" s="27" t="s">
        <v>579</v>
      </c>
      <c r="B639" s="26">
        <v>44435</v>
      </c>
      <c r="C639" s="26">
        <v>44451</v>
      </c>
      <c r="D639" s="25">
        <v>19</v>
      </c>
    </row>
    <row r="640" spans="1:4" x14ac:dyDescent="0.3">
      <c r="A640" s="27" t="s">
        <v>578</v>
      </c>
      <c r="B640" s="26">
        <v>44466</v>
      </c>
      <c r="C640" s="26">
        <v>44490</v>
      </c>
      <c r="D640" s="25">
        <v>20</v>
      </c>
    </row>
    <row r="641" spans="1:4" x14ac:dyDescent="0.3">
      <c r="A641" s="27" t="s">
        <v>577</v>
      </c>
      <c r="B641" s="26">
        <v>44359</v>
      </c>
      <c r="C641" s="26">
        <v>44380</v>
      </c>
      <c r="D641" s="25">
        <v>18</v>
      </c>
    </row>
    <row r="642" spans="1:4" x14ac:dyDescent="0.3">
      <c r="A642" s="27" t="s">
        <v>576</v>
      </c>
      <c r="B642" s="26">
        <v>44497</v>
      </c>
      <c r="C642" s="26">
        <v>44503</v>
      </c>
      <c r="D642" s="25">
        <v>3</v>
      </c>
    </row>
    <row r="643" spans="1:4" x14ac:dyDescent="0.3">
      <c r="A643" s="27" t="s">
        <v>575</v>
      </c>
      <c r="B643" s="26">
        <v>44378</v>
      </c>
      <c r="C643" s="26">
        <v>44383</v>
      </c>
      <c r="D643" s="25">
        <v>19</v>
      </c>
    </row>
    <row r="644" spans="1:4" x14ac:dyDescent="0.3">
      <c r="A644" s="27" t="s">
        <v>574</v>
      </c>
      <c r="B644" s="26">
        <v>44423</v>
      </c>
      <c r="C644" s="26">
        <v>44437</v>
      </c>
      <c r="D644" s="25">
        <v>14</v>
      </c>
    </row>
    <row r="645" spans="1:4" x14ac:dyDescent="0.3">
      <c r="A645" s="27" t="s">
        <v>573</v>
      </c>
      <c r="B645" s="26">
        <v>44483</v>
      </c>
      <c r="C645" s="26">
        <v>44486</v>
      </c>
      <c r="D645" s="25">
        <v>4</v>
      </c>
    </row>
    <row r="646" spans="1:4" x14ac:dyDescent="0.3">
      <c r="A646" s="27" t="s">
        <v>572</v>
      </c>
      <c r="B646" s="26">
        <v>44397</v>
      </c>
      <c r="C646" s="26">
        <v>44408</v>
      </c>
      <c r="D646" s="25">
        <v>12</v>
      </c>
    </row>
    <row r="647" spans="1:4" x14ac:dyDescent="0.3">
      <c r="A647" s="27" t="s">
        <v>571</v>
      </c>
      <c r="B647" s="26">
        <v>44344</v>
      </c>
      <c r="C647" s="26">
        <v>44360</v>
      </c>
      <c r="D647" s="25">
        <v>18</v>
      </c>
    </row>
    <row r="648" spans="1:4" x14ac:dyDescent="0.3">
      <c r="A648" s="27" t="s">
        <v>570</v>
      </c>
      <c r="B648" s="26">
        <v>44403</v>
      </c>
      <c r="C648" s="26">
        <v>44431</v>
      </c>
      <c r="D648" s="25">
        <v>10</v>
      </c>
    </row>
    <row r="649" spans="1:4" x14ac:dyDescent="0.3">
      <c r="A649" s="27" t="s">
        <v>569</v>
      </c>
      <c r="B649" s="26">
        <v>44282</v>
      </c>
      <c r="C649" s="26">
        <v>44303</v>
      </c>
      <c r="D649" s="25">
        <v>9</v>
      </c>
    </row>
    <row r="650" spans="1:4" x14ac:dyDescent="0.3">
      <c r="A650" s="27" t="s">
        <v>568</v>
      </c>
      <c r="B650" s="26">
        <v>44275</v>
      </c>
      <c r="C650" s="26">
        <v>44284</v>
      </c>
      <c r="D650" s="25">
        <v>2</v>
      </c>
    </row>
    <row r="651" spans="1:4" x14ac:dyDescent="0.3">
      <c r="A651" s="27" t="s">
        <v>567</v>
      </c>
      <c r="B651" s="26">
        <v>44383</v>
      </c>
      <c r="C651" s="26">
        <v>44399</v>
      </c>
      <c r="D651" s="25">
        <v>7</v>
      </c>
    </row>
    <row r="652" spans="1:4" x14ac:dyDescent="0.3">
      <c r="A652" s="27" t="s">
        <v>566</v>
      </c>
      <c r="B652" s="26">
        <v>44396</v>
      </c>
      <c r="C652" s="26">
        <v>44402</v>
      </c>
      <c r="D652" s="25">
        <v>17</v>
      </c>
    </row>
    <row r="653" spans="1:4" x14ac:dyDescent="0.3">
      <c r="A653" s="27" t="s">
        <v>565</v>
      </c>
      <c r="B653" s="26">
        <v>44381</v>
      </c>
      <c r="C653" s="26">
        <v>44408</v>
      </c>
      <c r="D653" s="25">
        <v>12</v>
      </c>
    </row>
    <row r="654" spans="1:4" x14ac:dyDescent="0.3">
      <c r="A654" s="27" t="s">
        <v>564</v>
      </c>
      <c r="B654" s="26">
        <v>44462</v>
      </c>
      <c r="C654" s="26">
        <v>44487</v>
      </c>
      <c r="D654" s="25">
        <v>10</v>
      </c>
    </row>
    <row r="655" spans="1:4" x14ac:dyDescent="0.3">
      <c r="A655" s="27" t="s">
        <v>563</v>
      </c>
      <c r="B655" s="26">
        <v>44366</v>
      </c>
      <c r="C655" s="26">
        <v>44377</v>
      </c>
      <c r="D655" s="25">
        <v>2</v>
      </c>
    </row>
    <row r="656" spans="1:4" x14ac:dyDescent="0.3">
      <c r="A656" s="27" t="s">
        <v>562</v>
      </c>
      <c r="B656" s="26">
        <v>44441</v>
      </c>
      <c r="C656" s="26">
        <v>44454</v>
      </c>
      <c r="D656" s="25">
        <v>14</v>
      </c>
    </row>
    <row r="657" spans="1:4" x14ac:dyDescent="0.3">
      <c r="A657" s="27" t="s">
        <v>561</v>
      </c>
      <c r="B657" s="26">
        <v>44460</v>
      </c>
      <c r="C657" s="26">
        <v>44467</v>
      </c>
      <c r="D657" s="25">
        <v>1</v>
      </c>
    </row>
    <row r="658" spans="1:4" x14ac:dyDescent="0.3">
      <c r="A658" s="27" t="s">
        <v>560</v>
      </c>
      <c r="B658" s="26">
        <v>44508</v>
      </c>
      <c r="C658" s="26">
        <v>44524</v>
      </c>
      <c r="D658" s="25">
        <v>15</v>
      </c>
    </row>
    <row r="659" spans="1:4" x14ac:dyDescent="0.3">
      <c r="A659" s="27" t="s">
        <v>559</v>
      </c>
      <c r="B659" s="26">
        <v>44513</v>
      </c>
      <c r="C659" s="26">
        <v>44514</v>
      </c>
      <c r="D659" s="25">
        <v>1</v>
      </c>
    </row>
    <row r="660" spans="1:4" x14ac:dyDescent="0.3">
      <c r="A660" s="27" t="s">
        <v>558</v>
      </c>
      <c r="B660" s="26">
        <v>44471</v>
      </c>
      <c r="C660" s="26">
        <v>44493</v>
      </c>
      <c r="D660" s="25">
        <v>10</v>
      </c>
    </row>
    <row r="661" spans="1:4" x14ac:dyDescent="0.3">
      <c r="A661" s="27" t="s">
        <v>557</v>
      </c>
      <c r="B661" s="26">
        <v>44384</v>
      </c>
      <c r="C661" s="26">
        <v>44402</v>
      </c>
      <c r="D661" s="25">
        <v>12</v>
      </c>
    </row>
    <row r="662" spans="1:4" x14ac:dyDescent="0.3">
      <c r="A662" s="27" t="s">
        <v>556</v>
      </c>
      <c r="B662" s="26">
        <v>44321</v>
      </c>
      <c r="C662" s="26">
        <v>44340</v>
      </c>
      <c r="D662" s="25">
        <v>4</v>
      </c>
    </row>
    <row r="663" spans="1:4" x14ac:dyDescent="0.3">
      <c r="A663" s="27" t="s">
        <v>555</v>
      </c>
      <c r="B663" s="26">
        <v>44187</v>
      </c>
      <c r="C663" s="26">
        <v>44197</v>
      </c>
      <c r="D663" s="25">
        <v>18</v>
      </c>
    </row>
    <row r="664" spans="1:4" x14ac:dyDescent="0.3">
      <c r="A664" s="27" t="s">
        <v>554</v>
      </c>
      <c r="B664" s="26">
        <v>44291</v>
      </c>
      <c r="C664" s="26">
        <v>44317</v>
      </c>
      <c r="D664" s="25">
        <v>1</v>
      </c>
    </row>
    <row r="665" spans="1:4" x14ac:dyDescent="0.3">
      <c r="A665" s="27" t="s">
        <v>553</v>
      </c>
      <c r="B665" s="26">
        <v>44322</v>
      </c>
      <c r="C665" s="26">
        <v>44325</v>
      </c>
      <c r="D665" s="25">
        <v>5</v>
      </c>
    </row>
    <row r="666" spans="1:4" x14ac:dyDescent="0.3">
      <c r="A666" s="27" t="s">
        <v>552</v>
      </c>
      <c r="B666" s="26">
        <v>44516</v>
      </c>
      <c r="C666" s="26">
        <v>44543</v>
      </c>
      <c r="D666" s="25">
        <v>18</v>
      </c>
    </row>
    <row r="667" spans="1:4" x14ac:dyDescent="0.3">
      <c r="A667" s="27" t="s">
        <v>551</v>
      </c>
      <c r="B667" s="26">
        <v>44313</v>
      </c>
      <c r="C667" s="26">
        <v>44317</v>
      </c>
      <c r="D667" s="25">
        <v>2</v>
      </c>
    </row>
    <row r="668" spans="1:4" x14ac:dyDescent="0.3">
      <c r="A668" s="27" t="s">
        <v>550</v>
      </c>
      <c r="B668" s="26">
        <v>44397</v>
      </c>
      <c r="C668" s="26">
        <v>44415</v>
      </c>
      <c r="D668" s="25">
        <v>20</v>
      </c>
    </row>
    <row r="669" spans="1:4" x14ac:dyDescent="0.3">
      <c r="A669" s="27" t="s">
        <v>549</v>
      </c>
      <c r="B669" s="26">
        <v>44217</v>
      </c>
      <c r="C669" s="26">
        <v>44219</v>
      </c>
      <c r="D669" s="25">
        <v>1</v>
      </c>
    </row>
    <row r="670" spans="1:4" x14ac:dyDescent="0.3">
      <c r="A670" s="27" t="s">
        <v>548</v>
      </c>
      <c r="B670" s="26">
        <v>44407</v>
      </c>
      <c r="C670" s="26">
        <v>44411</v>
      </c>
      <c r="D670" s="25">
        <v>19</v>
      </c>
    </row>
    <row r="671" spans="1:4" x14ac:dyDescent="0.3">
      <c r="A671" s="27" t="s">
        <v>547</v>
      </c>
      <c r="B671" s="26">
        <v>44482</v>
      </c>
      <c r="C671" s="26">
        <v>44507</v>
      </c>
      <c r="D671" s="25">
        <v>8</v>
      </c>
    </row>
    <row r="672" spans="1:4" x14ac:dyDescent="0.3">
      <c r="A672" s="27" t="s">
        <v>546</v>
      </c>
      <c r="B672" s="26">
        <v>44410</v>
      </c>
      <c r="C672" s="26">
        <v>44439</v>
      </c>
      <c r="D672" s="25">
        <v>19</v>
      </c>
    </row>
    <row r="673" spans="1:4" x14ac:dyDescent="0.3">
      <c r="A673" s="27" t="s">
        <v>545</v>
      </c>
      <c r="B673" s="26">
        <v>44526</v>
      </c>
      <c r="C673" s="26">
        <v>44544</v>
      </c>
      <c r="D673" s="25">
        <v>12</v>
      </c>
    </row>
    <row r="674" spans="1:4" x14ac:dyDescent="0.3">
      <c r="A674" s="27" t="s">
        <v>544</v>
      </c>
      <c r="B674" s="26">
        <v>44332</v>
      </c>
      <c r="C674" s="26">
        <v>44344</v>
      </c>
      <c r="D674" s="25">
        <v>10</v>
      </c>
    </row>
    <row r="675" spans="1:4" x14ac:dyDescent="0.3">
      <c r="A675" s="27" t="s">
        <v>543</v>
      </c>
      <c r="B675" s="26">
        <v>44294</v>
      </c>
      <c r="C675" s="26">
        <v>44316</v>
      </c>
      <c r="D675" s="25">
        <v>3</v>
      </c>
    </row>
    <row r="676" spans="1:4" x14ac:dyDescent="0.3">
      <c r="A676" s="27" t="s">
        <v>542</v>
      </c>
      <c r="B676" s="26">
        <v>44396</v>
      </c>
      <c r="C676" s="26">
        <v>44399</v>
      </c>
      <c r="D676" s="25">
        <v>8</v>
      </c>
    </row>
    <row r="677" spans="1:4" x14ac:dyDescent="0.3">
      <c r="A677" s="27" t="s">
        <v>541</v>
      </c>
      <c r="B677" s="26">
        <v>44302</v>
      </c>
      <c r="C677" s="26">
        <v>44314</v>
      </c>
      <c r="D677" s="25">
        <v>6</v>
      </c>
    </row>
    <row r="678" spans="1:4" x14ac:dyDescent="0.3">
      <c r="A678" s="27" t="s">
        <v>540</v>
      </c>
      <c r="B678" s="26">
        <v>44436</v>
      </c>
      <c r="C678" s="26">
        <v>44449</v>
      </c>
      <c r="D678" s="25">
        <v>1</v>
      </c>
    </row>
    <row r="679" spans="1:4" x14ac:dyDescent="0.3">
      <c r="A679" s="27" t="s">
        <v>539</v>
      </c>
      <c r="B679" s="26">
        <v>44436</v>
      </c>
      <c r="C679" s="26">
        <v>44466</v>
      </c>
      <c r="D679" s="25">
        <v>5</v>
      </c>
    </row>
    <row r="680" spans="1:4" x14ac:dyDescent="0.3">
      <c r="A680" s="27" t="s">
        <v>538</v>
      </c>
      <c r="B680" s="26">
        <v>44341</v>
      </c>
      <c r="C680" s="26">
        <v>44347</v>
      </c>
      <c r="D680" s="25">
        <v>20</v>
      </c>
    </row>
    <row r="681" spans="1:4" x14ac:dyDescent="0.3">
      <c r="A681" s="27" t="s">
        <v>537</v>
      </c>
      <c r="B681" s="26">
        <v>44418</v>
      </c>
      <c r="C681" s="26">
        <v>44433</v>
      </c>
      <c r="D681" s="25">
        <v>12</v>
      </c>
    </row>
    <row r="682" spans="1:4" x14ac:dyDescent="0.3">
      <c r="A682" s="27" t="s">
        <v>536</v>
      </c>
      <c r="B682" s="26">
        <v>44238</v>
      </c>
      <c r="C682" s="26">
        <v>44248</v>
      </c>
      <c r="D682" s="25">
        <v>12</v>
      </c>
    </row>
    <row r="683" spans="1:4" x14ac:dyDescent="0.3">
      <c r="A683" s="27" t="s">
        <v>535</v>
      </c>
      <c r="B683" s="26">
        <v>44369</v>
      </c>
      <c r="C683" s="26">
        <v>44396</v>
      </c>
      <c r="D683" s="25">
        <v>19</v>
      </c>
    </row>
    <row r="684" spans="1:4" x14ac:dyDescent="0.3">
      <c r="A684" s="27" t="s">
        <v>534</v>
      </c>
      <c r="B684" s="26">
        <v>44336</v>
      </c>
      <c r="C684" s="26">
        <v>44363</v>
      </c>
      <c r="D684" s="25">
        <v>10</v>
      </c>
    </row>
    <row r="685" spans="1:4" x14ac:dyDescent="0.3">
      <c r="A685" s="27" t="s">
        <v>533</v>
      </c>
      <c r="B685" s="26">
        <v>44244</v>
      </c>
      <c r="C685" s="26">
        <v>44252</v>
      </c>
      <c r="D685" s="25">
        <v>8</v>
      </c>
    </row>
    <row r="686" spans="1:4" x14ac:dyDescent="0.3">
      <c r="A686" s="27" t="s">
        <v>532</v>
      </c>
      <c r="B686" s="26">
        <v>44320</v>
      </c>
      <c r="C686" s="26">
        <v>44350</v>
      </c>
      <c r="D686" s="25">
        <v>7</v>
      </c>
    </row>
    <row r="687" spans="1:4" x14ac:dyDescent="0.3">
      <c r="A687" s="27" t="s">
        <v>531</v>
      </c>
      <c r="B687" s="26">
        <v>44549</v>
      </c>
      <c r="C687" s="26">
        <v>44554</v>
      </c>
      <c r="D687" s="25">
        <v>5</v>
      </c>
    </row>
    <row r="688" spans="1:4" x14ac:dyDescent="0.3">
      <c r="A688" s="27" t="s">
        <v>530</v>
      </c>
      <c r="B688" s="26">
        <v>44437</v>
      </c>
      <c r="C688" s="26">
        <v>44467</v>
      </c>
      <c r="D688" s="25">
        <v>8</v>
      </c>
    </row>
    <row r="689" spans="1:4" x14ac:dyDescent="0.3">
      <c r="A689" s="27" t="s">
        <v>529</v>
      </c>
      <c r="B689" s="26">
        <v>44273</v>
      </c>
      <c r="C689" s="26">
        <v>44287</v>
      </c>
      <c r="D689" s="25">
        <v>16</v>
      </c>
    </row>
    <row r="690" spans="1:4" x14ac:dyDescent="0.3">
      <c r="A690" s="27" t="s">
        <v>528</v>
      </c>
      <c r="B690" s="26">
        <v>44227</v>
      </c>
      <c r="C690" s="26">
        <v>44242</v>
      </c>
      <c r="D690" s="25">
        <v>11</v>
      </c>
    </row>
    <row r="691" spans="1:4" x14ac:dyDescent="0.3">
      <c r="A691" s="27" t="s">
        <v>527</v>
      </c>
      <c r="B691" s="26">
        <v>44309</v>
      </c>
      <c r="C691" s="26">
        <v>44323</v>
      </c>
      <c r="D691" s="25">
        <v>6</v>
      </c>
    </row>
    <row r="692" spans="1:4" x14ac:dyDescent="0.3">
      <c r="A692" s="27" t="s">
        <v>526</v>
      </c>
      <c r="B692" s="26">
        <v>44311</v>
      </c>
      <c r="C692" s="26">
        <v>44317</v>
      </c>
      <c r="D692" s="25">
        <v>8</v>
      </c>
    </row>
    <row r="693" spans="1:4" x14ac:dyDescent="0.3">
      <c r="A693" s="27" t="s">
        <v>525</v>
      </c>
      <c r="B693" s="26">
        <v>44354</v>
      </c>
      <c r="C693" s="26">
        <v>44377</v>
      </c>
      <c r="D693" s="25">
        <v>18</v>
      </c>
    </row>
    <row r="694" spans="1:4" x14ac:dyDescent="0.3">
      <c r="A694" s="27" t="s">
        <v>524</v>
      </c>
      <c r="B694" s="26">
        <v>44444</v>
      </c>
      <c r="C694" s="26">
        <v>44465</v>
      </c>
      <c r="D694" s="25">
        <v>8</v>
      </c>
    </row>
    <row r="695" spans="1:4" x14ac:dyDescent="0.3">
      <c r="A695" s="27" t="s">
        <v>523</v>
      </c>
      <c r="B695" s="26">
        <v>44472</v>
      </c>
      <c r="C695" s="26">
        <v>44497</v>
      </c>
      <c r="D695" s="25">
        <v>5</v>
      </c>
    </row>
    <row r="696" spans="1:4" x14ac:dyDescent="0.3">
      <c r="A696" s="27" t="s">
        <v>522</v>
      </c>
      <c r="B696" s="26">
        <v>44508</v>
      </c>
      <c r="C696" s="26">
        <v>44538</v>
      </c>
      <c r="D696" s="25">
        <v>4</v>
      </c>
    </row>
    <row r="697" spans="1:4" x14ac:dyDescent="0.3">
      <c r="A697" s="27" t="s">
        <v>521</v>
      </c>
      <c r="B697" s="26">
        <v>44178</v>
      </c>
      <c r="C697" s="26">
        <v>44203</v>
      </c>
      <c r="D697" s="25">
        <v>6</v>
      </c>
    </row>
    <row r="698" spans="1:4" x14ac:dyDescent="0.3">
      <c r="A698" s="27" t="s">
        <v>520</v>
      </c>
      <c r="B698" s="26">
        <v>44382</v>
      </c>
      <c r="C698" s="26">
        <v>44392</v>
      </c>
      <c r="D698" s="25">
        <v>13</v>
      </c>
    </row>
    <row r="699" spans="1:4" x14ac:dyDescent="0.3">
      <c r="A699" s="27" t="s">
        <v>519</v>
      </c>
      <c r="B699" s="26">
        <v>44490</v>
      </c>
      <c r="C699" s="26">
        <v>44497</v>
      </c>
      <c r="D699" s="25">
        <v>3</v>
      </c>
    </row>
    <row r="700" spans="1:4" x14ac:dyDescent="0.3">
      <c r="A700" s="27" t="s">
        <v>518</v>
      </c>
      <c r="B700" s="26">
        <v>44256</v>
      </c>
      <c r="C700" s="26">
        <v>44273</v>
      </c>
      <c r="D700" s="25">
        <v>6</v>
      </c>
    </row>
    <row r="701" spans="1:4" x14ac:dyDescent="0.3">
      <c r="A701" s="27" t="s">
        <v>517</v>
      </c>
      <c r="B701" s="26">
        <v>44298</v>
      </c>
      <c r="C701" s="26">
        <v>44326</v>
      </c>
      <c r="D701" s="25">
        <v>4</v>
      </c>
    </row>
    <row r="702" spans="1:4" x14ac:dyDescent="0.3">
      <c r="A702" s="27" t="s">
        <v>516</v>
      </c>
      <c r="B702" s="26">
        <v>44357</v>
      </c>
      <c r="C702" s="26">
        <v>44357</v>
      </c>
      <c r="D702" s="25">
        <v>3</v>
      </c>
    </row>
    <row r="703" spans="1:4" x14ac:dyDescent="0.3">
      <c r="A703" s="27" t="s">
        <v>515</v>
      </c>
      <c r="B703" s="26">
        <v>44259</v>
      </c>
      <c r="C703" s="26">
        <v>44267</v>
      </c>
      <c r="D703" s="25">
        <v>19</v>
      </c>
    </row>
    <row r="704" spans="1:4" x14ac:dyDescent="0.3">
      <c r="A704" s="27" t="s">
        <v>514</v>
      </c>
      <c r="B704" s="26">
        <v>44238</v>
      </c>
      <c r="C704" s="26">
        <v>44250</v>
      </c>
      <c r="D704" s="25">
        <v>16</v>
      </c>
    </row>
    <row r="705" spans="1:4" x14ac:dyDescent="0.3">
      <c r="A705" s="27" t="s">
        <v>513</v>
      </c>
      <c r="B705" s="26">
        <v>44389</v>
      </c>
      <c r="C705" s="26">
        <v>44419</v>
      </c>
      <c r="D705" s="25">
        <v>5</v>
      </c>
    </row>
    <row r="706" spans="1:4" x14ac:dyDescent="0.3">
      <c r="A706" s="27" t="s">
        <v>512</v>
      </c>
      <c r="B706" s="26">
        <v>44264</v>
      </c>
      <c r="C706" s="26">
        <v>44285</v>
      </c>
      <c r="D706" s="25">
        <v>10</v>
      </c>
    </row>
    <row r="707" spans="1:4" x14ac:dyDescent="0.3">
      <c r="A707" s="27" t="s">
        <v>511</v>
      </c>
      <c r="B707" s="26">
        <v>44179</v>
      </c>
      <c r="C707" s="26">
        <v>44198</v>
      </c>
      <c r="D707" s="25">
        <v>17</v>
      </c>
    </row>
    <row r="708" spans="1:4" x14ac:dyDescent="0.3">
      <c r="A708" s="27" t="s">
        <v>510</v>
      </c>
      <c r="B708" s="26">
        <v>44239</v>
      </c>
      <c r="C708" s="26">
        <v>44264</v>
      </c>
      <c r="D708" s="25">
        <v>17</v>
      </c>
    </row>
    <row r="709" spans="1:4" x14ac:dyDescent="0.3">
      <c r="A709" s="27" t="s">
        <v>509</v>
      </c>
      <c r="B709" s="26">
        <v>44511</v>
      </c>
      <c r="C709" s="26">
        <v>44516</v>
      </c>
      <c r="D709" s="25">
        <v>9</v>
      </c>
    </row>
    <row r="710" spans="1:4" x14ac:dyDescent="0.3">
      <c r="A710" s="27" t="s">
        <v>508</v>
      </c>
      <c r="B710" s="26">
        <v>44463</v>
      </c>
      <c r="C710" s="26">
        <v>44487</v>
      </c>
      <c r="D710" s="25">
        <v>16</v>
      </c>
    </row>
    <row r="711" spans="1:4" x14ac:dyDescent="0.3">
      <c r="A711" s="27" t="s">
        <v>507</v>
      </c>
      <c r="B711" s="26">
        <v>44396</v>
      </c>
      <c r="C711" s="26">
        <v>44399</v>
      </c>
      <c r="D711" s="25">
        <v>2</v>
      </c>
    </row>
    <row r="712" spans="1:4" x14ac:dyDescent="0.3">
      <c r="A712" s="27" t="s">
        <v>506</v>
      </c>
      <c r="B712" s="26">
        <v>44375</v>
      </c>
      <c r="C712" s="26">
        <v>44384</v>
      </c>
      <c r="D712" s="25">
        <v>5</v>
      </c>
    </row>
    <row r="713" spans="1:4" x14ac:dyDescent="0.3">
      <c r="A713" s="27" t="s">
        <v>505</v>
      </c>
      <c r="B713" s="26">
        <v>44362</v>
      </c>
      <c r="C713" s="26">
        <v>44385</v>
      </c>
      <c r="D713" s="25">
        <v>20</v>
      </c>
    </row>
    <row r="714" spans="1:4" x14ac:dyDescent="0.3">
      <c r="A714" s="27" t="s">
        <v>504</v>
      </c>
      <c r="B714" s="26">
        <v>44427</v>
      </c>
      <c r="C714" s="26">
        <v>44435</v>
      </c>
      <c r="D714" s="25">
        <v>9</v>
      </c>
    </row>
    <row r="715" spans="1:4" x14ac:dyDescent="0.3">
      <c r="A715" s="27" t="s">
        <v>503</v>
      </c>
      <c r="B715" s="26">
        <v>44264</v>
      </c>
      <c r="C715" s="26">
        <v>44265</v>
      </c>
      <c r="D715" s="25">
        <v>11</v>
      </c>
    </row>
    <row r="716" spans="1:4" x14ac:dyDescent="0.3">
      <c r="A716" s="27" t="s">
        <v>502</v>
      </c>
      <c r="B716" s="26">
        <v>44353</v>
      </c>
      <c r="C716" s="26">
        <v>44357</v>
      </c>
      <c r="D716" s="25">
        <v>15</v>
      </c>
    </row>
    <row r="717" spans="1:4" x14ac:dyDescent="0.3">
      <c r="A717" s="27" t="s">
        <v>501</v>
      </c>
      <c r="B717" s="26">
        <v>44381</v>
      </c>
      <c r="C717" s="26">
        <v>44397</v>
      </c>
      <c r="D717" s="25">
        <v>20</v>
      </c>
    </row>
    <row r="718" spans="1:4" x14ac:dyDescent="0.3">
      <c r="A718" s="27" t="s">
        <v>500</v>
      </c>
      <c r="B718" s="26">
        <v>44445</v>
      </c>
      <c r="C718" s="26">
        <v>44460</v>
      </c>
      <c r="D718" s="25">
        <v>18</v>
      </c>
    </row>
    <row r="719" spans="1:4" x14ac:dyDescent="0.3">
      <c r="A719" s="27" t="s">
        <v>499</v>
      </c>
      <c r="B719" s="26">
        <v>44414</v>
      </c>
      <c r="C719" s="26">
        <v>44444</v>
      </c>
      <c r="D719" s="25">
        <v>10</v>
      </c>
    </row>
    <row r="720" spans="1:4" x14ac:dyDescent="0.3">
      <c r="A720" s="27" t="s">
        <v>498</v>
      </c>
      <c r="B720" s="26">
        <v>44215</v>
      </c>
      <c r="C720" s="26">
        <v>44228</v>
      </c>
      <c r="D720" s="25">
        <v>9</v>
      </c>
    </row>
    <row r="721" spans="1:4" x14ac:dyDescent="0.3">
      <c r="A721" s="27" t="s">
        <v>497</v>
      </c>
      <c r="B721" s="26">
        <v>44182</v>
      </c>
      <c r="C721" s="26">
        <v>44210</v>
      </c>
      <c r="D721" s="25">
        <v>19</v>
      </c>
    </row>
    <row r="722" spans="1:4" x14ac:dyDescent="0.3">
      <c r="A722" s="27" t="s">
        <v>496</v>
      </c>
      <c r="B722" s="26">
        <v>44298</v>
      </c>
      <c r="C722" s="26">
        <v>44300</v>
      </c>
      <c r="D722" s="25">
        <v>4</v>
      </c>
    </row>
    <row r="723" spans="1:4" x14ac:dyDescent="0.3">
      <c r="A723" s="27" t="s">
        <v>495</v>
      </c>
      <c r="B723" s="26">
        <v>44235</v>
      </c>
      <c r="C723" s="26">
        <v>44246</v>
      </c>
      <c r="D723" s="25">
        <v>6</v>
      </c>
    </row>
    <row r="724" spans="1:4" x14ac:dyDescent="0.3">
      <c r="A724" s="27" t="s">
        <v>494</v>
      </c>
      <c r="B724" s="26">
        <v>44375</v>
      </c>
      <c r="C724" s="26">
        <v>44387</v>
      </c>
      <c r="D724" s="25">
        <v>2</v>
      </c>
    </row>
    <row r="725" spans="1:4" x14ac:dyDescent="0.3">
      <c r="A725" s="27" t="s">
        <v>493</v>
      </c>
      <c r="B725" s="26">
        <v>44535</v>
      </c>
      <c r="C725" s="26">
        <v>44545</v>
      </c>
      <c r="D725" s="25">
        <v>6</v>
      </c>
    </row>
    <row r="726" spans="1:4" x14ac:dyDescent="0.3">
      <c r="A726" s="27" t="s">
        <v>492</v>
      </c>
      <c r="B726" s="26">
        <v>44346</v>
      </c>
      <c r="C726" s="26">
        <v>44365</v>
      </c>
      <c r="D726" s="25">
        <v>14</v>
      </c>
    </row>
    <row r="727" spans="1:4" x14ac:dyDescent="0.3">
      <c r="A727" s="27" t="s">
        <v>491</v>
      </c>
      <c r="B727" s="26">
        <v>44416</v>
      </c>
      <c r="C727" s="26">
        <v>44435</v>
      </c>
      <c r="D727" s="25">
        <v>5</v>
      </c>
    </row>
    <row r="728" spans="1:4" x14ac:dyDescent="0.3">
      <c r="A728" s="27" t="s">
        <v>490</v>
      </c>
      <c r="B728" s="26">
        <v>44317</v>
      </c>
      <c r="C728" s="26">
        <v>44321</v>
      </c>
      <c r="D728" s="25">
        <v>19</v>
      </c>
    </row>
    <row r="729" spans="1:4" x14ac:dyDescent="0.3">
      <c r="A729" s="27" t="s">
        <v>489</v>
      </c>
      <c r="B729" s="26">
        <v>44272</v>
      </c>
      <c r="C729" s="26">
        <v>44302</v>
      </c>
      <c r="D729" s="25">
        <v>13</v>
      </c>
    </row>
    <row r="730" spans="1:4" x14ac:dyDescent="0.3">
      <c r="A730" s="27" t="s">
        <v>488</v>
      </c>
      <c r="B730" s="26">
        <v>44533</v>
      </c>
      <c r="C730" s="26">
        <v>44551</v>
      </c>
      <c r="D730" s="25">
        <v>17</v>
      </c>
    </row>
    <row r="731" spans="1:4" x14ac:dyDescent="0.3">
      <c r="A731" s="27" t="s">
        <v>487</v>
      </c>
      <c r="B731" s="26">
        <v>44233</v>
      </c>
      <c r="C731" s="26">
        <v>44239</v>
      </c>
      <c r="D731" s="25">
        <v>15</v>
      </c>
    </row>
    <row r="732" spans="1:4" x14ac:dyDescent="0.3">
      <c r="A732" s="27" t="s">
        <v>486</v>
      </c>
      <c r="B732" s="26">
        <v>44293</v>
      </c>
      <c r="C732" s="26">
        <v>44314</v>
      </c>
      <c r="D732" s="25">
        <v>11</v>
      </c>
    </row>
    <row r="733" spans="1:4" x14ac:dyDescent="0.3">
      <c r="A733" s="27" t="s">
        <v>485</v>
      </c>
      <c r="B733" s="26">
        <v>44245</v>
      </c>
      <c r="C733" s="26">
        <v>44260</v>
      </c>
      <c r="D733" s="25">
        <v>17</v>
      </c>
    </row>
    <row r="734" spans="1:4" x14ac:dyDescent="0.3">
      <c r="A734" s="27" t="s">
        <v>484</v>
      </c>
      <c r="B734" s="26">
        <v>44334</v>
      </c>
      <c r="C734" s="26">
        <v>44364</v>
      </c>
      <c r="D734" s="25">
        <v>17</v>
      </c>
    </row>
    <row r="735" spans="1:4" x14ac:dyDescent="0.3">
      <c r="A735" s="27" t="s">
        <v>483</v>
      </c>
      <c r="B735" s="26">
        <v>44267</v>
      </c>
      <c r="C735" s="26">
        <v>44283</v>
      </c>
      <c r="D735" s="25">
        <v>8</v>
      </c>
    </row>
    <row r="736" spans="1:4" x14ac:dyDescent="0.3">
      <c r="A736" s="27" t="s">
        <v>482</v>
      </c>
      <c r="B736" s="26">
        <v>44417</v>
      </c>
      <c r="C736" s="26">
        <v>44426</v>
      </c>
      <c r="D736" s="25">
        <v>10</v>
      </c>
    </row>
    <row r="737" spans="1:4" x14ac:dyDescent="0.3">
      <c r="A737" s="27" t="s">
        <v>481</v>
      </c>
      <c r="B737" s="26">
        <v>44552</v>
      </c>
      <c r="C737" s="26">
        <v>44555</v>
      </c>
      <c r="D737" s="25">
        <v>19</v>
      </c>
    </row>
    <row r="738" spans="1:4" x14ac:dyDescent="0.3">
      <c r="A738" s="27" t="s">
        <v>480</v>
      </c>
      <c r="B738" s="26">
        <v>44234</v>
      </c>
      <c r="C738" s="26">
        <v>44263</v>
      </c>
      <c r="D738" s="25">
        <v>15</v>
      </c>
    </row>
    <row r="739" spans="1:4" x14ac:dyDescent="0.3">
      <c r="A739" s="27" t="s">
        <v>479</v>
      </c>
      <c r="B739" s="26">
        <v>44269</v>
      </c>
      <c r="C739" s="26">
        <v>44292</v>
      </c>
      <c r="D739" s="25">
        <v>8</v>
      </c>
    </row>
    <row r="740" spans="1:4" x14ac:dyDescent="0.3">
      <c r="A740" s="27" t="s">
        <v>478</v>
      </c>
      <c r="B740" s="26">
        <v>44210</v>
      </c>
      <c r="C740" s="26">
        <v>44210</v>
      </c>
      <c r="D740" s="25">
        <v>18</v>
      </c>
    </row>
    <row r="741" spans="1:4" x14ac:dyDescent="0.3">
      <c r="A741" s="27" t="s">
        <v>477</v>
      </c>
      <c r="B741" s="26">
        <v>44348</v>
      </c>
      <c r="C741" s="26">
        <v>44349</v>
      </c>
      <c r="D741" s="25">
        <v>2</v>
      </c>
    </row>
    <row r="742" spans="1:4" x14ac:dyDescent="0.3">
      <c r="A742" s="27" t="s">
        <v>476</v>
      </c>
      <c r="B742" s="26">
        <v>44494</v>
      </c>
      <c r="C742" s="26">
        <v>44514</v>
      </c>
      <c r="D742" s="25">
        <v>19</v>
      </c>
    </row>
    <row r="743" spans="1:4" x14ac:dyDescent="0.3">
      <c r="A743" s="27" t="s">
        <v>475</v>
      </c>
      <c r="B743" s="26">
        <v>44198</v>
      </c>
      <c r="C743" s="26">
        <v>44210</v>
      </c>
      <c r="D743" s="25">
        <v>5</v>
      </c>
    </row>
    <row r="744" spans="1:4" x14ac:dyDescent="0.3">
      <c r="A744" s="27" t="s">
        <v>474</v>
      </c>
      <c r="B744" s="26">
        <v>44287</v>
      </c>
      <c r="C744" s="26">
        <v>44309</v>
      </c>
      <c r="D744" s="25">
        <v>15</v>
      </c>
    </row>
    <row r="745" spans="1:4" x14ac:dyDescent="0.3">
      <c r="A745" s="27" t="s">
        <v>473</v>
      </c>
      <c r="B745" s="26">
        <v>44436</v>
      </c>
      <c r="C745" s="26">
        <v>44444</v>
      </c>
      <c r="D745" s="25">
        <v>16</v>
      </c>
    </row>
    <row r="746" spans="1:4" x14ac:dyDescent="0.3">
      <c r="A746" s="27" t="s">
        <v>472</v>
      </c>
      <c r="B746" s="26">
        <v>44505</v>
      </c>
      <c r="C746" s="26">
        <v>44523</v>
      </c>
      <c r="D746" s="25">
        <v>19</v>
      </c>
    </row>
    <row r="747" spans="1:4" x14ac:dyDescent="0.3">
      <c r="A747" s="27" t="s">
        <v>471</v>
      </c>
      <c r="B747" s="26">
        <v>44413</v>
      </c>
      <c r="C747" s="26">
        <v>44435</v>
      </c>
      <c r="D747" s="25">
        <v>18</v>
      </c>
    </row>
    <row r="748" spans="1:4" x14ac:dyDescent="0.3">
      <c r="A748" s="27" t="s">
        <v>470</v>
      </c>
      <c r="B748" s="26">
        <v>44394</v>
      </c>
      <c r="C748" s="26">
        <v>44394</v>
      </c>
      <c r="D748" s="25">
        <v>9</v>
      </c>
    </row>
    <row r="749" spans="1:4" x14ac:dyDescent="0.3">
      <c r="A749" s="27" t="s">
        <v>469</v>
      </c>
      <c r="B749" s="26">
        <v>44356</v>
      </c>
      <c r="C749" s="26">
        <v>44366</v>
      </c>
      <c r="D749" s="25">
        <v>15</v>
      </c>
    </row>
    <row r="750" spans="1:4" x14ac:dyDescent="0.3">
      <c r="A750" s="27" t="s">
        <v>468</v>
      </c>
      <c r="B750" s="26">
        <v>44546</v>
      </c>
      <c r="C750" s="26">
        <v>44555</v>
      </c>
      <c r="D750" s="25">
        <v>12</v>
      </c>
    </row>
    <row r="751" spans="1:4" x14ac:dyDescent="0.3">
      <c r="A751" s="27" t="s">
        <v>467</v>
      </c>
      <c r="B751" s="26">
        <v>44461</v>
      </c>
      <c r="C751" s="26">
        <v>44468</v>
      </c>
      <c r="D751" s="25">
        <v>16</v>
      </c>
    </row>
    <row r="752" spans="1:4" x14ac:dyDescent="0.3">
      <c r="A752" s="27" t="s">
        <v>466</v>
      </c>
      <c r="B752" s="26">
        <v>44336</v>
      </c>
      <c r="C752" s="26">
        <v>44348</v>
      </c>
      <c r="D752" s="25">
        <v>5</v>
      </c>
    </row>
    <row r="753" spans="1:4" x14ac:dyDescent="0.3">
      <c r="A753" s="27" t="s">
        <v>465</v>
      </c>
      <c r="B753" s="26">
        <v>44428</v>
      </c>
      <c r="C753" s="26">
        <v>44430</v>
      </c>
      <c r="D753" s="25">
        <v>8</v>
      </c>
    </row>
    <row r="754" spans="1:4" x14ac:dyDescent="0.3">
      <c r="A754" s="27" t="s">
        <v>464</v>
      </c>
      <c r="B754" s="26">
        <v>44315</v>
      </c>
      <c r="C754" s="26">
        <v>44324</v>
      </c>
      <c r="D754" s="25">
        <v>8</v>
      </c>
    </row>
    <row r="755" spans="1:4" x14ac:dyDescent="0.3">
      <c r="A755" s="27" t="s">
        <v>463</v>
      </c>
      <c r="B755" s="26">
        <v>44393</v>
      </c>
      <c r="C755" s="26">
        <v>44404</v>
      </c>
      <c r="D755" s="25">
        <v>12</v>
      </c>
    </row>
    <row r="756" spans="1:4" x14ac:dyDescent="0.3">
      <c r="A756" s="27" t="s">
        <v>462</v>
      </c>
      <c r="B756" s="26">
        <v>44359</v>
      </c>
      <c r="C756" s="26">
        <v>44377</v>
      </c>
      <c r="D756" s="25">
        <v>20</v>
      </c>
    </row>
    <row r="757" spans="1:4" x14ac:dyDescent="0.3">
      <c r="A757" s="27" t="s">
        <v>461</v>
      </c>
      <c r="B757" s="26">
        <v>44417</v>
      </c>
      <c r="C757" s="26">
        <v>44441</v>
      </c>
      <c r="D757" s="25">
        <v>10</v>
      </c>
    </row>
    <row r="758" spans="1:4" x14ac:dyDescent="0.3">
      <c r="A758" s="27" t="s">
        <v>460</v>
      </c>
      <c r="B758" s="26">
        <v>44409</v>
      </c>
      <c r="C758" s="26">
        <v>44430</v>
      </c>
      <c r="D758" s="25">
        <v>18</v>
      </c>
    </row>
    <row r="759" spans="1:4" x14ac:dyDescent="0.3">
      <c r="A759" s="27" t="s">
        <v>459</v>
      </c>
      <c r="B759" s="26">
        <v>44274</v>
      </c>
      <c r="C759" s="26">
        <v>44295</v>
      </c>
      <c r="D759" s="25">
        <v>19</v>
      </c>
    </row>
    <row r="760" spans="1:4" x14ac:dyDescent="0.3">
      <c r="A760" s="27" t="s">
        <v>458</v>
      </c>
      <c r="B760" s="26">
        <v>44436</v>
      </c>
      <c r="C760" s="26">
        <v>44453</v>
      </c>
      <c r="D760" s="25">
        <v>4</v>
      </c>
    </row>
    <row r="761" spans="1:4" x14ac:dyDescent="0.3">
      <c r="A761" s="27" t="s">
        <v>457</v>
      </c>
      <c r="B761" s="26">
        <v>44396</v>
      </c>
      <c r="C761" s="26">
        <v>44406</v>
      </c>
      <c r="D761" s="25">
        <v>13</v>
      </c>
    </row>
    <row r="762" spans="1:4" x14ac:dyDescent="0.3">
      <c r="A762" s="27" t="s">
        <v>456</v>
      </c>
      <c r="B762" s="26">
        <v>44378</v>
      </c>
      <c r="C762" s="26">
        <v>44391</v>
      </c>
      <c r="D762" s="25">
        <v>10</v>
      </c>
    </row>
    <row r="763" spans="1:4" x14ac:dyDescent="0.3">
      <c r="A763" s="27" t="s">
        <v>455</v>
      </c>
      <c r="B763" s="26">
        <v>44264</v>
      </c>
      <c r="C763" s="26">
        <v>44276</v>
      </c>
      <c r="D763" s="25">
        <v>1</v>
      </c>
    </row>
    <row r="764" spans="1:4" x14ac:dyDescent="0.3">
      <c r="A764" s="27" t="s">
        <v>454</v>
      </c>
      <c r="B764" s="26">
        <v>44237</v>
      </c>
      <c r="C764" s="26">
        <v>44237</v>
      </c>
      <c r="D764" s="25">
        <v>8</v>
      </c>
    </row>
    <row r="765" spans="1:4" x14ac:dyDescent="0.3">
      <c r="A765" s="27" t="s">
        <v>453</v>
      </c>
      <c r="B765" s="26">
        <v>44202</v>
      </c>
      <c r="C765" s="26">
        <v>44214</v>
      </c>
      <c r="D765" s="25">
        <v>4</v>
      </c>
    </row>
    <row r="766" spans="1:4" x14ac:dyDescent="0.3">
      <c r="A766" s="27" t="s">
        <v>452</v>
      </c>
      <c r="B766" s="26">
        <v>44294</v>
      </c>
      <c r="C766" s="26">
        <v>44300</v>
      </c>
      <c r="D766" s="25">
        <v>3</v>
      </c>
    </row>
    <row r="767" spans="1:4" x14ac:dyDescent="0.3">
      <c r="A767" s="27" t="s">
        <v>451</v>
      </c>
      <c r="B767" s="26">
        <v>44217</v>
      </c>
      <c r="C767" s="26">
        <v>44235</v>
      </c>
      <c r="D767" s="25">
        <v>1</v>
      </c>
    </row>
    <row r="768" spans="1:4" x14ac:dyDescent="0.3">
      <c r="A768" s="27" t="s">
        <v>450</v>
      </c>
      <c r="B768" s="26">
        <v>44466</v>
      </c>
      <c r="C768" s="26">
        <v>44494</v>
      </c>
      <c r="D768" s="25">
        <v>6</v>
      </c>
    </row>
    <row r="769" spans="1:4" x14ac:dyDescent="0.3">
      <c r="A769" s="27" t="s">
        <v>449</v>
      </c>
      <c r="B769" s="26">
        <v>44285</v>
      </c>
      <c r="C769" s="26">
        <v>44304</v>
      </c>
      <c r="D769" s="25">
        <v>19</v>
      </c>
    </row>
    <row r="770" spans="1:4" x14ac:dyDescent="0.3">
      <c r="A770" s="27" t="s">
        <v>448</v>
      </c>
      <c r="B770" s="26">
        <v>44187</v>
      </c>
      <c r="C770" s="26">
        <v>44215</v>
      </c>
      <c r="D770" s="25">
        <v>2</v>
      </c>
    </row>
    <row r="771" spans="1:4" x14ac:dyDescent="0.3">
      <c r="A771" s="27" t="s">
        <v>447</v>
      </c>
      <c r="B771" s="26">
        <v>44530</v>
      </c>
      <c r="C771" s="26">
        <v>44530</v>
      </c>
      <c r="D771" s="25">
        <v>3</v>
      </c>
    </row>
    <row r="772" spans="1:4" x14ac:dyDescent="0.3">
      <c r="A772" s="27" t="s">
        <v>446</v>
      </c>
      <c r="B772" s="26">
        <v>44510</v>
      </c>
      <c r="C772" s="26">
        <v>44510</v>
      </c>
      <c r="D772" s="25">
        <v>14</v>
      </c>
    </row>
    <row r="773" spans="1:4" x14ac:dyDescent="0.3">
      <c r="A773" s="27" t="s">
        <v>445</v>
      </c>
      <c r="B773" s="26">
        <v>44420</v>
      </c>
      <c r="C773" s="26">
        <v>44424</v>
      </c>
      <c r="D773" s="25">
        <v>16</v>
      </c>
    </row>
    <row r="774" spans="1:4" x14ac:dyDescent="0.3">
      <c r="A774" s="27" t="s">
        <v>444</v>
      </c>
      <c r="B774" s="26">
        <v>44466</v>
      </c>
      <c r="C774" s="26">
        <v>44469</v>
      </c>
      <c r="D774" s="25">
        <v>6</v>
      </c>
    </row>
    <row r="775" spans="1:4" x14ac:dyDescent="0.3">
      <c r="A775" s="27" t="s">
        <v>443</v>
      </c>
      <c r="B775" s="26">
        <v>44392</v>
      </c>
      <c r="C775" s="26">
        <v>44405</v>
      </c>
      <c r="D775" s="25">
        <v>8</v>
      </c>
    </row>
    <row r="776" spans="1:4" x14ac:dyDescent="0.3">
      <c r="A776" s="27" t="s">
        <v>442</v>
      </c>
      <c r="B776" s="26">
        <v>44238</v>
      </c>
      <c r="C776" s="26">
        <v>44243</v>
      </c>
      <c r="D776" s="25">
        <v>10</v>
      </c>
    </row>
    <row r="777" spans="1:4" x14ac:dyDescent="0.3">
      <c r="A777" s="27" t="s">
        <v>441</v>
      </c>
      <c r="B777" s="26">
        <v>44184</v>
      </c>
      <c r="C777" s="26">
        <v>44212</v>
      </c>
      <c r="D777" s="25">
        <v>8</v>
      </c>
    </row>
    <row r="778" spans="1:4" x14ac:dyDescent="0.3">
      <c r="A778" s="27" t="s">
        <v>440</v>
      </c>
      <c r="B778" s="26">
        <v>44436</v>
      </c>
      <c r="C778" s="26">
        <v>44444</v>
      </c>
      <c r="D778" s="25">
        <v>2</v>
      </c>
    </row>
    <row r="779" spans="1:4" x14ac:dyDescent="0.3">
      <c r="A779" s="27" t="s">
        <v>439</v>
      </c>
      <c r="B779" s="26">
        <v>44395</v>
      </c>
      <c r="C779" s="26">
        <v>44416</v>
      </c>
      <c r="D779" s="25">
        <v>17</v>
      </c>
    </row>
    <row r="780" spans="1:4" x14ac:dyDescent="0.3">
      <c r="A780" s="27" t="s">
        <v>438</v>
      </c>
      <c r="B780" s="26">
        <v>44312</v>
      </c>
      <c r="C780" s="26">
        <v>44325</v>
      </c>
      <c r="D780" s="25">
        <v>4</v>
      </c>
    </row>
    <row r="781" spans="1:4" x14ac:dyDescent="0.3">
      <c r="A781" s="27" t="s">
        <v>437</v>
      </c>
      <c r="B781" s="26">
        <v>44367</v>
      </c>
      <c r="C781" s="26">
        <v>44373</v>
      </c>
      <c r="D781" s="25">
        <v>19</v>
      </c>
    </row>
    <row r="782" spans="1:4" x14ac:dyDescent="0.3">
      <c r="A782" s="27" t="s">
        <v>436</v>
      </c>
      <c r="B782" s="26">
        <v>44312</v>
      </c>
      <c r="C782" s="26">
        <v>44316</v>
      </c>
      <c r="D782" s="25">
        <v>8</v>
      </c>
    </row>
    <row r="783" spans="1:4" x14ac:dyDescent="0.3">
      <c r="A783" s="27" t="s">
        <v>435</v>
      </c>
      <c r="B783" s="26">
        <v>44217</v>
      </c>
      <c r="C783" s="26">
        <v>44234</v>
      </c>
      <c r="D783" s="25">
        <v>7</v>
      </c>
    </row>
    <row r="784" spans="1:4" x14ac:dyDescent="0.3">
      <c r="A784" s="27" t="s">
        <v>434</v>
      </c>
      <c r="B784" s="26">
        <v>44188</v>
      </c>
      <c r="C784" s="26">
        <v>44215</v>
      </c>
      <c r="D784" s="25">
        <v>3</v>
      </c>
    </row>
    <row r="785" spans="1:4" x14ac:dyDescent="0.3">
      <c r="A785" s="27" t="s">
        <v>433</v>
      </c>
      <c r="B785" s="26">
        <v>44493</v>
      </c>
      <c r="C785" s="26">
        <v>44516</v>
      </c>
      <c r="D785" s="25">
        <v>19</v>
      </c>
    </row>
    <row r="786" spans="1:4" x14ac:dyDescent="0.3">
      <c r="A786" s="27" t="s">
        <v>432</v>
      </c>
      <c r="B786" s="26">
        <v>44358</v>
      </c>
      <c r="C786" s="26">
        <v>44376</v>
      </c>
      <c r="D786" s="25">
        <v>18</v>
      </c>
    </row>
    <row r="787" spans="1:4" x14ac:dyDescent="0.3">
      <c r="A787" s="27" t="s">
        <v>431</v>
      </c>
      <c r="B787" s="26">
        <v>44253</v>
      </c>
      <c r="C787" s="26">
        <v>44272</v>
      </c>
      <c r="D787" s="25">
        <v>8</v>
      </c>
    </row>
    <row r="788" spans="1:4" x14ac:dyDescent="0.3">
      <c r="A788" s="27" t="s">
        <v>430</v>
      </c>
      <c r="B788" s="26">
        <v>44381</v>
      </c>
      <c r="C788" s="26">
        <v>44394</v>
      </c>
      <c r="D788" s="25">
        <v>7</v>
      </c>
    </row>
    <row r="789" spans="1:4" x14ac:dyDescent="0.3">
      <c r="A789" s="27" t="s">
        <v>429</v>
      </c>
      <c r="B789" s="26">
        <v>44470</v>
      </c>
      <c r="C789" s="26">
        <v>44473</v>
      </c>
      <c r="D789" s="25">
        <v>6</v>
      </c>
    </row>
    <row r="790" spans="1:4" x14ac:dyDescent="0.3">
      <c r="A790" s="27" t="s">
        <v>428</v>
      </c>
      <c r="B790" s="26">
        <v>44497</v>
      </c>
      <c r="C790" s="26">
        <v>44520</v>
      </c>
      <c r="D790" s="25">
        <v>18</v>
      </c>
    </row>
    <row r="791" spans="1:4" x14ac:dyDescent="0.3">
      <c r="A791" s="27" t="s">
        <v>427</v>
      </c>
      <c r="B791" s="26">
        <v>44425</v>
      </c>
      <c r="C791" s="26">
        <v>44435</v>
      </c>
      <c r="D791" s="25">
        <v>20</v>
      </c>
    </row>
    <row r="792" spans="1:4" x14ac:dyDescent="0.3">
      <c r="A792" s="27" t="s">
        <v>426</v>
      </c>
      <c r="B792" s="26">
        <v>44240</v>
      </c>
      <c r="C792" s="26">
        <v>44244</v>
      </c>
      <c r="D792" s="25">
        <v>8</v>
      </c>
    </row>
    <row r="793" spans="1:4" x14ac:dyDescent="0.3">
      <c r="A793" s="27" t="s">
        <v>425</v>
      </c>
      <c r="B793" s="26">
        <v>44526</v>
      </c>
      <c r="C793" s="26">
        <v>44542</v>
      </c>
      <c r="D793" s="25">
        <v>19</v>
      </c>
    </row>
    <row r="794" spans="1:4" x14ac:dyDescent="0.3">
      <c r="A794" s="27" t="s">
        <v>424</v>
      </c>
      <c r="B794" s="26">
        <v>44216</v>
      </c>
      <c r="C794" s="26">
        <v>44232</v>
      </c>
      <c r="D794" s="25">
        <v>10</v>
      </c>
    </row>
    <row r="795" spans="1:4" x14ac:dyDescent="0.3">
      <c r="A795" s="27" t="s">
        <v>423</v>
      </c>
      <c r="B795" s="26">
        <v>44478</v>
      </c>
      <c r="C795" s="26">
        <v>44501</v>
      </c>
      <c r="D795" s="25">
        <v>8</v>
      </c>
    </row>
    <row r="796" spans="1:4" x14ac:dyDescent="0.3">
      <c r="A796" s="27" t="s">
        <v>422</v>
      </c>
      <c r="B796" s="26">
        <v>44468</v>
      </c>
      <c r="C796" s="26">
        <v>44469</v>
      </c>
      <c r="D796" s="25">
        <v>3</v>
      </c>
    </row>
    <row r="797" spans="1:4" x14ac:dyDescent="0.3">
      <c r="A797" s="27" t="s">
        <v>421</v>
      </c>
      <c r="B797" s="26">
        <v>44483</v>
      </c>
      <c r="C797" s="26">
        <v>44505</v>
      </c>
      <c r="D797" s="25">
        <v>3</v>
      </c>
    </row>
    <row r="798" spans="1:4" x14ac:dyDescent="0.3">
      <c r="A798" s="27" t="s">
        <v>420</v>
      </c>
      <c r="B798" s="26">
        <v>44199</v>
      </c>
      <c r="C798" s="26">
        <v>44201</v>
      </c>
      <c r="D798" s="25">
        <v>20</v>
      </c>
    </row>
    <row r="799" spans="1:4" x14ac:dyDescent="0.3">
      <c r="A799" s="27" t="s">
        <v>419</v>
      </c>
      <c r="B799" s="26">
        <v>44247</v>
      </c>
      <c r="C799" s="26">
        <v>44263</v>
      </c>
      <c r="D799" s="25">
        <v>2</v>
      </c>
    </row>
    <row r="800" spans="1:4" x14ac:dyDescent="0.3">
      <c r="A800" s="27" t="s">
        <v>418</v>
      </c>
      <c r="B800" s="26">
        <v>44292</v>
      </c>
      <c r="C800" s="26">
        <v>44294</v>
      </c>
      <c r="D800" s="25">
        <v>1</v>
      </c>
    </row>
    <row r="801" spans="1:4" x14ac:dyDescent="0.3">
      <c r="A801" s="27" t="s">
        <v>417</v>
      </c>
      <c r="B801" s="26">
        <v>44208</v>
      </c>
      <c r="C801" s="26">
        <v>44213</v>
      </c>
      <c r="D801" s="25">
        <v>8</v>
      </c>
    </row>
    <row r="802" spans="1:4" x14ac:dyDescent="0.3">
      <c r="A802" s="27" t="s">
        <v>416</v>
      </c>
      <c r="B802" s="26">
        <v>44441</v>
      </c>
      <c r="C802" s="26">
        <v>44446</v>
      </c>
      <c r="D802" s="25">
        <v>7</v>
      </c>
    </row>
    <row r="803" spans="1:4" x14ac:dyDescent="0.3">
      <c r="A803" s="27" t="s">
        <v>415</v>
      </c>
      <c r="B803" s="26">
        <v>44271</v>
      </c>
      <c r="C803" s="26">
        <v>44295</v>
      </c>
      <c r="D803" s="25">
        <v>19</v>
      </c>
    </row>
    <row r="804" spans="1:4" x14ac:dyDescent="0.3">
      <c r="A804" s="27" t="s">
        <v>414</v>
      </c>
      <c r="B804" s="26">
        <v>44406</v>
      </c>
      <c r="C804" s="26">
        <v>44426</v>
      </c>
      <c r="D804" s="25">
        <v>7</v>
      </c>
    </row>
    <row r="805" spans="1:4" x14ac:dyDescent="0.3">
      <c r="A805" s="27" t="s">
        <v>413</v>
      </c>
      <c r="B805" s="26">
        <v>44522</v>
      </c>
      <c r="C805" s="26">
        <v>44531</v>
      </c>
      <c r="D805" s="25">
        <v>6</v>
      </c>
    </row>
    <row r="806" spans="1:4" x14ac:dyDescent="0.3">
      <c r="A806" s="27" t="s">
        <v>412</v>
      </c>
      <c r="B806" s="26">
        <v>44237</v>
      </c>
      <c r="C806" s="26">
        <v>44241</v>
      </c>
      <c r="D806" s="25">
        <v>20</v>
      </c>
    </row>
    <row r="807" spans="1:4" x14ac:dyDescent="0.3">
      <c r="A807" s="27" t="s">
        <v>411</v>
      </c>
      <c r="B807" s="26">
        <v>44241</v>
      </c>
      <c r="C807" s="26">
        <v>44256</v>
      </c>
      <c r="D807" s="25">
        <v>12</v>
      </c>
    </row>
    <row r="808" spans="1:4" x14ac:dyDescent="0.3">
      <c r="A808" s="27" t="s">
        <v>410</v>
      </c>
      <c r="B808" s="26">
        <v>44185</v>
      </c>
      <c r="C808" s="26">
        <v>44205</v>
      </c>
      <c r="D808" s="25">
        <v>1</v>
      </c>
    </row>
    <row r="809" spans="1:4" x14ac:dyDescent="0.3">
      <c r="A809" s="27" t="s">
        <v>409</v>
      </c>
      <c r="B809" s="26">
        <v>44274</v>
      </c>
      <c r="C809" s="26">
        <v>44278</v>
      </c>
      <c r="D809" s="25">
        <v>19</v>
      </c>
    </row>
    <row r="810" spans="1:4" x14ac:dyDescent="0.3">
      <c r="A810" s="27" t="s">
        <v>408</v>
      </c>
      <c r="B810" s="26">
        <v>44317</v>
      </c>
      <c r="C810" s="26">
        <v>44345</v>
      </c>
      <c r="D810" s="25">
        <v>16</v>
      </c>
    </row>
    <row r="811" spans="1:4" x14ac:dyDescent="0.3">
      <c r="A811" s="27" t="s">
        <v>407</v>
      </c>
      <c r="B811" s="26">
        <v>44489</v>
      </c>
      <c r="C811" s="26">
        <v>44503</v>
      </c>
      <c r="D811" s="25">
        <v>2</v>
      </c>
    </row>
    <row r="812" spans="1:4" x14ac:dyDescent="0.3">
      <c r="A812" s="27" t="s">
        <v>406</v>
      </c>
      <c r="B812" s="26">
        <v>44409</v>
      </c>
      <c r="C812" s="26">
        <v>44410</v>
      </c>
      <c r="D812" s="25">
        <v>16</v>
      </c>
    </row>
    <row r="813" spans="1:4" x14ac:dyDescent="0.3">
      <c r="A813" s="27" t="s">
        <v>405</v>
      </c>
      <c r="B813" s="26">
        <v>44318</v>
      </c>
      <c r="C813" s="26">
        <v>44321</v>
      </c>
      <c r="D813" s="25">
        <v>20</v>
      </c>
    </row>
    <row r="814" spans="1:4" x14ac:dyDescent="0.3">
      <c r="A814" s="27" t="s">
        <v>404</v>
      </c>
      <c r="B814" s="26">
        <v>44325</v>
      </c>
      <c r="C814" s="26">
        <v>44340</v>
      </c>
      <c r="D814" s="25">
        <v>4</v>
      </c>
    </row>
    <row r="815" spans="1:4" x14ac:dyDescent="0.3">
      <c r="A815" s="27" t="s">
        <v>403</v>
      </c>
      <c r="B815" s="26">
        <v>44425</v>
      </c>
      <c r="C815" s="26">
        <v>44432</v>
      </c>
      <c r="D815" s="25">
        <v>14</v>
      </c>
    </row>
    <row r="816" spans="1:4" x14ac:dyDescent="0.3">
      <c r="A816" s="27" t="s">
        <v>402</v>
      </c>
      <c r="B816" s="26">
        <v>44408</v>
      </c>
      <c r="C816" s="26">
        <v>44423</v>
      </c>
      <c r="D816" s="25">
        <v>1</v>
      </c>
    </row>
    <row r="817" spans="1:4" x14ac:dyDescent="0.3">
      <c r="A817" s="27" t="s">
        <v>401</v>
      </c>
      <c r="B817" s="26">
        <v>44482</v>
      </c>
      <c r="C817" s="26">
        <v>44497</v>
      </c>
      <c r="D817" s="25">
        <v>16</v>
      </c>
    </row>
    <row r="818" spans="1:4" x14ac:dyDescent="0.3">
      <c r="A818" s="27" t="s">
        <v>400</v>
      </c>
      <c r="B818" s="26">
        <v>44289</v>
      </c>
      <c r="C818" s="26">
        <v>44289</v>
      </c>
      <c r="D818" s="25">
        <v>4</v>
      </c>
    </row>
    <row r="819" spans="1:4" x14ac:dyDescent="0.3">
      <c r="A819" s="27" t="s">
        <v>399</v>
      </c>
      <c r="B819" s="26">
        <v>44298</v>
      </c>
      <c r="C819" s="26">
        <v>44302</v>
      </c>
      <c r="D819" s="25">
        <v>13</v>
      </c>
    </row>
    <row r="820" spans="1:4" x14ac:dyDescent="0.3">
      <c r="A820" s="27" t="s">
        <v>398</v>
      </c>
      <c r="B820" s="26">
        <v>44529</v>
      </c>
      <c r="C820" s="26">
        <v>44555</v>
      </c>
      <c r="D820" s="25">
        <v>9</v>
      </c>
    </row>
    <row r="821" spans="1:4" x14ac:dyDescent="0.3">
      <c r="A821" s="27" t="s">
        <v>397</v>
      </c>
      <c r="B821" s="26">
        <v>44429</v>
      </c>
      <c r="C821" s="26">
        <v>44457</v>
      </c>
      <c r="D821" s="25">
        <v>12</v>
      </c>
    </row>
    <row r="822" spans="1:4" x14ac:dyDescent="0.3">
      <c r="A822" s="27" t="s">
        <v>396</v>
      </c>
      <c r="B822" s="26">
        <v>44266</v>
      </c>
      <c r="C822" s="26">
        <v>44282</v>
      </c>
      <c r="D822" s="25">
        <v>19</v>
      </c>
    </row>
    <row r="823" spans="1:4" x14ac:dyDescent="0.3">
      <c r="A823" s="27" t="s">
        <v>395</v>
      </c>
      <c r="B823" s="26">
        <v>44469</v>
      </c>
      <c r="C823" s="26">
        <v>44478</v>
      </c>
      <c r="D823" s="25">
        <v>5</v>
      </c>
    </row>
    <row r="824" spans="1:4" x14ac:dyDescent="0.3">
      <c r="A824" s="27" t="s">
        <v>394</v>
      </c>
      <c r="B824" s="26">
        <v>44497</v>
      </c>
      <c r="C824" s="26">
        <v>44497</v>
      </c>
      <c r="D824" s="25">
        <v>1</v>
      </c>
    </row>
    <row r="825" spans="1:4" x14ac:dyDescent="0.3">
      <c r="A825" s="27" t="s">
        <v>393</v>
      </c>
      <c r="B825" s="26">
        <v>44282</v>
      </c>
      <c r="C825" s="26">
        <v>44283</v>
      </c>
      <c r="D825" s="25">
        <v>11</v>
      </c>
    </row>
    <row r="826" spans="1:4" x14ac:dyDescent="0.3">
      <c r="A826" s="27" t="s">
        <v>392</v>
      </c>
      <c r="B826" s="26">
        <v>44262</v>
      </c>
      <c r="C826" s="26">
        <v>44268</v>
      </c>
      <c r="D826" s="25">
        <v>3</v>
      </c>
    </row>
    <row r="827" spans="1:4" x14ac:dyDescent="0.3">
      <c r="A827" s="27" t="s">
        <v>391</v>
      </c>
      <c r="B827" s="26">
        <v>44492</v>
      </c>
      <c r="C827" s="26">
        <v>44510</v>
      </c>
      <c r="D827" s="25">
        <v>20</v>
      </c>
    </row>
    <row r="828" spans="1:4" x14ac:dyDescent="0.3">
      <c r="A828" s="27" t="s">
        <v>390</v>
      </c>
      <c r="B828" s="26">
        <v>44354</v>
      </c>
      <c r="C828" s="26">
        <v>44377</v>
      </c>
      <c r="D828" s="25">
        <v>8</v>
      </c>
    </row>
    <row r="829" spans="1:4" x14ac:dyDescent="0.3">
      <c r="A829" s="27" t="s">
        <v>389</v>
      </c>
      <c r="B829" s="26">
        <v>44553</v>
      </c>
      <c r="C829" s="26">
        <v>44558</v>
      </c>
      <c r="D829" s="25">
        <v>1</v>
      </c>
    </row>
    <row r="830" spans="1:4" x14ac:dyDescent="0.3">
      <c r="A830" s="27" t="s">
        <v>388</v>
      </c>
      <c r="B830" s="26">
        <v>44260</v>
      </c>
      <c r="C830" s="26">
        <v>44278</v>
      </c>
      <c r="D830" s="25">
        <v>14</v>
      </c>
    </row>
    <row r="831" spans="1:4" x14ac:dyDescent="0.3">
      <c r="A831" s="27" t="s">
        <v>387</v>
      </c>
      <c r="B831" s="26">
        <v>44399</v>
      </c>
      <c r="C831" s="26">
        <v>44423</v>
      </c>
      <c r="D831" s="25">
        <v>19</v>
      </c>
    </row>
    <row r="832" spans="1:4" x14ac:dyDescent="0.3">
      <c r="A832" s="27" t="s">
        <v>386</v>
      </c>
      <c r="B832" s="26">
        <v>44229</v>
      </c>
      <c r="C832" s="26">
        <v>44254</v>
      </c>
      <c r="D832" s="25">
        <v>10</v>
      </c>
    </row>
    <row r="833" spans="1:4" x14ac:dyDescent="0.3">
      <c r="A833" s="27" t="s">
        <v>385</v>
      </c>
      <c r="B833" s="26">
        <v>44521</v>
      </c>
      <c r="C833" s="26">
        <v>44549</v>
      </c>
      <c r="D833" s="25">
        <v>13</v>
      </c>
    </row>
    <row r="834" spans="1:4" x14ac:dyDescent="0.3">
      <c r="A834" s="27" t="s">
        <v>384</v>
      </c>
      <c r="B834" s="26">
        <v>44267</v>
      </c>
      <c r="C834" s="26">
        <v>44287</v>
      </c>
      <c r="D834" s="25">
        <v>16</v>
      </c>
    </row>
    <row r="835" spans="1:4" x14ac:dyDescent="0.3">
      <c r="A835" s="27" t="s">
        <v>383</v>
      </c>
      <c r="B835" s="26">
        <v>44348</v>
      </c>
      <c r="C835" s="26">
        <v>44367</v>
      </c>
      <c r="D835" s="25">
        <v>8</v>
      </c>
    </row>
    <row r="836" spans="1:4" x14ac:dyDescent="0.3">
      <c r="A836" s="27" t="s">
        <v>382</v>
      </c>
      <c r="B836" s="26">
        <v>44331</v>
      </c>
      <c r="C836" s="26">
        <v>44349</v>
      </c>
      <c r="D836" s="25">
        <v>11</v>
      </c>
    </row>
    <row r="837" spans="1:4" x14ac:dyDescent="0.3">
      <c r="A837" s="27" t="s">
        <v>381</v>
      </c>
      <c r="B837" s="26">
        <v>44220</v>
      </c>
      <c r="C837" s="26">
        <v>44239</v>
      </c>
      <c r="D837" s="25">
        <v>11</v>
      </c>
    </row>
    <row r="838" spans="1:4" x14ac:dyDescent="0.3">
      <c r="A838" s="27" t="s">
        <v>380</v>
      </c>
      <c r="B838" s="26">
        <v>44192</v>
      </c>
      <c r="C838" s="26">
        <v>44221</v>
      </c>
      <c r="D838" s="25">
        <v>16</v>
      </c>
    </row>
    <row r="839" spans="1:4" x14ac:dyDescent="0.3">
      <c r="A839" s="27" t="s">
        <v>379</v>
      </c>
      <c r="B839" s="26">
        <v>44438</v>
      </c>
      <c r="C839" s="26">
        <v>44441</v>
      </c>
      <c r="D839" s="25">
        <v>15</v>
      </c>
    </row>
    <row r="840" spans="1:4" x14ac:dyDescent="0.3">
      <c r="A840" s="27" t="s">
        <v>378</v>
      </c>
      <c r="B840" s="26">
        <v>44378</v>
      </c>
      <c r="C840" s="26">
        <v>44389</v>
      </c>
      <c r="D840" s="25">
        <v>14</v>
      </c>
    </row>
    <row r="841" spans="1:4" x14ac:dyDescent="0.3">
      <c r="A841" s="27" t="s">
        <v>377</v>
      </c>
      <c r="B841" s="26">
        <v>44324</v>
      </c>
      <c r="C841" s="26">
        <v>44336</v>
      </c>
      <c r="D841" s="25">
        <v>20</v>
      </c>
    </row>
    <row r="842" spans="1:4" x14ac:dyDescent="0.3">
      <c r="A842" s="27" t="s">
        <v>376</v>
      </c>
      <c r="B842" s="26">
        <v>44437</v>
      </c>
      <c r="C842" s="26">
        <v>44438</v>
      </c>
      <c r="D842" s="25">
        <v>4</v>
      </c>
    </row>
    <row r="843" spans="1:4" x14ac:dyDescent="0.3">
      <c r="A843" s="27" t="s">
        <v>375</v>
      </c>
      <c r="B843" s="26">
        <v>44281</v>
      </c>
      <c r="C843" s="26">
        <v>44286</v>
      </c>
      <c r="D843" s="25">
        <v>20</v>
      </c>
    </row>
    <row r="844" spans="1:4" x14ac:dyDescent="0.3">
      <c r="A844" s="27" t="s">
        <v>374</v>
      </c>
      <c r="B844" s="26">
        <v>44510</v>
      </c>
      <c r="C844" s="26">
        <v>44520</v>
      </c>
      <c r="D844" s="25">
        <v>8</v>
      </c>
    </row>
    <row r="845" spans="1:4" x14ac:dyDescent="0.3">
      <c r="A845" s="27" t="s">
        <v>373</v>
      </c>
      <c r="B845" s="26">
        <v>44373</v>
      </c>
      <c r="C845" s="26">
        <v>44383</v>
      </c>
      <c r="D845" s="25">
        <v>16</v>
      </c>
    </row>
    <row r="846" spans="1:4" x14ac:dyDescent="0.3">
      <c r="A846" s="27" t="s">
        <v>372</v>
      </c>
      <c r="B846" s="26">
        <v>44498</v>
      </c>
      <c r="C846" s="26">
        <v>44526</v>
      </c>
      <c r="D846" s="25">
        <v>1</v>
      </c>
    </row>
    <row r="847" spans="1:4" x14ac:dyDescent="0.3">
      <c r="A847" s="27" t="s">
        <v>371</v>
      </c>
      <c r="B847" s="26">
        <v>44295</v>
      </c>
      <c r="C847" s="26">
        <v>44324</v>
      </c>
      <c r="D847" s="25">
        <v>5</v>
      </c>
    </row>
    <row r="848" spans="1:4" x14ac:dyDescent="0.3">
      <c r="A848" s="27" t="s">
        <v>370</v>
      </c>
      <c r="B848" s="26">
        <v>44378</v>
      </c>
      <c r="C848" s="26">
        <v>44407</v>
      </c>
      <c r="D848" s="25">
        <v>19</v>
      </c>
    </row>
    <row r="849" spans="1:4" x14ac:dyDescent="0.3">
      <c r="A849" s="27" t="s">
        <v>369</v>
      </c>
      <c r="B849" s="26">
        <v>44235</v>
      </c>
      <c r="C849" s="26">
        <v>44239</v>
      </c>
      <c r="D849" s="25">
        <v>20</v>
      </c>
    </row>
    <row r="850" spans="1:4" x14ac:dyDescent="0.3">
      <c r="A850" s="27" t="s">
        <v>368</v>
      </c>
      <c r="B850" s="26">
        <v>44361</v>
      </c>
      <c r="C850" s="26">
        <v>44372</v>
      </c>
      <c r="D850" s="25">
        <v>11</v>
      </c>
    </row>
    <row r="851" spans="1:4" x14ac:dyDescent="0.3">
      <c r="A851" s="27" t="s">
        <v>367</v>
      </c>
      <c r="B851" s="26">
        <v>44223</v>
      </c>
      <c r="C851" s="26">
        <v>44250</v>
      </c>
      <c r="D851" s="25">
        <v>3</v>
      </c>
    </row>
    <row r="852" spans="1:4" x14ac:dyDescent="0.3">
      <c r="A852" s="27" t="s">
        <v>366</v>
      </c>
      <c r="B852" s="26">
        <v>44382</v>
      </c>
      <c r="C852" s="26">
        <v>44392</v>
      </c>
      <c r="D852" s="25">
        <v>14</v>
      </c>
    </row>
    <row r="853" spans="1:4" x14ac:dyDescent="0.3">
      <c r="A853" s="27" t="s">
        <v>365</v>
      </c>
      <c r="B853" s="26">
        <v>44451</v>
      </c>
      <c r="C853" s="26">
        <v>44458</v>
      </c>
      <c r="D853" s="25">
        <v>14</v>
      </c>
    </row>
    <row r="854" spans="1:4" x14ac:dyDescent="0.3">
      <c r="A854" s="27" t="s">
        <v>364</v>
      </c>
      <c r="B854" s="26">
        <v>44275</v>
      </c>
      <c r="C854" s="26">
        <v>44294</v>
      </c>
      <c r="D854" s="25">
        <v>8</v>
      </c>
    </row>
    <row r="855" spans="1:4" x14ac:dyDescent="0.3">
      <c r="A855" s="27" t="s">
        <v>363</v>
      </c>
      <c r="B855" s="26">
        <v>44442</v>
      </c>
      <c r="C855" s="26">
        <v>44462</v>
      </c>
      <c r="D855" s="25">
        <v>16</v>
      </c>
    </row>
    <row r="856" spans="1:4" x14ac:dyDescent="0.3">
      <c r="A856" s="27" t="s">
        <v>362</v>
      </c>
      <c r="B856" s="26">
        <v>44472</v>
      </c>
      <c r="C856" s="26">
        <v>44474</v>
      </c>
      <c r="D856" s="25">
        <v>6</v>
      </c>
    </row>
    <row r="857" spans="1:4" x14ac:dyDescent="0.3">
      <c r="A857" s="27" t="s">
        <v>361</v>
      </c>
      <c r="B857" s="26">
        <v>44399</v>
      </c>
      <c r="C857" s="26">
        <v>44402</v>
      </c>
      <c r="D857" s="25">
        <v>13</v>
      </c>
    </row>
    <row r="858" spans="1:4" x14ac:dyDescent="0.3">
      <c r="A858" s="27" t="s">
        <v>360</v>
      </c>
      <c r="B858" s="26">
        <v>44478</v>
      </c>
      <c r="C858" s="26">
        <v>44480</v>
      </c>
      <c r="D858" s="25">
        <v>3</v>
      </c>
    </row>
    <row r="859" spans="1:4" x14ac:dyDescent="0.3">
      <c r="A859" s="27" t="s">
        <v>359</v>
      </c>
      <c r="B859" s="26">
        <v>44382</v>
      </c>
      <c r="C859" s="26">
        <v>44412</v>
      </c>
      <c r="D859" s="25">
        <v>19</v>
      </c>
    </row>
    <row r="860" spans="1:4" x14ac:dyDescent="0.3">
      <c r="A860" s="27" t="s">
        <v>358</v>
      </c>
      <c r="B860" s="26">
        <v>44281</v>
      </c>
      <c r="C860" s="26">
        <v>44287</v>
      </c>
      <c r="D860" s="25">
        <v>18</v>
      </c>
    </row>
    <row r="861" spans="1:4" x14ac:dyDescent="0.3">
      <c r="A861" s="27" t="s">
        <v>357</v>
      </c>
      <c r="B861" s="26">
        <v>44318</v>
      </c>
      <c r="C861" s="26">
        <v>44340</v>
      </c>
      <c r="D861" s="25">
        <v>18</v>
      </c>
    </row>
    <row r="862" spans="1:4" x14ac:dyDescent="0.3">
      <c r="A862" s="27" t="s">
        <v>356</v>
      </c>
      <c r="B862" s="26">
        <v>44493</v>
      </c>
      <c r="C862" s="26">
        <v>44498</v>
      </c>
      <c r="D862" s="25">
        <v>3</v>
      </c>
    </row>
    <row r="863" spans="1:4" x14ac:dyDescent="0.3">
      <c r="A863" s="27" t="s">
        <v>355</v>
      </c>
      <c r="B863" s="26">
        <v>44328</v>
      </c>
      <c r="C863" s="26">
        <v>44356</v>
      </c>
      <c r="D863" s="25">
        <v>17</v>
      </c>
    </row>
    <row r="864" spans="1:4" x14ac:dyDescent="0.3">
      <c r="A864" s="27" t="s">
        <v>354</v>
      </c>
      <c r="B864" s="26">
        <v>44285</v>
      </c>
      <c r="C864" s="26">
        <v>44286</v>
      </c>
      <c r="D864" s="25">
        <v>8</v>
      </c>
    </row>
    <row r="865" spans="1:4" x14ac:dyDescent="0.3">
      <c r="A865" s="27" t="s">
        <v>353</v>
      </c>
      <c r="B865" s="26">
        <v>44278</v>
      </c>
      <c r="C865" s="26">
        <v>44295</v>
      </c>
      <c r="D865" s="25">
        <v>7</v>
      </c>
    </row>
    <row r="866" spans="1:4" x14ac:dyDescent="0.3">
      <c r="A866" s="27" t="s">
        <v>352</v>
      </c>
      <c r="B866" s="26">
        <v>44338</v>
      </c>
      <c r="C866" s="26">
        <v>44341</v>
      </c>
      <c r="D866" s="25">
        <v>11</v>
      </c>
    </row>
    <row r="867" spans="1:4" x14ac:dyDescent="0.3">
      <c r="A867" s="27" t="s">
        <v>351</v>
      </c>
      <c r="B867" s="26">
        <v>44325</v>
      </c>
      <c r="C867" s="26">
        <v>44351</v>
      </c>
      <c r="D867" s="25">
        <v>5</v>
      </c>
    </row>
    <row r="868" spans="1:4" x14ac:dyDescent="0.3">
      <c r="A868" s="27" t="s">
        <v>350</v>
      </c>
      <c r="B868" s="26">
        <v>44411</v>
      </c>
      <c r="C868" s="26">
        <v>44435</v>
      </c>
      <c r="D868" s="25">
        <v>11</v>
      </c>
    </row>
    <row r="869" spans="1:4" x14ac:dyDescent="0.3">
      <c r="A869" s="27" t="s">
        <v>349</v>
      </c>
      <c r="B869" s="26">
        <v>44208</v>
      </c>
      <c r="C869" s="26">
        <v>44219</v>
      </c>
      <c r="D869" s="25">
        <v>3</v>
      </c>
    </row>
    <row r="870" spans="1:4" x14ac:dyDescent="0.3">
      <c r="A870" s="27" t="s">
        <v>348</v>
      </c>
      <c r="B870" s="26">
        <v>44387</v>
      </c>
      <c r="C870" s="26">
        <v>44408</v>
      </c>
      <c r="D870" s="25">
        <v>12</v>
      </c>
    </row>
    <row r="871" spans="1:4" x14ac:dyDescent="0.3">
      <c r="A871" s="27" t="s">
        <v>347</v>
      </c>
      <c r="B871" s="26">
        <v>44259</v>
      </c>
      <c r="C871" s="26">
        <v>44270</v>
      </c>
      <c r="D871" s="25">
        <v>9</v>
      </c>
    </row>
    <row r="872" spans="1:4" x14ac:dyDescent="0.3">
      <c r="A872" s="27" t="s">
        <v>346</v>
      </c>
      <c r="B872" s="26">
        <v>44248</v>
      </c>
      <c r="C872" s="26">
        <v>44252</v>
      </c>
      <c r="D872" s="25">
        <v>19</v>
      </c>
    </row>
    <row r="873" spans="1:4" x14ac:dyDescent="0.3">
      <c r="A873" s="27" t="s">
        <v>345</v>
      </c>
      <c r="B873" s="26">
        <v>44297</v>
      </c>
      <c r="C873" s="26">
        <v>44318</v>
      </c>
      <c r="D873" s="25">
        <v>9</v>
      </c>
    </row>
    <row r="874" spans="1:4" x14ac:dyDescent="0.3">
      <c r="A874" s="27" t="s">
        <v>344</v>
      </c>
      <c r="B874" s="26">
        <v>44314</v>
      </c>
      <c r="C874" s="26">
        <v>44315</v>
      </c>
      <c r="D874" s="25">
        <v>16</v>
      </c>
    </row>
    <row r="875" spans="1:4" x14ac:dyDescent="0.3">
      <c r="A875" s="27" t="s">
        <v>343</v>
      </c>
      <c r="B875" s="26">
        <v>44478</v>
      </c>
      <c r="C875" s="26">
        <v>44505</v>
      </c>
      <c r="D875" s="25">
        <v>1</v>
      </c>
    </row>
    <row r="876" spans="1:4" x14ac:dyDescent="0.3">
      <c r="A876" s="27" t="s">
        <v>342</v>
      </c>
      <c r="B876" s="26">
        <v>44371</v>
      </c>
      <c r="C876" s="26">
        <v>44394</v>
      </c>
      <c r="D876" s="25">
        <v>5</v>
      </c>
    </row>
    <row r="877" spans="1:4" x14ac:dyDescent="0.3">
      <c r="A877" s="27" t="s">
        <v>341</v>
      </c>
      <c r="B877" s="26">
        <v>44443</v>
      </c>
      <c r="C877" s="26">
        <v>44468</v>
      </c>
      <c r="D877" s="25">
        <v>9</v>
      </c>
    </row>
    <row r="878" spans="1:4" x14ac:dyDescent="0.3">
      <c r="A878" s="27" t="s">
        <v>340</v>
      </c>
      <c r="B878" s="26">
        <v>44412</v>
      </c>
      <c r="C878" s="26">
        <v>44421</v>
      </c>
      <c r="D878" s="25">
        <v>1</v>
      </c>
    </row>
    <row r="879" spans="1:4" x14ac:dyDescent="0.3">
      <c r="A879" s="27" t="s">
        <v>339</v>
      </c>
      <c r="B879" s="26">
        <v>44526</v>
      </c>
      <c r="C879" s="26">
        <v>44528</v>
      </c>
      <c r="D879" s="25">
        <v>10</v>
      </c>
    </row>
    <row r="880" spans="1:4" x14ac:dyDescent="0.3">
      <c r="A880" s="27" t="s">
        <v>338</v>
      </c>
      <c r="B880" s="26">
        <v>44529</v>
      </c>
      <c r="C880" s="26">
        <v>44557</v>
      </c>
      <c r="D880" s="25">
        <v>1</v>
      </c>
    </row>
    <row r="881" spans="1:4" x14ac:dyDescent="0.3">
      <c r="A881" s="27" t="s">
        <v>337</v>
      </c>
      <c r="B881" s="26">
        <v>44255</v>
      </c>
      <c r="C881" s="26">
        <v>44274</v>
      </c>
      <c r="D881" s="25">
        <v>15</v>
      </c>
    </row>
    <row r="882" spans="1:4" x14ac:dyDescent="0.3">
      <c r="A882" s="27" t="s">
        <v>336</v>
      </c>
      <c r="B882" s="26">
        <v>44419</v>
      </c>
      <c r="C882" s="26">
        <v>44428</v>
      </c>
      <c r="D882" s="25">
        <v>2</v>
      </c>
    </row>
    <row r="883" spans="1:4" x14ac:dyDescent="0.3">
      <c r="A883" s="27" t="s">
        <v>335</v>
      </c>
      <c r="B883" s="26">
        <v>44360</v>
      </c>
      <c r="C883" s="26">
        <v>44390</v>
      </c>
      <c r="D883" s="25">
        <v>6</v>
      </c>
    </row>
    <row r="884" spans="1:4" x14ac:dyDescent="0.3">
      <c r="A884" s="27" t="s">
        <v>334</v>
      </c>
      <c r="B884" s="26">
        <v>44415</v>
      </c>
      <c r="C884" s="26">
        <v>44426</v>
      </c>
      <c r="D884" s="25">
        <v>8</v>
      </c>
    </row>
    <row r="885" spans="1:4" x14ac:dyDescent="0.3">
      <c r="A885" s="27" t="s">
        <v>333</v>
      </c>
      <c r="B885" s="26">
        <v>44514</v>
      </c>
      <c r="C885" s="26">
        <v>44539</v>
      </c>
      <c r="D885" s="25">
        <v>8</v>
      </c>
    </row>
    <row r="886" spans="1:4" x14ac:dyDescent="0.3">
      <c r="A886" s="27" t="s">
        <v>332</v>
      </c>
      <c r="B886" s="26">
        <v>44270</v>
      </c>
      <c r="C886" s="26">
        <v>44294</v>
      </c>
      <c r="D886" s="25">
        <v>2</v>
      </c>
    </row>
    <row r="887" spans="1:4" x14ac:dyDescent="0.3">
      <c r="A887" s="27" t="s">
        <v>331</v>
      </c>
      <c r="B887" s="26">
        <v>44430</v>
      </c>
      <c r="C887" s="26">
        <v>44439</v>
      </c>
      <c r="D887" s="25">
        <v>16</v>
      </c>
    </row>
    <row r="888" spans="1:4" x14ac:dyDescent="0.3">
      <c r="A888" s="27" t="s">
        <v>330</v>
      </c>
      <c r="B888" s="26">
        <v>44440</v>
      </c>
      <c r="C888" s="26">
        <v>44467</v>
      </c>
      <c r="D888" s="25">
        <v>6</v>
      </c>
    </row>
    <row r="889" spans="1:4" x14ac:dyDescent="0.3">
      <c r="A889" s="27" t="s">
        <v>329</v>
      </c>
      <c r="B889" s="26">
        <v>44197</v>
      </c>
      <c r="C889" s="26">
        <v>44220</v>
      </c>
      <c r="D889" s="25">
        <v>14</v>
      </c>
    </row>
    <row r="890" spans="1:4" x14ac:dyDescent="0.3">
      <c r="A890" s="27" t="s">
        <v>328</v>
      </c>
      <c r="B890" s="26">
        <v>44524</v>
      </c>
      <c r="C890" s="26">
        <v>44549</v>
      </c>
      <c r="D890" s="25">
        <v>16</v>
      </c>
    </row>
    <row r="891" spans="1:4" x14ac:dyDescent="0.3">
      <c r="A891" s="27" t="s">
        <v>327</v>
      </c>
      <c r="B891" s="26">
        <v>44322</v>
      </c>
      <c r="C891" s="26">
        <v>44342</v>
      </c>
      <c r="D891" s="25">
        <v>6</v>
      </c>
    </row>
    <row r="892" spans="1:4" x14ac:dyDescent="0.3">
      <c r="A892" s="27" t="s">
        <v>326</v>
      </c>
      <c r="B892" s="26">
        <v>44229</v>
      </c>
      <c r="C892" s="26">
        <v>44254</v>
      </c>
      <c r="D892" s="25">
        <v>14</v>
      </c>
    </row>
    <row r="893" spans="1:4" x14ac:dyDescent="0.3">
      <c r="A893" s="27" t="s">
        <v>325</v>
      </c>
      <c r="B893" s="26">
        <v>44387</v>
      </c>
      <c r="C893" s="26">
        <v>44405</v>
      </c>
      <c r="D893" s="25">
        <v>7</v>
      </c>
    </row>
    <row r="894" spans="1:4" x14ac:dyDescent="0.3">
      <c r="A894" s="27" t="s">
        <v>324</v>
      </c>
      <c r="B894" s="26">
        <v>44515</v>
      </c>
      <c r="C894" s="26">
        <v>44532</v>
      </c>
      <c r="D894" s="25">
        <v>8</v>
      </c>
    </row>
    <row r="895" spans="1:4" x14ac:dyDescent="0.3">
      <c r="A895" s="27" t="s">
        <v>323</v>
      </c>
      <c r="B895" s="26">
        <v>44186</v>
      </c>
      <c r="C895" s="26">
        <v>44212</v>
      </c>
      <c r="D895" s="25">
        <v>5</v>
      </c>
    </row>
    <row r="896" spans="1:4" x14ac:dyDescent="0.3">
      <c r="A896" s="27" t="s">
        <v>322</v>
      </c>
      <c r="B896" s="26">
        <v>44216</v>
      </c>
      <c r="C896" s="26">
        <v>44244</v>
      </c>
      <c r="D896" s="25">
        <v>1</v>
      </c>
    </row>
    <row r="897" spans="1:4" x14ac:dyDescent="0.3">
      <c r="A897" s="27" t="s">
        <v>321</v>
      </c>
      <c r="B897" s="26">
        <v>44233</v>
      </c>
      <c r="C897" s="26">
        <v>44242</v>
      </c>
      <c r="D897" s="25">
        <v>1</v>
      </c>
    </row>
    <row r="898" spans="1:4" x14ac:dyDescent="0.3">
      <c r="A898" s="27" t="s">
        <v>320</v>
      </c>
      <c r="B898" s="26">
        <v>44334</v>
      </c>
      <c r="C898" s="26">
        <v>44342</v>
      </c>
      <c r="D898" s="25">
        <v>7</v>
      </c>
    </row>
    <row r="899" spans="1:4" x14ac:dyDescent="0.3">
      <c r="A899" s="27" t="s">
        <v>319</v>
      </c>
      <c r="B899" s="26">
        <v>44440</v>
      </c>
      <c r="C899" s="26">
        <v>44456</v>
      </c>
      <c r="D899" s="25">
        <v>4</v>
      </c>
    </row>
    <row r="900" spans="1:4" x14ac:dyDescent="0.3">
      <c r="A900" s="27" t="s">
        <v>318</v>
      </c>
      <c r="B900" s="26">
        <v>44263</v>
      </c>
      <c r="C900" s="26">
        <v>44276</v>
      </c>
      <c r="D900" s="25">
        <v>9</v>
      </c>
    </row>
    <row r="901" spans="1:4" x14ac:dyDescent="0.3">
      <c r="A901" s="27" t="s">
        <v>317</v>
      </c>
      <c r="B901" s="26">
        <v>44484</v>
      </c>
      <c r="C901" s="26">
        <v>44491</v>
      </c>
      <c r="D901" s="25">
        <v>15</v>
      </c>
    </row>
    <row r="902" spans="1:4" x14ac:dyDescent="0.3">
      <c r="A902" s="27" t="s">
        <v>316</v>
      </c>
      <c r="B902" s="26">
        <v>44351</v>
      </c>
      <c r="C902" s="26">
        <v>44352</v>
      </c>
      <c r="D902" s="25">
        <v>7</v>
      </c>
    </row>
    <row r="903" spans="1:4" x14ac:dyDescent="0.3">
      <c r="A903" s="27" t="s">
        <v>315</v>
      </c>
      <c r="B903" s="26">
        <v>44317</v>
      </c>
      <c r="C903" s="26">
        <v>44338</v>
      </c>
      <c r="D903" s="25">
        <v>12</v>
      </c>
    </row>
    <row r="904" spans="1:4" x14ac:dyDescent="0.3">
      <c r="A904" s="27" t="s">
        <v>314</v>
      </c>
      <c r="B904" s="26">
        <v>44239</v>
      </c>
      <c r="C904" s="26">
        <v>44266</v>
      </c>
      <c r="D904" s="25">
        <v>20</v>
      </c>
    </row>
    <row r="905" spans="1:4" x14ac:dyDescent="0.3">
      <c r="A905" s="27" t="s">
        <v>313</v>
      </c>
      <c r="B905" s="26">
        <v>44476</v>
      </c>
      <c r="C905" s="26">
        <v>44490</v>
      </c>
      <c r="D905" s="25">
        <v>12</v>
      </c>
    </row>
    <row r="906" spans="1:4" x14ac:dyDescent="0.3">
      <c r="A906" s="27" t="s">
        <v>312</v>
      </c>
      <c r="B906" s="26">
        <v>44357</v>
      </c>
      <c r="C906" s="26">
        <v>44379</v>
      </c>
      <c r="D906" s="25">
        <v>18</v>
      </c>
    </row>
    <row r="907" spans="1:4" x14ac:dyDescent="0.3">
      <c r="A907" s="27" t="s">
        <v>311</v>
      </c>
      <c r="B907" s="26">
        <v>44349</v>
      </c>
      <c r="C907" s="26">
        <v>44356</v>
      </c>
      <c r="D907" s="25">
        <v>4</v>
      </c>
    </row>
    <row r="908" spans="1:4" x14ac:dyDescent="0.3">
      <c r="A908" s="27" t="s">
        <v>310</v>
      </c>
      <c r="B908" s="26">
        <v>44329</v>
      </c>
      <c r="C908" s="26">
        <v>44349</v>
      </c>
      <c r="D908" s="25">
        <v>2</v>
      </c>
    </row>
    <row r="909" spans="1:4" x14ac:dyDescent="0.3">
      <c r="A909" s="27" t="s">
        <v>309</v>
      </c>
      <c r="B909" s="26">
        <v>44536</v>
      </c>
      <c r="C909" s="26">
        <v>44542</v>
      </c>
      <c r="D909" s="25">
        <v>19</v>
      </c>
    </row>
    <row r="910" spans="1:4" x14ac:dyDescent="0.3">
      <c r="A910" s="27" t="s">
        <v>308</v>
      </c>
      <c r="B910" s="26">
        <v>44302</v>
      </c>
      <c r="C910" s="26">
        <v>44313</v>
      </c>
      <c r="D910" s="25">
        <v>16</v>
      </c>
    </row>
    <row r="911" spans="1:4" x14ac:dyDescent="0.3">
      <c r="A911" s="27" t="s">
        <v>307</v>
      </c>
      <c r="B911" s="26">
        <v>44439</v>
      </c>
      <c r="C911" s="26">
        <v>44468</v>
      </c>
      <c r="D911" s="25">
        <v>3</v>
      </c>
    </row>
    <row r="912" spans="1:4" x14ac:dyDescent="0.3">
      <c r="A912" s="27" t="s">
        <v>306</v>
      </c>
      <c r="B912" s="26">
        <v>44210</v>
      </c>
      <c r="C912" s="26">
        <v>44237</v>
      </c>
      <c r="D912" s="25">
        <v>20</v>
      </c>
    </row>
    <row r="913" spans="1:4" x14ac:dyDescent="0.3">
      <c r="A913" s="27" t="s">
        <v>305</v>
      </c>
      <c r="B913" s="26">
        <v>44499</v>
      </c>
      <c r="C913" s="26">
        <v>44508</v>
      </c>
      <c r="D913" s="25">
        <v>1</v>
      </c>
    </row>
    <row r="914" spans="1:4" x14ac:dyDescent="0.3">
      <c r="A914" s="27" t="s">
        <v>304</v>
      </c>
      <c r="B914" s="26">
        <v>44350</v>
      </c>
      <c r="C914" s="26">
        <v>44351</v>
      </c>
      <c r="D914" s="25">
        <v>20</v>
      </c>
    </row>
    <row r="915" spans="1:4" x14ac:dyDescent="0.3">
      <c r="A915" s="27" t="s">
        <v>303</v>
      </c>
      <c r="B915" s="26">
        <v>44537</v>
      </c>
      <c r="C915" s="26">
        <v>44549</v>
      </c>
      <c r="D915" s="25">
        <v>20</v>
      </c>
    </row>
    <row r="916" spans="1:4" x14ac:dyDescent="0.3">
      <c r="A916" s="27" t="s">
        <v>302</v>
      </c>
      <c r="B916" s="26">
        <v>44413</v>
      </c>
      <c r="C916" s="26">
        <v>44419</v>
      </c>
      <c r="D916" s="25">
        <v>9</v>
      </c>
    </row>
    <row r="917" spans="1:4" x14ac:dyDescent="0.3">
      <c r="A917" s="27" t="s">
        <v>301</v>
      </c>
      <c r="B917" s="26">
        <v>44298</v>
      </c>
      <c r="C917" s="26">
        <v>44305</v>
      </c>
      <c r="D917" s="25">
        <v>2</v>
      </c>
    </row>
    <row r="918" spans="1:4" x14ac:dyDescent="0.3">
      <c r="A918" s="27" t="s">
        <v>300</v>
      </c>
      <c r="B918" s="26">
        <v>44230</v>
      </c>
      <c r="C918" s="26">
        <v>44247</v>
      </c>
      <c r="D918" s="25">
        <v>10</v>
      </c>
    </row>
    <row r="919" spans="1:4" x14ac:dyDescent="0.3">
      <c r="A919" s="27" t="s">
        <v>299</v>
      </c>
      <c r="B919" s="26">
        <v>44429</v>
      </c>
      <c r="C919" s="26">
        <v>44459</v>
      </c>
      <c r="D919" s="25">
        <v>16</v>
      </c>
    </row>
    <row r="920" spans="1:4" x14ac:dyDescent="0.3">
      <c r="A920" s="27" t="s">
        <v>298</v>
      </c>
      <c r="B920" s="26">
        <v>44332</v>
      </c>
      <c r="C920" s="26">
        <v>44341</v>
      </c>
      <c r="D920" s="25">
        <v>16</v>
      </c>
    </row>
    <row r="921" spans="1:4" x14ac:dyDescent="0.3">
      <c r="A921" s="27" t="s">
        <v>297</v>
      </c>
      <c r="B921" s="26">
        <v>44339</v>
      </c>
      <c r="C921" s="26">
        <v>44355</v>
      </c>
      <c r="D921" s="25">
        <v>7</v>
      </c>
    </row>
    <row r="922" spans="1:4" x14ac:dyDescent="0.3">
      <c r="A922" s="27" t="s">
        <v>296</v>
      </c>
      <c r="B922" s="26">
        <v>44520</v>
      </c>
      <c r="C922" s="26">
        <v>44524</v>
      </c>
      <c r="D922" s="25">
        <v>15</v>
      </c>
    </row>
    <row r="923" spans="1:4" x14ac:dyDescent="0.3">
      <c r="A923" s="27" t="s">
        <v>295</v>
      </c>
      <c r="B923" s="26">
        <v>44194</v>
      </c>
      <c r="C923" s="26">
        <v>44197</v>
      </c>
      <c r="D923" s="25">
        <v>9</v>
      </c>
    </row>
    <row r="924" spans="1:4" x14ac:dyDescent="0.3">
      <c r="A924" s="27" t="s">
        <v>294</v>
      </c>
      <c r="B924" s="26">
        <v>44358</v>
      </c>
      <c r="C924" s="26">
        <v>44376</v>
      </c>
      <c r="D924" s="25">
        <v>2</v>
      </c>
    </row>
    <row r="925" spans="1:4" x14ac:dyDescent="0.3">
      <c r="A925" s="27" t="s">
        <v>293</v>
      </c>
      <c r="B925" s="26">
        <v>44502</v>
      </c>
      <c r="C925" s="26">
        <v>44524</v>
      </c>
      <c r="D925" s="25">
        <v>8</v>
      </c>
    </row>
    <row r="926" spans="1:4" x14ac:dyDescent="0.3">
      <c r="A926" s="27" t="s">
        <v>292</v>
      </c>
      <c r="B926" s="26">
        <v>44392</v>
      </c>
      <c r="C926" s="26">
        <v>44393</v>
      </c>
      <c r="D926" s="25">
        <v>7</v>
      </c>
    </row>
    <row r="927" spans="1:4" x14ac:dyDescent="0.3">
      <c r="A927" s="27" t="s">
        <v>291</v>
      </c>
      <c r="B927" s="26">
        <v>44186</v>
      </c>
      <c r="C927" s="26">
        <v>44211</v>
      </c>
      <c r="D927" s="25">
        <v>14</v>
      </c>
    </row>
    <row r="928" spans="1:4" x14ac:dyDescent="0.3">
      <c r="A928" s="27" t="s">
        <v>290</v>
      </c>
      <c r="B928" s="26">
        <v>44392</v>
      </c>
      <c r="C928" s="26">
        <v>44413</v>
      </c>
      <c r="D928" s="25">
        <v>5</v>
      </c>
    </row>
    <row r="929" spans="1:4" x14ac:dyDescent="0.3">
      <c r="A929" s="27" t="s">
        <v>289</v>
      </c>
      <c r="B929" s="26">
        <v>44222</v>
      </c>
      <c r="C929" s="26">
        <v>44237</v>
      </c>
      <c r="D929" s="25">
        <v>5</v>
      </c>
    </row>
    <row r="930" spans="1:4" x14ac:dyDescent="0.3">
      <c r="A930" s="27" t="s">
        <v>288</v>
      </c>
      <c r="B930" s="26">
        <v>44366</v>
      </c>
      <c r="C930" s="26">
        <v>44395</v>
      </c>
      <c r="D930" s="25">
        <v>5</v>
      </c>
    </row>
    <row r="931" spans="1:4" x14ac:dyDescent="0.3">
      <c r="A931" s="27" t="s">
        <v>287</v>
      </c>
      <c r="B931" s="26">
        <v>44506</v>
      </c>
      <c r="C931" s="26">
        <v>44514</v>
      </c>
      <c r="D931" s="25">
        <v>7</v>
      </c>
    </row>
    <row r="932" spans="1:4" x14ac:dyDescent="0.3">
      <c r="A932" s="27" t="s">
        <v>286</v>
      </c>
      <c r="B932" s="26">
        <v>44441</v>
      </c>
      <c r="C932" s="26">
        <v>44466</v>
      </c>
      <c r="D932" s="25">
        <v>6</v>
      </c>
    </row>
    <row r="933" spans="1:4" x14ac:dyDescent="0.3">
      <c r="A933" s="27" t="s">
        <v>285</v>
      </c>
      <c r="B933" s="26">
        <v>44252</v>
      </c>
      <c r="C933" s="26">
        <v>44278</v>
      </c>
      <c r="D933" s="25">
        <v>2</v>
      </c>
    </row>
    <row r="934" spans="1:4" x14ac:dyDescent="0.3">
      <c r="A934" s="27" t="s">
        <v>284</v>
      </c>
      <c r="B934" s="26">
        <v>44542</v>
      </c>
      <c r="C934" s="26">
        <v>44547</v>
      </c>
      <c r="D934" s="25">
        <v>1</v>
      </c>
    </row>
    <row r="935" spans="1:4" x14ac:dyDescent="0.3">
      <c r="A935" s="27" t="s">
        <v>283</v>
      </c>
      <c r="B935" s="26">
        <v>44229</v>
      </c>
      <c r="C935" s="26">
        <v>44245</v>
      </c>
      <c r="D935" s="25">
        <v>9</v>
      </c>
    </row>
    <row r="936" spans="1:4" x14ac:dyDescent="0.3">
      <c r="A936" s="27" t="s">
        <v>282</v>
      </c>
      <c r="B936" s="26">
        <v>44496</v>
      </c>
      <c r="C936" s="26">
        <v>44514</v>
      </c>
      <c r="D936" s="25">
        <v>15</v>
      </c>
    </row>
    <row r="937" spans="1:4" x14ac:dyDescent="0.3">
      <c r="A937" s="27" t="s">
        <v>281</v>
      </c>
      <c r="B937" s="26">
        <v>44196</v>
      </c>
      <c r="C937" s="26">
        <v>44207</v>
      </c>
      <c r="D937" s="25">
        <v>12</v>
      </c>
    </row>
    <row r="938" spans="1:4" x14ac:dyDescent="0.3">
      <c r="A938" s="27" t="s">
        <v>280</v>
      </c>
      <c r="B938" s="26">
        <v>44387</v>
      </c>
      <c r="C938" s="26">
        <v>44393</v>
      </c>
      <c r="D938" s="25">
        <v>5</v>
      </c>
    </row>
    <row r="939" spans="1:4" x14ac:dyDescent="0.3">
      <c r="A939" s="27" t="s">
        <v>279</v>
      </c>
      <c r="B939" s="26">
        <v>44195</v>
      </c>
      <c r="C939" s="26">
        <v>44222</v>
      </c>
      <c r="D939" s="25">
        <v>6</v>
      </c>
    </row>
    <row r="940" spans="1:4" x14ac:dyDescent="0.3">
      <c r="A940" s="27" t="s">
        <v>278</v>
      </c>
      <c r="B940" s="26">
        <v>44276</v>
      </c>
      <c r="C940" s="26">
        <v>44286</v>
      </c>
      <c r="D940" s="25">
        <v>7</v>
      </c>
    </row>
    <row r="941" spans="1:4" x14ac:dyDescent="0.3">
      <c r="A941" s="27" t="s">
        <v>277</v>
      </c>
      <c r="B941" s="26">
        <v>44254</v>
      </c>
      <c r="C941" s="26">
        <v>44269</v>
      </c>
      <c r="D941" s="25">
        <v>19</v>
      </c>
    </row>
    <row r="942" spans="1:4" x14ac:dyDescent="0.3">
      <c r="A942" s="27" t="s">
        <v>276</v>
      </c>
      <c r="B942" s="26">
        <v>44312</v>
      </c>
      <c r="C942" s="26">
        <v>44318</v>
      </c>
      <c r="D942" s="25">
        <v>5</v>
      </c>
    </row>
    <row r="943" spans="1:4" x14ac:dyDescent="0.3">
      <c r="A943" s="27" t="s">
        <v>275</v>
      </c>
      <c r="B943" s="26">
        <v>44314</v>
      </c>
      <c r="C943" s="26">
        <v>44336</v>
      </c>
      <c r="D943" s="25">
        <v>1</v>
      </c>
    </row>
    <row r="944" spans="1:4" x14ac:dyDescent="0.3">
      <c r="A944" s="27" t="s">
        <v>274</v>
      </c>
      <c r="B944" s="26">
        <v>44334</v>
      </c>
      <c r="C944" s="26">
        <v>44353</v>
      </c>
      <c r="D944" s="25">
        <v>3</v>
      </c>
    </row>
    <row r="945" spans="1:4" x14ac:dyDescent="0.3">
      <c r="A945" s="27" t="s">
        <v>273</v>
      </c>
      <c r="B945" s="26">
        <v>44225</v>
      </c>
      <c r="C945" s="26">
        <v>44239</v>
      </c>
      <c r="D945" s="25">
        <v>19</v>
      </c>
    </row>
    <row r="946" spans="1:4" x14ac:dyDescent="0.3">
      <c r="A946" s="27" t="s">
        <v>272</v>
      </c>
      <c r="B946" s="26">
        <v>44485</v>
      </c>
      <c r="C946" s="26">
        <v>44492</v>
      </c>
      <c r="D946" s="25">
        <v>1</v>
      </c>
    </row>
    <row r="947" spans="1:4" x14ac:dyDescent="0.3">
      <c r="A947" s="27" t="s">
        <v>271</v>
      </c>
      <c r="B947" s="26">
        <v>44414</v>
      </c>
      <c r="C947" s="26">
        <v>44435</v>
      </c>
      <c r="D947" s="25">
        <v>9</v>
      </c>
    </row>
    <row r="948" spans="1:4" x14ac:dyDescent="0.3">
      <c r="A948" s="27" t="s">
        <v>270</v>
      </c>
      <c r="B948" s="26">
        <v>44224</v>
      </c>
      <c r="C948" s="26">
        <v>44234</v>
      </c>
      <c r="D948" s="25">
        <v>2</v>
      </c>
    </row>
    <row r="949" spans="1:4" x14ac:dyDescent="0.3">
      <c r="A949" s="27" t="s">
        <v>269</v>
      </c>
      <c r="B949" s="26">
        <v>44352</v>
      </c>
      <c r="C949" s="26">
        <v>44369</v>
      </c>
      <c r="D949" s="25">
        <v>3</v>
      </c>
    </row>
    <row r="950" spans="1:4" x14ac:dyDescent="0.3">
      <c r="A950" s="27" t="s">
        <v>268</v>
      </c>
      <c r="B950" s="26">
        <v>44273</v>
      </c>
      <c r="C950" s="26">
        <v>44299</v>
      </c>
      <c r="D950" s="25">
        <v>13</v>
      </c>
    </row>
    <row r="951" spans="1:4" x14ac:dyDescent="0.3">
      <c r="A951" s="27" t="s">
        <v>267</v>
      </c>
      <c r="B951" s="26">
        <v>44214</v>
      </c>
      <c r="C951" s="26">
        <v>44214</v>
      </c>
      <c r="D951" s="25">
        <v>18</v>
      </c>
    </row>
    <row r="952" spans="1:4" x14ac:dyDescent="0.3">
      <c r="A952" s="27" t="s">
        <v>266</v>
      </c>
      <c r="B952" s="26">
        <v>44263</v>
      </c>
      <c r="C952" s="26">
        <v>44273</v>
      </c>
      <c r="D952" s="25">
        <v>18</v>
      </c>
    </row>
    <row r="953" spans="1:4" x14ac:dyDescent="0.3">
      <c r="A953" s="27" t="s">
        <v>265</v>
      </c>
      <c r="B953" s="26">
        <v>44513</v>
      </c>
      <c r="C953" s="26">
        <v>44536</v>
      </c>
      <c r="D953" s="25">
        <v>14</v>
      </c>
    </row>
    <row r="954" spans="1:4" x14ac:dyDescent="0.3">
      <c r="A954" s="27" t="s">
        <v>264</v>
      </c>
      <c r="B954" s="26">
        <v>44197</v>
      </c>
      <c r="C954" s="26">
        <v>44212</v>
      </c>
      <c r="D954" s="25">
        <v>6</v>
      </c>
    </row>
    <row r="955" spans="1:4" x14ac:dyDescent="0.3">
      <c r="A955" s="27" t="s">
        <v>263</v>
      </c>
      <c r="B955" s="26">
        <v>44423</v>
      </c>
      <c r="C955" s="26">
        <v>44424</v>
      </c>
      <c r="D955" s="25">
        <v>8</v>
      </c>
    </row>
    <row r="956" spans="1:4" x14ac:dyDescent="0.3">
      <c r="A956" s="27" t="s">
        <v>262</v>
      </c>
      <c r="B956" s="26">
        <v>44316</v>
      </c>
      <c r="C956" s="26">
        <v>44325</v>
      </c>
      <c r="D956" s="25">
        <v>9</v>
      </c>
    </row>
    <row r="957" spans="1:4" x14ac:dyDescent="0.3">
      <c r="A957" s="27" t="s">
        <v>261</v>
      </c>
      <c r="B957" s="26">
        <v>44329</v>
      </c>
      <c r="C957" s="26">
        <v>44354</v>
      </c>
      <c r="D957" s="25">
        <v>12</v>
      </c>
    </row>
    <row r="958" spans="1:4" x14ac:dyDescent="0.3">
      <c r="A958" s="27" t="s">
        <v>260</v>
      </c>
      <c r="B958" s="26">
        <v>44180</v>
      </c>
      <c r="C958" s="26">
        <v>44202</v>
      </c>
      <c r="D958" s="25">
        <v>15</v>
      </c>
    </row>
    <row r="959" spans="1:4" x14ac:dyDescent="0.3">
      <c r="A959" s="27" t="s">
        <v>259</v>
      </c>
      <c r="B959" s="26">
        <v>44406</v>
      </c>
      <c r="C959" s="26">
        <v>44426</v>
      </c>
      <c r="D959" s="25">
        <v>3</v>
      </c>
    </row>
    <row r="960" spans="1:4" x14ac:dyDescent="0.3">
      <c r="A960" s="27" t="s">
        <v>258</v>
      </c>
      <c r="B960" s="26">
        <v>44191</v>
      </c>
      <c r="C960" s="26">
        <v>44218</v>
      </c>
      <c r="D960" s="25">
        <v>2</v>
      </c>
    </row>
    <row r="961" spans="1:4" x14ac:dyDescent="0.3">
      <c r="A961" s="27" t="s">
        <v>257</v>
      </c>
      <c r="B961" s="26">
        <v>44329</v>
      </c>
      <c r="C961" s="26">
        <v>44351</v>
      </c>
      <c r="D961" s="25">
        <v>19</v>
      </c>
    </row>
    <row r="962" spans="1:4" x14ac:dyDescent="0.3">
      <c r="A962" s="27" t="s">
        <v>256</v>
      </c>
      <c r="B962" s="26">
        <v>44298</v>
      </c>
      <c r="C962" s="26">
        <v>44321</v>
      </c>
      <c r="D962" s="25">
        <v>17</v>
      </c>
    </row>
    <row r="963" spans="1:4" x14ac:dyDescent="0.3">
      <c r="A963" s="27" t="s">
        <v>255</v>
      </c>
      <c r="B963" s="26">
        <v>44231</v>
      </c>
      <c r="C963" s="26">
        <v>44255</v>
      </c>
      <c r="D963" s="25">
        <v>13</v>
      </c>
    </row>
    <row r="964" spans="1:4" x14ac:dyDescent="0.3">
      <c r="A964" s="27" t="s">
        <v>254</v>
      </c>
      <c r="B964" s="26">
        <v>44501</v>
      </c>
      <c r="C964" s="26">
        <v>44517</v>
      </c>
      <c r="D964" s="25">
        <v>17</v>
      </c>
    </row>
    <row r="965" spans="1:4" x14ac:dyDescent="0.3">
      <c r="A965" s="27" t="s">
        <v>253</v>
      </c>
      <c r="B965" s="26">
        <v>44481</v>
      </c>
      <c r="C965" s="26">
        <v>44500</v>
      </c>
      <c r="D965" s="25">
        <v>13</v>
      </c>
    </row>
    <row r="966" spans="1:4" x14ac:dyDescent="0.3">
      <c r="A966" s="27" t="s">
        <v>252</v>
      </c>
      <c r="B966" s="26">
        <v>44383</v>
      </c>
      <c r="C966" s="26">
        <v>44390</v>
      </c>
      <c r="D966" s="25">
        <v>8</v>
      </c>
    </row>
    <row r="967" spans="1:4" x14ac:dyDescent="0.3">
      <c r="A967" s="27" t="s">
        <v>251</v>
      </c>
      <c r="B967" s="26">
        <v>44262</v>
      </c>
      <c r="C967" s="26">
        <v>44281</v>
      </c>
      <c r="D967" s="25">
        <v>3</v>
      </c>
    </row>
    <row r="968" spans="1:4" x14ac:dyDescent="0.3">
      <c r="A968" s="27" t="s">
        <v>250</v>
      </c>
      <c r="B968" s="26">
        <v>44334</v>
      </c>
      <c r="C968" s="26">
        <v>44342</v>
      </c>
      <c r="D968" s="25">
        <v>18</v>
      </c>
    </row>
    <row r="969" spans="1:4" x14ac:dyDescent="0.3">
      <c r="A969" s="27" t="s">
        <v>249</v>
      </c>
      <c r="B969" s="26">
        <v>44200</v>
      </c>
      <c r="C969" s="26">
        <v>44227</v>
      </c>
      <c r="D969" s="25">
        <v>9</v>
      </c>
    </row>
    <row r="970" spans="1:4" x14ac:dyDescent="0.3">
      <c r="A970" s="27" t="s">
        <v>248</v>
      </c>
      <c r="B970" s="26">
        <v>44322</v>
      </c>
      <c r="C970" s="26">
        <v>44340</v>
      </c>
      <c r="D970" s="25">
        <v>19</v>
      </c>
    </row>
    <row r="971" spans="1:4" x14ac:dyDescent="0.3">
      <c r="A971" s="27" t="s">
        <v>247</v>
      </c>
      <c r="B971" s="26">
        <v>44482</v>
      </c>
      <c r="C971" s="26">
        <v>44499</v>
      </c>
      <c r="D971" s="25">
        <v>16</v>
      </c>
    </row>
    <row r="972" spans="1:4" x14ac:dyDescent="0.3">
      <c r="A972" s="27" t="s">
        <v>246</v>
      </c>
      <c r="B972" s="26">
        <v>44428</v>
      </c>
      <c r="C972" s="26">
        <v>44431</v>
      </c>
      <c r="D972" s="25">
        <v>18</v>
      </c>
    </row>
    <row r="973" spans="1:4" x14ac:dyDescent="0.3">
      <c r="A973" s="27" t="s">
        <v>245</v>
      </c>
      <c r="B973" s="26">
        <v>44387</v>
      </c>
      <c r="C973" s="26">
        <v>44400</v>
      </c>
      <c r="D973" s="25">
        <v>11</v>
      </c>
    </row>
    <row r="974" spans="1:4" x14ac:dyDescent="0.3">
      <c r="A974" s="27" t="s">
        <v>244</v>
      </c>
      <c r="B974" s="26">
        <v>44267</v>
      </c>
      <c r="C974" s="26">
        <v>44271</v>
      </c>
      <c r="D974" s="25">
        <v>20</v>
      </c>
    </row>
    <row r="975" spans="1:4" x14ac:dyDescent="0.3">
      <c r="A975" s="27" t="s">
        <v>243</v>
      </c>
      <c r="B975" s="26">
        <v>44353</v>
      </c>
      <c r="C975" s="26">
        <v>44383</v>
      </c>
      <c r="D975" s="25">
        <v>15</v>
      </c>
    </row>
    <row r="976" spans="1:4" x14ac:dyDescent="0.3">
      <c r="A976" s="27" t="s">
        <v>242</v>
      </c>
      <c r="B976" s="26">
        <v>44449</v>
      </c>
      <c r="C976" s="26">
        <v>44455</v>
      </c>
      <c r="D976" s="25">
        <v>15</v>
      </c>
    </row>
    <row r="977" spans="1:4" x14ac:dyDescent="0.3">
      <c r="A977" s="27" t="s">
        <v>241</v>
      </c>
      <c r="B977" s="26">
        <v>44243</v>
      </c>
      <c r="C977" s="26">
        <v>44262</v>
      </c>
      <c r="D977" s="25">
        <v>11</v>
      </c>
    </row>
    <row r="978" spans="1:4" x14ac:dyDescent="0.3">
      <c r="A978" s="27" t="s">
        <v>240</v>
      </c>
      <c r="B978" s="26">
        <v>44249</v>
      </c>
      <c r="C978" s="26">
        <v>44259</v>
      </c>
      <c r="D978" s="25">
        <v>9</v>
      </c>
    </row>
    <row r="979" spans="1:4" x14ac:dyDescent="0.3">
      <c r="A979" s="27" t="s">
        <v>239</v>
      </c>
      <c r="B979" s="26">
        <v>44230</v>
      </c>
      <c r="C979" s="26">
        <v>44236</v>
      </c>
      <c r="D979" s="25">
        <v>11</v>
      </c>
    </row>
    <row r="980" spans="1:4" x14ac:dyDescent="0.3">
      <c r="A980" s="27" t="s">
        <v>238</v>
      </c>
      <c r="B980" s="26">
        <v>44184</v>
      </c>
      <c r="C980" s="26">
        <v>44201</v>
      </c>
      <c r="D980" s="25">
        <v>6</v>
      </c>
    </row>
    <row r="981" spans="1:4" x14ac:dyDescent="0.3">
      <c r="A981" s="27" t="s">
        <v>237</v>
      </c>
      <c r="B981" s="26">
        <v>44377</v>
      </c>
      <c r="C981" s="26">
        <v>44385</v>
      </c>
      <c r="D981" s="25">
        <v>5</v>
      </c>
    </row>
    <row r="982" spans="1:4" x14ac:dyDescent="0.3">
      <c r="A982" s="27" t="s">
        <v>236</v>
      </c>
      <c r="B982" s="26">
        <v>44277</v>
      </c>
      <c r="C982" s="26">
        <v>44280</v>
      </c>
      <c r="D982" s="25">
        <v>16</v>
      </c>
    </row>
    <row r="983" spans="1:4" x14ac:dyDescent="0.3">
      <c r="A983" s="27" t="s">
        <v>235</v>
      </c>
      <c r="B983" s="26">
        <v>44427</v>
      </c>
      <c r="C983" s="26">
        <v>44439</v>
      </c>
      <c r="D983" s="25">
        <v>20</v>
      </c>
    </row>
    <row r="984" spans="1:4" x14ac:dyDescent="0.3">
      <c r="A984" s="27" t="s">
        <v>234</v>
      </c>
      <c r="B984" s="26">
        <v>44498</v>
      </c>
      <c r="C984" s="26">
        <v>44524</v>
      </c>
      <c r="D984" s="25">
        <v>20</v>
      </c>
    </row>
    <row r="985" spans="1:4" x14ac:dyDescent="0.3">
      <c r="A985" s="27" t="s">
        <v>233</v>
      </c>
      <c r="B985" s="26">
        <v>44244</v>
      </c>
      <c r="C985" s="26">
        <v>44253</v>
      </c>
      <c r="D985" s="25">
        <v>13</v>
      </c>
    </row>
    <row r="986" spans="1:4" x14ac:dyDescent="0.3">
      <c r="A986" s="27" t="s">
        <v>232</v>
      </c>
      <c r="B986" s="26">
        <v>44207</v>
      </c>
      <c r="C986" s="26">
        <v>44208</v>
      </c>
      <c r="D986" s="25">
        <v>9</v>
      </c>
    </row>
    <row r="987" spans="1:4" x14ac:dyDescent="0.3">
      <c r="A987" s="27" t="s">
        <v>231</v>
      </c>
      <c r="B987" s="26">
        <v>44377</v>
      </c>
      <c r="C987" s="26">
        <v>44389</v>
      </c>
      <c r="D987" s="25">
        <v>5</v>
      </c>
    </row>
    <row r="988" spans="1:4" x14ac:dyDescent="0.3">
      <c r="A988" s="27" t="s">
        <v>230</v>
      </c>
      <c r="B988" s="26">
        <v>44463</v>
      </c>
      <c r="C988" s="26">
        <v>44469</v>
      </c>
      <c r="D988" s="25">
        <v>2</v>
      </c>
    </row>
    <row r="989" spans="1:4" x14ac:dyDescent="0.3">
      <c r="A989" s="27" t="s">
        <v>229</v>
      </c>
      <c r="B989" s="26">
        <v>44353</v>
      </c>
      <c r="C989" s="26">
        <v>44380</v>
      </c>
      <c r="D989" s="25">
        <v>19</v>
      </c>
    </row>
    <row r="990" spans="1:4" x14ac:dyDescent="0.3">
      <c r="A990" s="27" t="s">
        <v>228</v>
      </c>
      <c r="B990" s="26">
        <v>44202</v>
      </c>
      <c r="C990" s="26">
        <v>44231</v>
      </c>
      <c r="D990" s="25">
        <v>19</v>
      </c>
    </row>
    <row r="991" spans="1:4" x14ac:dyDescent="0.3">
      <c r="A991" s="27" t="s">
        <v>227</v>
      </c>
      <c r="B991" s="26">
        <v>44544</v>
      </c>
      <c r="C991" s="26">
        <v>44555</v>
      </c>
      <c r="D991" s="25">
        <v>7</v>
      </c>
    </row>
    <row r="992" spans="1:4" x14ac:dyDescent="0.3">
      <c r="A992" s="27" t="s">
        <v>226</v>
      </c>
      <c r="B992" s="26">
        <v>44447</v>
      </c>
      <c r="C992" s="26">
        <v>44451</v>
      </c>
      <c r="D992" s="25">
        <v>13</v>
      </c>
    </row>
    <row r="993" spans="1:4" x14ac:dyDescent="0.3">
      <c r="A993" s="27" t="s">
        <v>225</v>
      </c>
      <c r="B993" s="26">
        <v>44543</v>
      </c>
      <c r="C993" s="26">
        <v>44543</v>
      </c>
      <c r="D993" s="25">
        <v>19</v>
      </c>
    </row>
    <row r="994" spans="1:4" x14ac:dyDescent="0.3">
      <c r="A994" s="27" t="s">
        <v>224</v>
      </c>
      <c r="B994" s="26">
        <v>44284</v>
      </c>
      <c r="C994" s="26">
        <v>44296</v>
      </c>
      <c r="D994" s="25">
        <v>3</v>
      </c>
    </row>
    <row r="995" spans="1:4" x14ac:dyDescent="0.3">
      <c r="A995" s="27" t="s">
        <v>223</v>
      </c>
      <c r="B995" s="26">
        <v>44362</v>
      </c>
      <c r="C995" s="26">
        <v>44390</v>
      </c>
      <c r="D995" s="25">
        <v>18</v>
      </c>
    </row>
    <row r="996" spans="1:4" x14ac:dyDescent="0.3">
      <c r="A996" s="27" t="s">
        <v>222</v>
      </c>
      <c r="B996" s="26">
        <v>44274</v>
      </c>
      <c r="C996" s="26">
        <v>44298</v>
      </c>
      <c r="D996" s="25">
        <v>19</v>
      </c>
    </row>
    <row r="997" spans="1:4" x14ac:dyDescent="0.3">
      <c r="A997" s="27" t="s">
        <v>221</v>
      </c>
      <c r="B997" s="26">
        <v>44207</v>
      </c>
      <c r="C997" s="26">
        <v>44227</v>
      </c>
      <c r="D997" s="25">
        <v>16</v>
      </c>
    </row>
    <row r="998" spans="1:4" x14ac:dyDescent="0.3">
      <c r="A998" s="27" t="s">
        <v>220</v>
      </c>
      <c r="B998" s="26">
        <v>44281</v>
      </c>
      <c r="C998" s="26">
        <v>44298</v>
      </c>
      <c r="D998" s="25">
        <v>2</v>
      </c>
    </row>
    <row r="999" spans="1:4" x14ac:dyDescent="0.3">
      <c r="A999" s="27" t="s">
        <v>219</v>
      </c>
      <c r="B999" s="26">
        <v>44342</v>
      </c>
      <c r="C999" s="26">
        <v>44347</v>
      </c>
      <c r="D999" s="25">
        <v>19</v>
      </c>
    </row>
    <row r="1000" spans="1:4" x14ac:dyDescent="0.3">
      <c r="A1000" s="27" t="s">
        <v>218</v>
      </c>
      <c r="B1000" s="26">
        <v>44338</v>
      </c>
      <c r="C1000" s="26">
        <v>44339</v>
      </c>
      <c r="D1000" s="25">
        <v>17</v>
      </c>
    </row>
    <row r="1001" spans="1:4" x14ac:dyDescent="0.3">
      <c r="A1001" s="27" t="s">
        <v>217</v>
      </c>
      <c r="B1001" s="26">
        <v>44438</v>
      </c>
      <c r="C1001" s="26">
        <v>44451</v>
      </c>
      <c r="D1001" s="25">
        <v>4</v>
      </c>
    </row>
    <row r="1002" spans="1:4" x14ac:dyDescent="0.3">
      <c r="A1002" s="27" t="s">
        <v>216</v>
      </c>
      <c r="B1002" s="26">
        <v>44215</v>
      </c>
      <c r="C1002" s="26">
        <v>44236</v>
      </c>
      <c r="D1002" s="25">
        <v>5</v>
      </c>
    </row>
    <row r="1003" spans="1:4" x14ac:dyDescent="0.3">
      <c r="A1003" s="27" t="s">
        <v>215</v>
      </c>
      <c r="B1003" s="26">
        <v>44291</v>
      </c>
      <c r="C1003" s="26">
        <v>44312</v>
      </c>
      <c r="D1003" s="25">
        <v>4</v>
      </c>
    </row>
    <row r="1004" spans="1:4" x14ac:dyDescent="0.3">
      <c r="A1004" s="27" t="s">
        <v>214</v>
      </c>
      <c r="B1004" s="26">
        <v>44325</v>
      </c>
      <c r="C1004" s="26">
        <v>44344</v>
      </c>
      <c r="D1004" s="25">
        <v>9</v>
      </c>
    </row>
    <row r="1005" spans="1:4" x14ac:dyDescent="0.3">
      <c r="A1005" s="27" t="s">
        <v>213</v>
      </c>
      <c r="B1005" s="26">
        <v>44537</v>
      </c>
      <c r="C1005" s="26">
        <v>44547</v>
      </c>
      <c r="D1005" s="25">
        <v>5</v>
      </c>
    </row>
    <row r="1006" spans="1:4" x14ac:dyDescent="0.3">
      <c r="A1006" s="27" t="s">
        <v>212</v>
      </c>
      <c r="B1006" s="26">
        <v>44423</v>
      </c>
      <c r="C1006" s="26">
        <v>44427</v>
      </c>
      <c r="D1006" s="25">
        <v>1</v>
      </c>
    </row>
    <row r="1007" spans="1:4" x14ac:dyDescent="0.3">
      <c r="A1007" s="27" t="s">
        <v>211</v>
      </c>
      <c r="B1007" s="26">
        <v>44426</v>
      </c>
      <c r="C1007" s="26">
        <v>44451</v>
      </c>
      <c r="D1007" s="25">
        <v>15</v>
      </c>
    </row>
    <row r="1008" spans="1:4" x14ac:dyDescent="0.3">
      <c r="A1008" s="27" t="s">
        <v>210</v>
      </c>
      <c r="B1008" s="26">
        <v>44441</v>
      </c>
      <c r="C1008" s="26">
        <v>44459</v>
      </c>
      <c r="D1008" s="25">
        <v>17</v>
      </c>
    </row>
    <row r="1009" spans="1:4" x14ac:dyDescent="0.3">
      <c r="A1009" s="27" t="s">
        <v>209</v>
      </c>
      <c r="B1009" s="26">
        <v>44428</v>
      </c>
      <c r="C1009" s="26">
        <v>44458</v>
      </c>
      <c r="D1009" s="25">
        <v>17</v>
      </c>
    </row>
    <row r="1010" spans="1:4" x14ac:dyDescent="0.3">
      <c r="A1010" s="27" t="s">
        <v>208</v>
      </c>
      <c r="B1010" s="26">
        <v>44194</v>
      </c>
      <c r="C1010" s="26">
        <v>44223</v>
      </c>
      <c r="D1010" s="25">
        <v>7</v>
      </c>
    </row>
    <row r="1011" spans="1:4" x14ac:dyDescent="0.3">
      <c r="A1011" s="27" t="s">
        <v>207</v>
      </c>
      <c r="B1011" s="26">
        <v>44283</v>
      </c>
      <c r="C1011" s="26">
        <v>44297</v>
      </c>
      <c r="D1011" s="25">
        <v>2</v>
      </c>
    </row>
    <row r="1012" spans="1:4" x14ac:dyDescent="0.3">
      <c r="A1012" s="27" t="s">
        <v>206</v>
      </c>
      <c r="B1012" s="26">
        <v>44308</v>
      </c>
      <c r="C1012" s="26">
        <v>44308</v>
      </c>
      <c r="D1012" s="25">
        <v>5</v>
      </c>
    </row>
    <row r="1013" spans="1:4" x14ac:dyDescent="0.3">
      <c r="A1013" s="27" t="s">
        <v>205</v>
      </c>
      <c r="B1013" s="26">
        <v>44461</v>
      </c>
      <c r="C1013" s="26">
        <v>44473</v>
      </c>
      <c r="D1013" s="25">
        <v>16</v>
      </c>
    </row>
    <row r="1014" spans="1:4" x14ac:dyDescent="0.3">
      <c r="A1014" s="27" t="s">
        <v>204</v>
      </c>
      <c r="B1014" s="26">
        <v>44489</v>
      </c>
      <c r="C1014" s="26">
        <v>44500</v>
      </c>
      <c r="D1014" s="25">
        <v>11</v>
      </c>
    </row>
    <row r="1015" spans="1:4" x14ac:dyDescent="0.3">
      <c r="A1015" s="27" t="s">
        <v>203</v>
      </c>
      <c r="B1015" s="26">
        <v>44340</v>
      </c>
      <c r="C1015" s="26">
        <v>44354</v>
      </c>
      <c r="D1015" s="25">
        <v>11</v>
      </c>
    </row>
    <row r="1016" spans="1:4" x14ac:dyDescent="0.3">
      <c r="A1016" s="27" t="s">
        <v>202</v>
      </c>
      <c r="B1016" s="26">
        <v>44484</v>
      </c>
      <c r="C1016" s="26">
        <v>44504</v>
      </c>
      <c r="D1016" s="25">
        <v>2</v>
      </c>
    </row>
    <row r="1017" spans="1:4" x14ac:dyDescent="0.3">
      <c r="A1017" s="27" t="s">
        <v>201</v>
      </c>
      <c r="B1017" s="26">
        <v>44366</v>
      </c>
      <c r="C1017" s="26">
        <v>44387</v>
      </c>
      <c r="D1017" s="25">
        <v>16</v>
      </c>
    </row>
    <row r="1018" spans="1:4" x14ac:dyDescent="0.3">
      <c r="A1018" s="27" t="s">
        <v>200</v>
      </c>
      <c r="B1018" s="26">
        <v>44300</v>
      </c>
      <c r="C1018" s="26">
        <v>44301</v>
      </c>
      <c r="D1018" s="25">
        <v>10</v>
      </c>
    </row>
    <row r="1019" spans="1:4" x14ac:dyDescent="0.3">
      <c r="A1019" s="27" t="s">
        <v>199</v>
      </c>
      <c r="B1019" s="26">
        <v>44435</v>
      </c>
      <c r="C1019" s="26">
        <v>44449</v>
      </c>
      <c r="D1019" s="25">
        <v>5</v>
      </c>
    </row>
    <row r="1020" spans="1:4" x14ac:dyDescent="0.3">
      <c r="A1020" s="27" t="s">
        <v>198</v>
      </c>
      <c r="B1020" s="26">
        <v>44261</v>
      </c>
      <c r="C1020" s="26">
        <v>44287</v>
      </c>
      <c r="D1020" s="25">
        <v>7</v>
      </c>
    </row>
    <row r="1021" spans="1:4" x14ac:dyDescent="0.3">
      <c r="A1021" s="27" t="s">
        <v>197</v>
      </c>
      <c r="B1021" s="26">
        <v>44418</v>
      </c>
      <c r="C1021" s="26">
        <v>44424</v>
      </c>
      <c r="D1021" s="25">
        <v>1</v>
      </c>
    </row>
    <row r="1022" spans="1:4" x14ac:dyDescent="0.3">
      <c r="A1022" s="27" t="s">
        <v>196</v>
      </c>
      <c r="B1022" s="26">
        <v>44478</v>
      </c>
      <c r="C1022" s="26">
        <v>44498</v>
      </c>
      <c r="D1022" s="25">
        <v>2</v>
      </c>
    </row>
    <row r="1023" spans="1:4" x14ac:dyDescent="0.3">
      <c r="A1023" s="27" t="s">
        <v>195</v>
      </c>
      <c r="B1023" s="26">
        <v>44353</v>
      </c>
      <c r="C1023" s="26">
        <v>44356</v>
      </c>
      <c r="D1023" s="25">
        <v>20</v>
      </c>
    </row>
    <row r="1024" spans="1:4" x14ac:dyDescent="0.3">
      <c r="A1024" s="27" t="s">
        <v>194</v>
      </c>
      <c r="B1024" s="26">
        <v>44431</v>
      </c>
      <c r="C1024" s="26">
        <v>44452</v>
      </c>
      <c r="D1024" s="25">
        <v>6</v>
      </c>
    </row>
    <row r="1025" spans="1:4" x14ac:dyDescent="0.3">
      <c r="A1025" s="27" t="s">
        <v>193</v>
      </c>
      <c r="B1025" s="26">
        <v>44475</v>
      </c>
      <c r="C1025" s="26">
        <v>44502</v>
      </c>
      <c r="D1025" s="25">
        <v>15</v>
      </c>
    </row>
    <row r="1026" spans="1:4" x14ac:dyDescent="0.3">
      <c r="A1026" s="27" t="s">
        <v>192</v>
      </c>
      <c r="B1026" s="26">
        <v>44320</v>
      </c>
      <c r="C1026" s="26">
        <v>44350</v>
      </c>
      <c r="D1026" s="25">
        <v>11</v>
      </c>
    </row>
    <row r="1027" spans="1:4" x14ac:dyDescent="0.3">
      <c r="A1027" s="27" t="s">
        <v>191</v>
      </c>
      <c r="B1027" s="26">
        <v>44314</v>
      </c>
      <c r="C1027" s="26">
        <v>44317</v>
      </c>
      <c r="D1027" s="25">
        <v>8</v>
      </c>
    </row>
    <row r="1028" spans="1:4" x14ac:dyDescent="0.3">
      <c r="A1028" s="27" t="s">
        <v>190</v>
      </c>
      <c r="B1028" s="26">
        <v>44383</v>
      </c>
      <c r="C1028" s="26">
        <v>44388</v>
      </c>
      <c r="D1028" s="25">
        <v>14</v>
      </c>
    </row>
    <row r="1029" spans="1:4" x14ac:dyDescent="0.3">
      <c r="A1029" s="27" t="s">
        <v>189</v>
      </c>
      <c r="B1029" s="26">
        <v>44452</v>
      </c>
      <c r="C1029" s="26">
        <v>44452</v>
      </c>
      <c r="D1029" s="25">
        <v>10</v>
      </c>
    </row>
    <row r="1030" spans="1:4" x14ac:dyDescent="0.3">
      <c r="A1030" s="27" t="s">
        <v>188</v>
      </c>
      <c r="B1030" s="26">
        <v>44275</v>
      </c>
      <c r="C1030" s="26">
        <v>44303</v>
      </c>
      <c r="D1030" s="25">
        <v>13</v>
      </c>
    </row>
    <row r="1031" spans="1:4" x14ac:dyDescent="0.3">
      <c r="A1031" s="27" t="s">
        <v>187</v>
      </c>
      <c r="B1031" s="26">
        <v>44353</v>
      </c>
      <c r="C1031" s="26">
        <v>44364</v>
      </c>
      <c r="D1031" s="25">
        <v>6</v>
      </c>
    </row>
    <row r="1032" spans="1:4" x14ac:dyDescent="0.3">
      <c r="A1032" s="27" t="s">
        <v>186</v>
      </c>
      <c r="B1032" s="26">
        <v>44363</v>
      </c>
      <c r="C1032" s="26">
        <v>44390</v>
      </c>
      <c r="D1032" s="25">
        <v>18</v>
      </c>
    </row>
    <row r="1033" spans="1:4" x14ac:dyDescent="0.3">
      <c r="A1033" s="27" t="s">
        <v>185</v>
      </c>
      <c r="B1033" s="26">
        <v>44319</v>
      </c>
      <c r="C1033" s="26">
        <v>44327</v>
      </c>
      <c r="D1033" s="25">
        <v>4</v>
      </c>
    </row>
    <row r="1034" spans="1:4" x14ac:dyDescent="0.3">
      <c r="A1034" s="27" t="s">
        <v>184</v>
      </c>
      <c r="B1034" s="26">
        <v>44293</v>
      </c>
      <c r="C1034" s="26">
        <v>44319</v>
      </c>
      <c r="D1034" s="25">
        <v>18</v>
      </c>
    </row>
    <row r="1035" spans="1:4" x14ac:dyDescent="0.3">
      <c r="A1035" s="27" t="s">
        <v>183</v>
      </c>
      <c r="B1035" s="26">
        <v>44476</v>
      </c>
      <c r="C1035" s="26">
        <v>44476</v>
      </c>
      <c r="D1035" s="25">
        <v>11</v>
      </c>
    </row>
    <row r="1036" spans="1:4" x14ac:dyDescent="0.3">
      <c r="A1036" s="27" t="s">
        <v>182</v>
      </c>
      <c r="B1036" s="26">
        <v>44491</v>
      </c>
      <c r="C1036" s="26">
        <v>44514</v>
      </c>
      <c r="D1036" s="25">
        <v>18</v>
      </c>
    </row>
    <row r="1037" spans="1:4" x14ac:dyDescent="0.3">
      <c r="A1037" s="27" t="s">
        <v>181</v>
      </c>
      <c r="B1037" s="26">
        <v>44308</v>
      </c>
      <c r="C1037" s="26">
        <v>44321</v>
      </c>
      <c r="D1037" s="25">
        <v>8</v>
      </c>
    </row>
    <row r="1038" spans="1:4" x14ac:dyDescent="0.3">
      <c r="A1038" s="27" t="s">
        <v>180</v>
      </c>
      <c r="B1038" s="26">
        <v>44479</v>
      </c>
      <c r="C1038" s="26">
        <v>44500</v>
      </c>
      <c r="D1038" s="25">
        <v>8</v>
      </c>
    </row>
    <row r="1039" spans="1:4" x14ac:dyDescent="0.3">
      <c r="A1039" s="27" t="s">
        <v>179</v>
      </c>
      <c r="B1039" s="26">
        <v>44492</v>
      </c>
      <c r="C1039" s="26">
        <v>44510</v>
      </c>
      <c r="D1039" s="25">
        <v>13</v>
      </c>
    </row>
    <row r="1040" spans="1:4" x14ac:dyDescent="0.3">
      <c r="A1040" s="27" t="s">
        <v>178</v>
      </c>
      <c r="B1040" s="26">
        <v>44437</v>
      </c>
      <c r="C1040" s="26">
        <v>44462</v>
      </c>
      <c r="D1040" s="25">
        <v>7</v>
      </c>
    </row>
    <row r="1041" spans="1:4" x14ac:dyDescent="0.3">
      <c r="A1041" s="27" t="s">
        <v>177</v>
      </c>
      <c r="B1041" s="26">
        <v>44458</v>
      </c>
      <c r="C1041" s="26">
        <v>44465</v>
      </c>
      <c r="D1041" s="25">
        <v>14</v>
      </c>
    </row>
    <row r="1042" spans="1:4" x14ac:dyDescent="0.3">
      <c r="A1042" s="27" t="s">
        <v>176</v>
      </c>
      <c r="B1042" s="26">
        <v>44518</v>
      </c>
      <c r="C1042" s="26">
        <v>44518</v>
      </c>
      <c r="D1042" s="25">
        <v>5</v>
      </c>
    </row>
    <row r="1043" spans="1:4" x14ac:dyDescent="0.3">
      <c r="A1043" s="27" t="s">
        <v>175</v>
      </c>
      <c r="B1043" s="26">
        <v>44248</v>
      </c>
      <c r="C1043" s="26">
        <v>44266</v>
      </c>
      <c r="D1043" s="25">
        <v>11</v>
      </c>
    </row>
    <row r="1044" spans="1:4" x14ac:dyDescent="0.3">
      <c r="A1044" s="27" t="s">
        <v>174</v>
      </c>
      <c r="B1044" s="26">
        <v>44438</v>
      </c>
      <c r="C1044" s="26">
        <v>44458</v>
      </c>
      <c r="D1044" s="25">
        <v>9</v>
      </c>
    </row>
    <row r="1045" spans="1:4" x14ac:dyDescent="0.3">
      <c r="A1045" s="27" t="s">
        <v>173</v>
      </c>
      <c r="B1045" s="26">
        <v>44541</v>
      </c>
      <c r="C1045" s="26">
        <v>44552</v>
      </c>
      <c r="D1045" s="25">
        <v>18</v>
      </c>
    </row>
    <row r="1046" spans="1:4" x14ac:dyDescent="0.3">
      <c r="A1046" s="27" t="s">
        <v>172</v>
      </c>
      <c r="B1046" s="26">
        <v>44375</v>
      </c>
      <c r="C1046" s="26">
        <v>44382</v>
      </c>
      <c r="D1046" s="25">
        <v>14</v>
      </c>
    </row>
    <row r="1047" spans="1:4" x14ac:dyDescent="0.3">
      <c r="A1047" s="27" t="s">
        <v>171</v>
      </c>
      <c r="B1047" s="26">
        <v>44453</v>
      </c>
      <c r="C1047" s="26">
        <v>44460</v>
      </c>
      <c r="D1047" s="25">
        <v>17</v>
      </c>
    </row>
    <row r="1048" spans="1:4" x14ac:dyDescent="0.3">
      <c r="A1048" s="27" t="s">
        <v>170</v>
      </c>
      <c r="B1048" s="26">
        <v>44277</v>
      </c>
      <c r="C1048" s="26">
        <v>44296</v>
      </c>
      <c r="D1048" s="25">
        <v>11</v>
      </c>
    </row>
    <row r="1049" spans="1:4" x14ac:dyDescent="0.3">
      <c r="A1049" s="27" t="s">
        <v>169</v>
      </c>
      <c r="B1049" s="26">
        <v>44362</v>
      </c>
      <c r="C1049" s="26">
        <v>44368</v>
      </c>
      <c r="D1049" s="25">
        <v>4</v>
      </c>
    </row>
    <row r="1050" spans="1:4" x14ac:dyDescent="0.3">
      <c r="A1050" s="27" t="s">
        <v>168</v>
      </c>
      <c r="B1050" s="26">
        <v>44362</v>
      </c>
      <c r="C1050" s="26">
        <v>44380</v>
      </c>
      <c r="D1050" s="25">
        <v>15</v>
      </c>
    </row>
    <row r="1051" spans="1:4" x14ac:dyDescent="0.3">
      <c r="A1051" s="27" t="s">
        <v>167</v>
      </c>
      <c r="B1051" s="26">
        <v>44368</v>
      </c>
      <c r="C1051" s="26">
        <v>44389</v>
      </c>
      <c r="D1051" s="25">
        <v>11</v>
      </c>
    </row>
    <row r="1052" spans="1:4" x14ac:dyDescent="0.3">
      <c r="A1052" s="27" t="s">
        <v>166</v>
      </c>
      <c r="B1052" s="26">
        <v>44535</v>
      </c>
      <c r="C1052" s="26">
        <v>44551</v>
      </c>
      <c r="D1052" s="25">
        <v>18</v>
      </c>
    </row>
    <row r="1053" spans="1:4" x14ac:dyDescent="0.3">
      <c r="A1053" s="27" t="s">
        <v>165</v>
      </c>
      <c r="B1053" s="26">
        <v>44546</v>
      </c>
      <c r="C1053" s="26">
        <v>44556</v>
      </c>
      <c r="D1053" s="25">
        <v>4</v>
      </c>
    </row>
    <row r="1054" spans="1:4" x14ac:dyDescent="0.3">
      <c r="A1054" s="27" t="s">
        <v>164</v>
      </c>
      <c r="B1054" s="26">
        <v>44511</v>
      </c>
      <c r="C1054" s="26">
        <v>44534</v>
      </c>
      <c r="D1054" s="25">
        <v>6</v>
      </c>
    </row>
    <row r="1055" spans="1:4" x14ac:dyDescent="0.3">
      <c r="A1055" s="27" t="s">
        <v>163</v>
      </c>
      <c r="B1055" s="26">
        <v>44293</v>
      </c>
      <c r="C1055" s="26">
        <v>44303</v>
      </c>
      <c r="D1055" s="25">
        <v>4</v>
      </c>
    </row>
    <row r="1056" spans="1:4" x14ac:dyDescent="0.3">
      <c r="A1056" s="27" t="s">
        <v>162</v>
      </c>
      <c r="B1056" s="26">
        <v>44366</v>
      </c>
      <c r="C1056" s="26">
        <v>44386</v>
      </c>
      <c r="D1056" s="25">
        <v>11</v>
      </c>
    </row>
    <row r="1057" spans="1:4" x14ac:dyDescent="0.3">
      <c r="A1057" s="27" t="s">
        <v>161</v>
      </c>
      <c r="B1057" s="26">
        <v>44218</v>
      </c>
      <c r="C1057" s="26">
        <v>44237</v>
      </c>
      <c r="D1057" s="25">
        <v>1</v>
      </c>
    </row>
    <row r="1058" spans="1:4" x14ac:dyDescent="0.3">
      <c r="A1058" s="27" t="s">
        <v>160</v>
      </c>
      <c r="B1058" s="26">
        <v>44495</v>
      </c>
      <c r="C1058" s="26">
        <v>44514</v>
      </c>
      <c r="D1058" s="25">
        <v>19</v>
      </c>
    </row>
    <row r="1059" spans="1:4" x14ac:dyDescent="0.3">
      <c r="A1059" s="27" t="s">
        <v>159</v>
      </c>
      <c r="B1059" s="26">
        <v>44382</v>
      </c>
      <c r="C1059" s="26">
        <v>44384</v>
      </c>
      <c r="D1059" s="25">
        <v>4</v>
      </c>
    </row>
    <row r="1060" spans="1:4" x14ac:dyDescent="0.3">
      <c r="A1060" s="27" t="s">
        <v>158</v>
      </c>
      <c r="B1060" s="26">
        <v>44387</v>
      </c>
      <c r="C1060" s="26">
        <v>44410</v>
      </c>
      <c r="D1060" s="25">
        <v>10</v>
      </c>
    </row>
    <row r="1061" spans="1:4" x14ac:dyDescent="0.3">
      <c r="A1061" s="27" t="s">
        <v>157</v>
      </c>
      <c r="B1061" s="26">
        <v>44374</v>
      </c>
      <c r="C1061" s="26">
        <v>44387</v>
      </c>
      <c r="D1061" s="25">
        <v>11</v>
      </c>
    </row>
    <row r="1062" spans="1:4" x14ac:dyDescent="0.3">
      <c r="A1062" s="27" t="s">
        <v>156</v>
      </c>
      <c r="B1062" s="26">
        <v>44217</v>
      </c>
      <c r="C1062" s="26">
        <v>44236</v>
      </c>
      <c r="D1062" s="25">
        <v>20</v>
      </c>
    </row>
    <row r="1063" spans="1:4" x14ac:dyDescent="0.3">
      <c r="A1063" s="27" t="s">
        <v>155</v>
      </c>
      <c r="B1063" s="26">
        <v>44208</v>
      </c>
      <c r="C1063" s="26">
        <v>44232</v>
      </c>
      <c r="D1063" s="25">
        <v>9</v>
      </c>
    </row>
    <row r="1064" spans="1:4" x14ac:dyDescent="0.3">
      <c r="A1064" s="27" t="s">
        <v>154</v>
      </c>
      <c r="B1064" s="26">
        <v>44492</v>
      </c>
      <c r="C1064" s="26">
        <v>44522</v>
      </c>
      <c r="D1064" s="25">
        <v>7</v>
      </c>
    </row>
    <row r="1065" spans="1:4" x14ac:dyDescent="0.3">
      <c r="A1065" s="27" t="s">
        <v>153</v>
      </c>
      <c r="B1065" s="26">
        <v>44266</v>
      </c>
      <c r="C1065" s="26">
        <v>44293</v>
      </c>
      <c r="D1065" s="25">
        <v>12</v>
      </c>
    </row>
    <row r="1066" spans="1:4" x14ac:dyDescent="0.3">
      <c r="A1066" s="27" t="s">
        <v>152</v>
      </c>
      <c r="B1066" s="26">
        <v>44469</v>
      </c>
      <c r="C1066" s="26">
        <v>44469</v>
      </c>
      <c r="D1066" s="25">
        <v>14</v>
      </c>
    </row>
    <row r="1067" spans="1:4" x14ac:dyDescent="0.3">
      <c r="A1067" s="27" t="s">
        <v>151</v>
      </c>
      <c r="B1067" s="26">
        <v>44445</v>
      </c>
      <c r="C1067" s="26">
        <v>44470</v>
      </c>
      <c r="D1067" s="25">
        <v>1</v>
      </c>
    </row>
    <row r="1068" spans="1:4" x14ac:dyDescent="0.3">
      <c r="A1068" s="27" t="s">
        <v>150</v>
      </c>
      <c r="B1068" s="26">
        <v>44175</v>
      </c>
      <c r="C1068" s="26">
        <v>44197</v>
      </c>
      <c r="D1068" s="25">
        <v>16</v>
      </c>
    </row>
    <row r="1069" spans="1:4" x14ac:dyDescent="0.3">
      <c r="A1069" s="27" t="s">
        <v>149</v>
      </c>
      <c r="B1069" s="26">
        <v>44402</v>
      </c>
      <c r="C1069" s="26">
        <v>44421</v>
      </c>
      <c r="D1069" s="25">
        <v>12</v>
      </c>
    </row>
    <row r="1070" spans="1:4" x14ac:dyDescent="0.3">
      <c r="A1070" s="27" t="s">
        <v>148</v>
      </c>
      <c r="B1070" s="26">
        <v>44283</v>
      </c>
      <c r="C1070" s="26">
        <v>44300</v>
      </c>
      <c r="D1070" s="25">
        <v>16</v>
      </c>
    </row>
    <row r="1071" spans="1:4" x14ac:dyDescent="0.3">
      <c r="A1071" s="27" t="s">
        <v>147</v>
      </c>
      <c r="B1071" s="26">
        <v>44282</v>
      </c>
      <c r="C1071" s="26">
        <v>44304</v>
      </c>
      <c r="D1071" s="25">
        <v>16</v>
      </c>
    </row>
    <row r="1072" spans="1:4" x14ac:dyDescent="0.3">
      <c r="A1072" s="27" t="s">
        <v>146</v>
      </c>
      <c r="B1072" s="26">
        <v>44473</v>
      </c>
      <c r="C1072" s="26">
        <v>44488</v>
      </c>
      <c r="D1072" s="25">
        <v>12</v>
      </c>
    </row>
    <row r="1073" spans="1:4" x14ac:dyDescent="0.3">
      <c r="A1073" s="27" t="s">
        <v>145</v>
      </c>
      <c r="B1073" s="26">
        <v>44202</v>
      </c>
      <c r="C1073" s="26">
        <v>44220</v>
      </c>
      <c r="D1073" s="25">
        <v>7</v>
      </c>
    </row>
    <row r="1074" spans="1:4" x14ac:dyDescent="0.3">
      <c r="A1074" s="27" t="s">
        <v>144</v>
      </c>
      <c r="B1074" s="26">
        <v>44424</v>
      </c>
      <c r="C1074" s="26">
        <v>44424</v>
      </c>
      <c r="D1074" s="25">
        <v>5</v>
      </c>
    </row>
    <row r="1075" spans="1:4" x14ac:dyDescent="0.3">
      <c r="A1075" s="27" t="s">
        <v>143</v>
      </c>
      <c r="B1075" s="26">
        <v>44271</v>
      </c>
      <c r="C1075" s="26">
        <v>44278</v>
      </c>
      <c r="D1075" s="25">
        <v>5</v>
      </c>
    </row>
    <row r="1076" spans="1:4" x14ac:dyDescent="0.3">
      <c r="A1076" s="27" t="s">
        <v>142</v>
      </c>
      <c r="B1076" s="26">
        <v>44231</v>
      </c>
      <c r="C1076" s="26">
        <v>44235</v>
      </c>
      <c r="D1076" s="25">
        <v>6</v>
      </c>
    </row>
    <row r="1077" spans="1:4" x14ac:dyDescent="0.3">
      <c r="A1077" s="27" t="s">
        <v>141</v>
      </c>
      <c r="B1077" s="26">
        <v>44256</v>
      </c>
      <c r="C1077" s="26">
        <v>44280</v>
      </c>
      <c r="D1077" s="25">
        <v>8</v>
      </c>
    </row>
    <row r="1078" spans="1:4" x14ac:dyDescent="0.3">
      <c r="A1078" s="27" t="s">
        <v>140</v>
      </c>
      <c r="B1078" s="26">
        <v>44352</v>
      </c>
      <c r="C1078" s="26">
        <v>44361</v>
      </c>
      <c r="D1078" s="25">
        <v>3</v>
      </c>
    </row>
    <row r="1079" spans="1:4" x14ac:dyDescent="0.3">
      <c r="A1079" s="27" t="s">
        <v>139</v>
      </c>
      <c r="B1079" s="26">
        <v>44331</v>
      </c>
      <c r="C1079" s="26">
        <v>44354</v>
      </c>
      <c r="D1079" s="25">
        <v>16</v>
      </c>
    </row>
    <row r="1080" spans="1:4" x14ac:dyDescent="0.3">
      <c r="A1080" s="27" t="s">
        <v>138</v>
      </c>
      <c r="B1080" s="26">
        <v>44389</v>
      </c>
      <c r="C1080" s="26">
        <v>44409</v>
      </c>
      <c r="D1080" s="25">
        <v>19</v>
      </c>
    </row>
    <row r="1081" spans="1:4" x14ac:dyDescent="0.3">
      <c r="A1081" s="27" t="s">
        <v>137</v>
      </c>
      <c r="B1081" s="26">
        <v>44377</v>
      </c>
      <c r="C1081" s="26">
        <v>44387</v>
      </c>
      <c r="D1081" s="25">
        <v>18</v>
      </c>
    </row>
    <row r="1082" spans="1:4" x14ac:dyDescent="0.3">
      <c r="A1082" s="27" t="s">
        <v>136</v>
      </c>
      <c r="B1082" s="26">
        <v>44365</v>
      </c>
      <c r="C1082" s="26">
        <v>44395</v>
      </c>
      <c r="D1082" s="25">
        <v>12</v>
      </c>
    </row>
    <row r="1083" spans="1:4" x14ac:dyDescent="0.3">
      <c r="A1083" s="27" t="s">
        <v>135</v>
      </c>
      <c r="B1083" s="26">
        <v>44514</v>
      </c>
      <c r="C1083" s="26">
        <v>44541</v>
      </c>
      <c r="D1083" s="25">
        <v>4</v>
      </c>
    </row>
    <row r="1084" spans="1:4" x14ac:dyDescent="0.3">
      <c r="A1084" s="27" t="s">
        <v>134</v>
      </c>
      <c r="B1084" s="26">
        <v>44435</v>
      </c>
      <c r="C1084" s="26">
        <v>44443</v>
      </c>
      <c r="D1084" s="25">
        <v>17</v>
      </c>
    </row>
    <row r="1085" spans="1:4" x14ac:dyDescent="0.3">
      <c r="A1085" s="27" t="s">
        <v>133</v>
      </c>
      <c r="B1085" s="26">
        <v>44466</v>
      </c>
      <c r="C1085" s="26">
        <v>44481</v>
      </c>
      <c r="D1085" s="25">
        <v>13</v>
      </c>
    </row>
    <row r="1086" spans="1:4" x14ac:dyDescent="0.3">
      <c r="A1086" s="27" t="s">
        <v>132</v>
      </c>
      <c r="B1086" s="26">
        <v>44301</v>
      </c>
      <c r="C1086" s="26">
        <v>44313</v>
      </c>
      <c r="D1086" s="25">
        <v>8</v>
      </c>
    </row>
    <row r="1087" spans="1:4" x14ac:dyDescent="0.3">
      <c r="A1087" s="27" t="s">
        <v>131</v>
      </c>
      <c r="B1087" s="26">
        <v>44504</v>
      </c>
      <c r="C1087" s="26">
        <v>44527</v>
      </c>
      <c r="D1087" s="25">
        <v>5</v>
      </c>
    </row>
    <row r="1088" spans="1:4" x14ac:dyDescent="0.3">
      <c r="A1088" s="27" t="s">
        <v>130</v>
      </c>
      <c r="B1088" s="26">
        <v>44245</v>
      </c>
      <c r="C1088" s="26">
        <v>44245</v>
      </c>
      <c r="D1088" s="25">
        <v>7</v>
      </c>
    </row>
    <row r="1089" spans="1:4" x14ac:dyDescent="0.3">
      <c r="A1089" s="27" t="s">
        <v>129</v>
      </c>
      <c r="B1089" s="26">
        <v>44376</v>
      </c>
      <c r="C1089" s="26">
        <v>44399</v>
      </c>
      <c r="D1089" s="25">
        <v>19</v>
      </c>
    </row>
    <row r="1090" spans="1:4" x14ac:dyDescent="0.3">
      <c r="A1090" s="27" t="s">
        <v>128</v>
      </c>
      <c r="B1090" s="26">
        <v>44188</v>
      </c>
      <c r="C1090" s="26">
        <v>44218</v>
      </c>
      <c r="D1090" s="25">
        <v>17</v>
      </c>
    </row>
    <row r="1091" spans="1:4" x14ac:dyDescent="0.3">
      <c r="A1091" s="27" t="s">
        <v>127</v>
      </c>
      <c r="B1091" s="26">
        <v>44326</v>
      </c>
      <c r="C1091" s="26">
        <v>44331</v>
      </c>
      <c r="D1091" s="25">
        <v>14</v>
      </c>
    </row>
    <row r="1092" spans="1:4" x14ac:dyDescent="0.3">
      <c r="A1092" s="27" t="s">
        <v>126</v>
      </c>
      <c r="B1092" s="26">
        <v>44267</v>
      </c>
      <c r="C1092" s="26">
        <v>44295</v>
      </c>
      <c r="D1092" s="25">
        <v>14</v>
      </c>
    </row>
    <row r="1093" spans="1:4" x14ac:dyDescent="0.3">
      <c r="A1093" s="27" t="s">
        <v>125</v>
      </c>
      <c r="B1093" s="26">
        <v>44343</v>
      </c>
      <c r="C1093" s="26">
        <v>44348</v>
      </c>
      <c r="D1093" s="25">
        <v>7</v>
      </c>
    </row>
    <row r="1094" spans="1:4" x14ac:dyDescent="0.3">
      <c r="A1094" s="27" t="s">
        <v>124</v>
      </c>
      <c r="B1094" s="26">
        <v>44282</v>
      </c>
      <c r="C1094" s="26">
        <v>44300</v>
      </c>
      <c r="D1094" s="25">
        <v>9</v>
      </c>
    </row>
    <row r="1095" spans="1:4" x14ac:dyDescent="0.3">
      <c r="A1095" s="27" t="s">
        <v>123</v>
      </c>
      <c r="B1095" s="26">
        <v>44540</v>
      </c>
      <c r="C1095" s="26">
        <v>44559</v>
      </c>
      <c r="D1095" s="25">
        <v>3</v>
      </c>
    </row>
    <row r="1096" spans="1:4" x14ac:dyDescent="0.3">
      <c r="A1096" s="27" t="s">
        <v>122</v>
      </c>
      <c r="B1096" s="26">
        <v>44423</v>
      </c>
      <c r="C1096" s="26">
        <v>44446</v>
      </c>
      <c r="D1096" s="25">
        <v>12</v>
      </c>
    </row>
    <row r="1097" spans="1:4" x14ac:dyDescent="0.3">
      <c r="A1097" s="27" t="s">
        <v>121</v>
      </c>
      <c r="B1097" s="26">
        <v>44353</v>
      </c>
      <c r="C1097" s="26">
        <v>44376</v>
      </c>
      <c r="D1097" s="25">
        <v>17</v>
      </c>
    </row>
    <row r="1098" spans="1:4" x14ac:dyDescent="0.3">
      <c r="A1098" s="27" t="s">
        <v>120</v>
      </c>
      <c r="B1098" s="26">
        <v>44403</v>
      </c>
      <c r="C1098" s="26">
        <v>44428</v>
      </c>
      <c r="D1098" s="25">
        <v>20</v>
      </c>
    </row>
    <row r="1099" spans="1:4" x14ac:dyDescent="0.3">
      <c r="A1099" s="27" t="s">
        <v>119</v>
      </c>
      <c r="B1099" s="26">
        <v>44459</v>
      </c>
      <c r="C1099" s="26">
        <v>44478</v>
      </c>
      <c r="D1099" s="25">
        <v>2</v>
      </c>
    </row>
    <row r="1100" spans="1:4" x14ac:dyDescent="0.3">
      <c r="A1100" s="27" t="s">
        <v>118</v>
      </c>
      <c r="B1100" s="26">
        <v>44543</v>
      </c>
      <c r="C1100" s="26">
        <v>44550</v>
      </c>
      <c r="D1100" s="25">
        <v>5</v>
      </c>
    </row>
    <row r="1101" spans="1:4" x14ac:dyDescent="0.3">
      <c r="A1101" s="27" t="s">
        <v>117</v>
      </c>
      <c r="B1101" s="26">
        <v>44500</v>
      </c>
      <c r="C1101" s="26">
        <v>44507</v>
      </c>
      <c r="D1101" s="25">
        <v>15</v>
      </c>
    </row>
    <row r="1102" spans="1:4" x14ac:dyDescent="0.3">
      <c r="A1102" s="27" t="s">
        <v>116</v>
      </c>
      <c r="B1102" s="26">
        <v>44278</v>
      </c>
      <c r="C1102" s="26">
        <v>44282</v>
      </c>
      <c r="D1102" s="25">
        <v>6</v>
      </c>
    </row>
    <row r="1103" spans="1:4" x14ac:dyDescent="0.3">
      <c r="A1103" s="27" t="s">
        <v>115</v>
      </c>
      <c r="B1103" s="26">
        <v>44529</v>
      </c>
      <c r="C1103" s="26">
        <v>44557</v>
      </c>
      <c r="D1103" s="25">
        <v>15</v>
      </c>
    </row>
    <row r="1104" spans="1:4" x14ac:dyDescent="0.3">
      <c r="A1104" s="27" t="s">
        <v>114</v>
      </c>
      <c r="B1104" s="26">
        <v>44309</v>
      </c>
      <c r="C1104" s="26">
        <v>44332</v>
      </c>
      <c r="D1104" s="25">
        <v>20</v>
      </c>
    </row>
    <row r="1105" spans="1:4" x14ac:dyDescent="0.3">
      <c r="A1105" s="27" t="s">
        <v>113</v>
      </c>
      <c r="B1105" s="26">
        <v>44361</v>
      </c>
      <c r="C1105" s="26">
        <v>44364</v>
      </c>
      <c r="D1105" s="25">
        <v>15</v>
      </c>
    </row>
    <row r="1106" spans="1:4" x14ac:dyDescent="0.3">
      <c r="A1106" s="27" t="s">
        <v>112</v>
      </c>
      <c r="B1106" s="26">
        <v>44239</v>
      </c>
      <c r="C1106" s="26">
        <v>44263</v>
      </c>
      <c r="D1106" s="25">
        <v>19</v>
      </c>
    </row>
    <row r="1107" spans="1:4" x14ac:dyDescent="0.3">
      <c r="A1107" s="27" t="s">
        <v>111</v>
      </c>
      <c r="B1107" s="26">
        <v>44301</v>
      </c>
      <c r="C1107" s="26">
        <v>44323</v>
      </c>
      <c r="D1107" s="25">
        <v>15</v>
      </c>
    </row>
    <row r="1108" spans="1:4" x14ac:dyDescent="0.3">
      <c r="A1108" s="27" t="s">
        <v>110</v>
      </c>
      <c r="B1108" s="26">
        <v>44488</v>
      </c>
      <c r="C1108" s="26">
        <v>44499</v>
      </c>
      <c r="D1108" s="25">
        <v>3</v>
      </c>
    </row>
    <row r="1109" spans="1:4" x14ac:dyDescent="0.3">
      <c r="A1109" s="27" t="s">
        <v>109</v>
      </c>
      <c r="B1109" s="26">
        <v>44422</v>
      </c>
      <c r="C1109" s="26">
        <v>44434</v>
      </c>
      <c r="D1109" s="25">
        <v>11</v>
      </c>
    </row>
    <row r="1110" spans="1:4" x14ac:dyDescent="0.3">
      <c r="A1110" s="27" t="s">
        <v>108</v>
      </c>
      <c r="B1110" s="26">
        <v>44318</v>
      </c>
      <c r="C1110" s="26">
        <v>44346</v>
      </c>
      <c r="D1110" s="25">
        <v>13</v>
      </c>
    </row>
    <row r="1111" spans="1:4" x14ac:dyDescent="0.3">
      <c r="A1111" s="27" t="s">
        <v>107</v>
      </c>
      <c r="B1111" s="26">
        <v>44496</v>
      </c>
      <c r="C1111" s="26">
        <v>44498</v>
      </c>
      <c r="D1111" s="25">
        <v>6</v>
      </c>
    </row>
    <row r="1112" spans="1:4" x14ac:dyDescent="0.3">
      <c r="A1112" s="27" t="s">
        <v>106</v>
      </c>
      <c r="B1112" s="26">
        <v>44454</v>
      </c>
      <c r="C1112" s="26">
        <v>44476</v>
      </c>
      <c r="D1112" s="25">
        <v>20</v>
      </c>
    </row>
    <row r="1113" spans="1:4" x14ac:dyDescent="0.3">
      <c r="A1113" s="27" t="s">
        <v>105</v>
      </c>
      <c r="B1113" s="26">
        <v>44524</v>
      </c>
      <c r="C1113" s="26">
        <v>44544</v>
      </c>
      <c r="D1113" s="25">
        <v>10</v>
      </c>
    </row>
    <row r="1114" spans="1:4" x14ac:dyDescent="0.3">
      <c r="A1114" s="27" t="s">
        <v>104</v>
      </c>
      <c r="B1114" s="26">
        <v>44492</v>
      </c>
      <c r="C1114" s="26">
        <v>44514</v>
      </c>
      <c r="D1114" s="25">
        <v>20</v>
      </c>
    </row>
    <row r="1115" spans="1:4" x14ac:dyDescent="0.3">
      <c r="A1115" s="27" t="s">
        <v>103</v>
      </c>
      <c r="B1115" s="26">
        <v>44501</v>
      </c>
      <c r="C1115" s="26">
        <v>44514</v>
      </c>
      <c r="D1115" s="25">
        <v>19</v>
      </c>
    </row>
    <row r="1116" spans="1:4" x14ac:dyDescent="0.3">
      <c r="A1116" s="27" t="s">
        <v>102</v>
      </c>
      <c r="B1116" s="26">
        <v>44379</v>
      </c>
      <c r="C1116" s="26">
        <v>44398</v>
      </c>
      <c r="D1116" s="25">
        <v>19</v>
      </c>
    </row>
    <row r="1117" spans="1:4" x14ac:dyDescent="0.3">
      <c r="A1117" s="27" t="s">
        <v>101</v>
      </c>
      <c r="B1117" s="26">
        <v>44509</v>
      </c>
      <c r="C1117" s="26">
        <v>44510</v>
      </c>
      <c r="D1117" s="25">
        <v>11</v>
      </c>
    </row>
    <row r="1118" spans="1:4" x14ac:dyDescent="0.3">
      <c r="A1118" s="27" t="s">
        <v>100</v>
      </c>
      <c r="B1118" s="26">
        <v>44507</v>
      </c>
      <c r="C1118" s="26">
        <v>44507</v>
      </c>
      <c r="D1118" s="25">
        <v>6</v>
      </c>
    </row>
    <row r="1119" spans="1:4" x14ac:dyDescent="0.3">
      <c r="A1119" s="27" t="s">
        <v>99</v>
      </c>
      <c r="B1119" s="26">
        <v>44311</v>
      </c>
      <c r="C1119" s="26">
        <v>44331</v>
      </c>
      <c r="D1119" s="25">
        <v>8</v>
      </c>
    </row>
    <row r="1120" spans="1:4" x14ac:dyDescent="0.3">
      <c r="A1120" s="27" t="s">
        <v>98</v>
      </c>
      <c r="B1120" s="26">
        <v>44336</v>
      </c>
      <c r="C1120" s="26">
        <v>44341</v>
      </c>
      <c r="D1120" s="25">
        <v>3</v>
      </c>
    </row>
    <row r="1121" spans="1:4" x14ac:dyDescent="0.3">
      <c r="A1121" s="27" t="s">
        <v>97</v>
      </c>
      <c r="B1121" s="26">
        <v>44278</v>
      </c>
      <c r="C1121" s="26">
        <v>44303</v>
      </c>
      <c r="D1121" s="25">
        <v>4</v>
      </c>
    </row>
    <row r="1122" spans="1:4" x14ac:dyDescent="0.3">
      <c r="A1122" s="27" t="s">
        <v>96</v>
      </c>
      <c r="B1122" s="26">
        <v>44311</v>
      </c>
      <c r="C1122" s="26">
        <v>44334</v>
      </c>
      <c r="D1122" s="25">
        <v>13</v>
      </c>
    </row>
    <row r="1123" spans="1:4" x14ac:dyDescent="0.3">
      <c r="A1123" s="27" t="s">
        <v>95</v>
      </c>
      <c r="B1123" s="26">
        <v>44225</v>
      </c>
      <c r="C1123" s="26">
        <v>44245</v>
      </c>
      <c r="D1123" s="25">
        <v>16</v>
      </c>
    </row>
    <row r="1124" spans="1:4" x14ac:dyDescent="0.3">
      <c r="A1124" s="27" t="s">
        <v>94</v>
      </c>
      <c r="B1124" s="26">
        <v>44326</v>
      </c>
      <c r="C1124" s="26">
        <v>44352</v>
      </c>
      <c r="D1124" s="25">
        <v>2</v>
      </c>
    </row>
    <row r="1125" spans="1:4" x14ac:dyDescent="0.3">
      <c r="A1125" s="27" t="s">
        <v>93</v>
      </c>
      <c r="B1125" s="26">
        <v>44363</v>
      </c>
      <c r="C1125" s="26">
        <v>44386</v>
      </c>
      <c r="D1125" s="25">
        <v>18</v>
      </c>
    </row>
    <row r="1126" spans="1:4" x14ac:dyDescent="0.3">
      <c r="A1126" s="27" t="s">
        <v>92</v>
      </c>
      <c r="B1126" s="26">
        <v>44510</v>
      </c>
      <c r="C1126" s="26">
        <v>44532</v>
      </c>
      <c r="D1126" s="25">
        <v>7</v>
      </c>
    </row>
    <row r="1127" spans="1:4" x14ac:dyDescent="0.3">
      <c r="A1127" s="27" t="s">
        <v>91</v>
      </c>
      <c r="B1127" s="26">
        <v>44348</v>
      </c>
      <c r="C1127" s="26">
        <v>44364</v>
      </c>
      <c r="D1127" s="25">
        <v>2</v>
      </c>
    </row>
    <row r="1128" spans="1:4" x14ac:dyDescent="0.3">
      <c r="A1128" s="27" t="s">
        <v>90</v>
      </c>
      <c r="B1128" s="26">
        <v>44300</v>
      </c>
      <c r="C1128" s="26">
        <v>44314</v>
      </c>
      <c r="D1128" s="25">
        <v>17</v>
      </c>
    </row>
    <row r="1129" spans="1:4" x14ac:dyDescent="0.3">
      <c r="A1129" s="27" t="s">
        <v>89</v>
      </c>
      <c r="B1129" s="26">
        <v>44319</v>
      </c>
      <c r="C1129" s="26">
        <v>44346</v>
      </c>
      <c r="D1129" s="25">
        <v>15</v>
      </c>
    </row>
    <row r="1130" spans="1:4" x14ac:dyDescent="0.3">
      <c r="A1130" s="27" t="s">
        <v>88</v>
      </c>
      <c r="B1130" s="26">
        <v>44234</v>
      </c>
      <c r="C1130" s="26">
        <v>44236</v>
      </c>
      <c r="D1130" s="25">
        <v>14</v>
      </c>
    </row>
    <row r="1131" spans="1:4" x14ac:dyDescent="0.3">
      <c r="A1131" s="27" t="s">
        <v>87</v>
      </c>
      <c r="B1131" s="26">
        <v>44286</v>
      </c>
      <c r="C1131" s="26">
        <v>44302</v>
      </c>
      <c r="D1131" s="25">
        <v>6</v>
      </c>
    </row>
    <row r="1132" spans="1:4" x14ac:dyDescent="0.3">
      <c r="A1132" s="27" t="s">
        <v>86</v>
      </c>
      <c r="B1132" s="26">
        <v>44209</v>
      </c>
      <c r="C1132" s="26">
        <v>44215</v>
      </c>
      <c r="D1132" s="25">
        <v>10</v>
      </c>
    </row>
    <row r="1133" spans="1:4" x14ac:dyDescent="0.3">
      <c r="A1133" s="27" t="s">
        <v>85</v>
      </c>
      <c r="B1133" s="26">
        <v>44197</v>
      </c>
      <c r="C1133" s="26">
        <v>44222</v>
      </c>
      <c r="D1133" s="25">
        <v>11</v>
      </c>
    </row>
    <row r="1134" spans="1:4" x14ac:dyDescent="0.3">
      <c r="A1134" s="27" t="s">
        <v>84</v>
      </c>
      <c r="B1134" s="26">
        <v>44376</v>
      </c>
      <c r="C1134" s="26">
        <v>44380</v>
      </c>
      <c r="D1134" s="25">
        <v>11</v>
      </c>
    </row>
    <row r="1135" spans="1:4" x14ac:dyDescent="0.3">
      <c r="A1135" s="27" t="s">
        <v>83</v>
      </c>
      <c r="B1135" s="26">
        <v>44266</v>
      </c>
      <c r="C1135" s="26">
        <v>44295</v>
      </c>
      <c r="D1135" s="25">
        <v>17</v>
      </c>
    </row>
    <row r="1136" spans="1:4" x14ac:dyDescent="0.3">
      <c r="A1136" s="27" t="s">
        <v>82</v>
      </c>
      <c r="B1136" s="26">
        <v>44448</v>
      </c>
      <c r="C1136" s="26">
        <v>44470</v>
      </c>
      <c r="D1136" s="25">
        <v>1</v>
      </c>
    </row>
    <row r="1137" spans="1:4" x14ac:dyDescent="0.3">
      <c r="A1137" s="27" t="s">
        <v>81</v>
      </c>
      <c r="B1137" s="26">
        <v>44258</v>
      </c>
      <c r="C1137" s="26">
        <v>44264</v>
      </c>
      <c r="D1137" s="25">
        <v>2</v>
      </c>
    </row>
    <row r="1138" spans="1:4" x14ac:dyDescent="0.3">
      <c r="A1138" s="27" t="s">
        <v>80</v>
      </c>
      <c r="B1138" s="26">
        <v>44251</v>
      </c>
      <c r="C1138" s="26">
        <v>44277</v>
      </c>
      <c r="D1138" s="25">
        <v>20</v>
      </c>
    </row>
    <row r="1139" spans="1:4" x14ac:dyDescent="0.3">
      <c r="A1139" s="27" t="s">
        <v>79</v>
      </c>
      <c r="B1139" s="26">
        <v>44300</v>
      </c>
      <c r="C1139" s="26">
        <v>44309</v>
      </c>
      <c r="D1139" s="25">
        <v>7</v>
      </c>
    </row>
    <row r="1140" spans="1:4" x14ac:dyDescent="0.3">
      <c r="A1140" s="27" t="s">
        <v>78</v>
      </c>
      <c r="B1140" s="26">
        <v>44465</v>
      </c>
      <c r="C1140" s="26">
        <v>44480</v>
      </c>
      <c r="D1140" s="25">
        <v>6</v>
      </c>
    </row>
    <row r="1141" spans="1:4" x14ac:dyDescent="0.3">
      <c r="A1141" s="27" t="s">
        <v>77</v>
      </c>
      <c r="B1141" s="26">
        <v>44204</v>
      </c>
      <c r="C1141" s="26">
        <v>44208</v>
      </c>
      <c r="D1141" s="25">
        <v>14</v>
      </c>
    </row>
    <row r="1142" spans="1:4" x14ac:dyDescent="0.3">
      <c r="A1142" s="27" t="s">
        <v>76</v>
      </c>
      <c r="B1142" s="26">
        <v>44439</v>
      </c>
      <c r="C1142" s="26">
        <v>44460</v>
      </c>
      <c r="D1142" s="25">
        <v>18</v>
      </c>
    </row>
    <row r="1143" spans="1:4" x14ac:dyDescent="0.3">
      <c r="A1143" s="27" t="s">
        <v>75</v>
      </c>
      <c r="B1143" s="26">
        <v>44348</v>
      </c>
      <c r="C1143" s="26">
        <v>44366</v>
      </c>
      <c r="D1143" s="25">
        <v>13</v>
      </c>
    </row>
    <row r="1144" spans="1:4" x14ac:dyDescent="0.3">
      <c r="A1144" s="27" t="s">
        <v>74</v>
      </c>
      <c r="B1144" s="26">
        <v>44433</v>
      </c>
      <c r="C1144" s="26">
        <v>44453</v>
      </c>
      <c r="D1144" s="25">
        <v>15</v>
      </c>
    </row>
    <row r="1145" spans="1:4" x14ac:dyDescent="0.3">
      <c r="A1145" s="27" t="s">
        <v>73</v>
      </c>
      <c r="B1145" s="26">
        <v>44461</v>
      </c>
      <c r="C1145" s="26">
        <v>44484</v>
      </c>
      <c r="D1145" s="25">
        <v>17</v>
      </c>
    </row>
    <row r="1146" spans="1:4" x14ac:dyDescent="0.3">
      <c r="A1146" s="27" t="s">
        <v>72</v>
      </c>
      <c r="B1146" s="26">
        <v>44301</v>
      </c>
      <c r="C1146" s="26">
        <v>44311</v>
      </c>
      <c r="D1146" s="25">
        <v>11</v>
      </c>
    </row>
    <row r="1147" spans="1:4" x14ac:dyDescent="0.3">
      <c r="A1147" s="27" t="s">
        <v>71</v>
      </c>
      <c r="B1147" s="26">
        <v>44347</v>
      </c>
      <c r="C1147" s="26">
        <v>44371</v>
      </c>
      <c r="D1147" s="25">
        <v>9</v>
      </c>
    </row>
    <row r="1148" spans="1:4" x14ac:dyDescent="0.3">
      <c r="A1148" s="27" t="s">
        <v>70</v>
      </c>
      <c r="B1148" s="26">
        <v>44242</v>
      </c>
      <c r="C1148" s="26">
        <v>44265</v>
      </c>
      <c r="D1148" s="25">
        <v>10</v>
      </c>
    </row>
    <row r="1149" spans="1:4" x14ac:dyDescent="0.3">
      <c r="A1149" s="27" t="s">
        <v>69</v>
      </c>
      <c r="B1149" s="26">
        <v>44352</v>
      </c>
      <c r="C1149" s="26">
        <v>44364</v>
      </c>
      <c r="D1149" s="25">
        <v>18</v>
      </c>
    </row>
    <row r="1150" spans="1:4" x14ac:dyDescent="0.3">
      <c r="A1150" s="27" t="s">
        <v>68</v>
      </c>
      <c r="B1150" s="26">
        <v>44301</v>
      </c>
      <c r="C1150" s="26">
        <v>44317</v>
      </c>
      <c r="D1150" s="25">
        <v>3</v>
      </c>
    </row>
    <row r="1151" spans="1:4" x14ac:dyDescent="0.3">
      <c r="A1151" s="27" t="s">
        <v>67</v>
      </c>
      <c r="B1151" s="26">
        <v>44446</v>
      </c>
      <c r="C1151" s="26">
        <v>44455</v>
      </c>
      <c r="D1151" s="25">
        <v>13</v>
      </c>
    </row>
    <row r="1152" spans="1:4" x14ac:dyDescent="0.3">
      <c r="A1152" s="27" t="s">
        <v>66</v>
      </c>
      <c r="B1152" s="26">
        <v>44456</v>
      </c>
      <c r="C1152" s="26">
        <v>44469</v>
      </c>
      <c r="D1152" s="25">
        <v>16</v>
      </c>
    </row>
    <row r="1153" spans="1:4" x14ac:dyDescent="0.3">
      <c r="A1153" s="27" t="s">
        <v>65</v>
      </c>
      <c r="B1153" s="26">
        <v>44299</v>
      </c>
      <c r="C1153" s="26">
        <v>44312</v>
      </c>
      <c r="D1153" s="25">
        <v>2</v>
      </c>
    </row>
    <row r="1154" spans="1:4" x14ac:dyDescent="0.3">
      <c r="A1154" s="27" t="s">
        <v>64</v>
      </c>
      <c r="B1154" s="26">
        <v>44258</v>
      </c>
      <c r="C1154" s="26">
        <v>44263</v>
      </c>
      <c r="D1154" s="25">
        <v>13</v>
      </c>
    </row>
    <row r="1155" spans="1:4" x14ac:dyDescent="0.3">
      <c r="A1155" s="27" t="s">
        <v>63</v>
      </c>
      <c r="B1155" s="26">
        <v>44425</v>
      </c>
      <c r="C1155" s="26">
        <v>44428</v>
      </c>
      <c r="D1155" s="25">
        <v>13</v>
      </c>
    </row>
    <row r="1156" spans="1:4" x14ac:dyDescent="0.3">
      <c r="A1156" s="27" t="s">
        <v>62</v>
      </c>
      <c r="B1156" s="26">
        <v>44338</v>
      </c>
      <c r="C1156" s="26">
        <v>44351</v>
      </c>
      <c r="D1156" s="25">
        <v>15</v>
      </c>
    </row>
    <row r="1157" spans="1:4" x14ac:dyDescent="0.3">
      <c r="A1157" s="27" t="s">
        <v>61</v>
      </c>
      <c r="B1157" s="26">
        <v>44280</v>
      </c>
      <c r="C1157" s="26">
        <v>44294</v>
      </c>
      <c r="D1157" s="25">
        <v>5</v>
      </c>
    </row>
    <row r="1158" spans="1:4" x14ac:dyDescent="0.3">
      <c r="A1158" s="27" t="s">
        <v>60</v>
      </c>
      <c r="B1158" s="26">
        <v>44401</v>
      </c>
      <c r="C1158" s="26">
        <v>44409</v>
      </c>
      <c r="D1158" s="25">
        <v>17</v>
      </c>
    </row>
    <row r="1159" spans="1:4" x14ac:dyDescent="0.3">
      <c r="A1159" s="27" t="s">
        <v>59</v>
      </c>
      <c r="B1159" s="26">
        <v>44461</v>
      </c>
      <c r="C1159" s="26">
        <v>44490</v>
      </c>
      <c r="D1159" s="25">
        <v>3</v>
      </c>
    </row>
    <row r="1160" spans="1:4" x14ac:dyDescent="0.3">
      <c r="A1160" s="27" t="s">
        <v>58</v>
      </c>
      <c r="B1160" s="26">
        <v>44323</v>
      </c>
      <c r="C1160" s="26">
        <v>44329</v>
      </c>
      <c r="D1160" s="25">
        <v>3</v>
      </c>
    </row>
    <row r="1161" spans="1:4" x14ac:dyDescent="0.3">
      <c r="A1161" s="27" t="s">
        <v>57</v>
      </c>
      <c r="B1161" s="26">
        <v>44361</v>
      </c>
      <c r="C1161" s="26">
        <v>44365</v>
      </c>
      <c r="D1161" s="25">
        <v>18</v>
      </c>
    </row>
    <row r="1162" spans="1:4" x14ac:dyDescent="0.3">
      <c r="A1162" s="27" t="s">
        <v>56</v>
      </c>
      <c r="B1162" s="26">
        <v>44315</v>
      </c>
      <c r="C1162" s="26">
        <v>44342</v>
      </c>
      <c r="D1162" s="25">
        <v>6</v>
      </c>
    </row>
    <row r="1163" spans="1:4" x14ac:dyDescent="0.3">
      <c r="A1163" s="27" t="s">
        <v>55</v>
      </c>
      <c r="B1163" s="26">
        <v>44344</v>
      </c>
      <c r="C1163" s="26">
        <v>44355</v>
      </c>
      <c r="D1163" s="25">
        <v>3</v>
      </c>
    </row>
  </sheetData>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1446B-9D5E-4A3E-B6A5-D09455FC28DF}">
  <sheetPr>
    <tabColor theme="9" tint="0.59999389629810485"/>
  </sheetPr>
  <dimension ref="A1:K83"/>
  <sheetViews>
    <sheetView workbookViewId="0">
      <selection activeCell="I45" sqref="I45"/>
    </sheetView>
  </sheetViews>
  <sheetFormatPr defaultRowHeight="14.4" x14ac:dyDescent="0.3"/>
  <cols>
    <col min="4" max="4" width="20.5546875" customWidth="1"/>
    <col min="5" max="5" width="13" customWidth="1"/>
    <col min="6" max="6" width="14.5546875" bestFit="1" customWidth="1"/>
    <col min="9" max="9" width="10" bestFit="1" customWidth="1"/>
  </cols>
  <sheetData>
    <row r="1" spans="1:10" ht="15" thickBot="1" x14ac:dyDescent="0.35">
      <c r="A1" t="s">
        <v>2615</v>
      </c>
    </row>
    <row r="2" spans="1:10" ht="15" thickBot="1" x14ac:dyDescent="0.35">
      <c r="G2" s="20" t="s">
        <v>42</v>
      </c>
      <c r="H2" s="19"/>
    </row>
    <row r="3" spans="1:10" x14ac:dyDescent="0.3">
      <c r="G3" s="18" t="s">
        <v>41</v>
      </c>
      <c r="H3" s="18"/>
    </row>
    <row r="4" spans="1:10" ht="15" thickBot="1" x14ac:dyDescent="0.35">
      <c r="G4" s="17" t="s">
        <v>40</v>
      </c>
      <c r="H4" s="17"/>
    </row>
    <row r="5" spans="1:10" ht="15.6" thickTop="1" thickBot="1" x14ac:dyDescent="0.35">
      <c r="G5" s="16" t="s">
        <v>39</v>
      </c>
      <c r="H5" s="16"/>
    </row>
    <row r="6" spans="1:10" ht="15" thickTop="1" x14ac:dyDescent="0.3">
      <c r="G6" s="15" t="s">
        <v>38</v>
      </c>
      <c r="H6" s="14"/>
    </row>
    <row r="7" spans="1:10" ht="15" thickBot="1" x14ac:dyDescent="0.35"/>
    <row r="8" spans="1:10" ht="15" thickBot="1" x14ac:dyDescent="0.35">
      <c r="D8" s="644" t="s">
        <v>37</v>
      </c>
      <c r="E8" s="646"/>
    </row>
    <row r="9" spans="1:10" s="6" customFormat="1" x14ac:dyDescent="0.3"/>
    <row r="10" spans="1:10" s="6" customFormat="1" ht="43.2" x14ac:dyDescent="0.3">
      <c r="D10" s="569" t="s">
        <v>2614</v>
      </c>
      <c r="E10" s="568" t="s">
        <v>2613</v>
      </c>
      <c r="F10" s="568" t="s">
        <v>2612</v>
      </c>
    </row>
    <row r="11" spans="1:10" s="6" customFormat="1" x14ac:dyDescent="0.3">
      <c r="D11" s="569" t="s">
        <v>2611</v>
      </c>
      <c r="E11" s="585">
        <v>6000</v>
      </c>
      <c r="F11" s="569">
        <v>0.3</v>
      </c>
    </row>
    <row r="12" spans="1:10" s="6" customFormat="1" x14ac:dyDescent="0.3">
      <c r="D12" s="569" t="s">
        <v>2610</v>
      </c>
      <c r="E12" s="585">
        <v>2000</v>
      </c>
      <c r="F12" s="569">
        <v>0.35</v>
      </c>
    </row>
    <row r="13" spans="1:10" s="6" customFormat="1" x14ac:dyDescent="0.3">
      <c r="D13" s="569" t="s">
        <v>2609</v>
      </c>
      <c r="E13" s="585">
        <v>4000</v>
      </c>
      <c r="F13" s="569">
        <v>0.25</v>
      </c>
    </row>
    <row r="14" spans="1:10" s="6" customFormat="1" x14ac:dyDescent="0.3">
      <c r="D14" s="569" t="s">
        <v>14</v>
      </c>
      <c r="E14" s="585">
        <v>12000</v>
      </c>
      <c r="F14" s="569"/>
    </row>
    <row r="15" spans="1:10" x14ac:dyDescent="0.3">
      <c r="D15" s="6"/>
      <c r="E15" s="6"/>
      <c r="F15" s="6"/>
      <c r="G15" s="6"/>
      <c r="H15" s="6"/>
    </row>
    <row r="16" spans="1:10" x14ac:dyDescent="0.3">
      <c r="D16" s="6" t="s">
        <v>2608</v>
      </c>
      <c r="E16" s="6"/>
      <c r="F16" s="6"/>
      <c r="G16" s="6"/>
      <c r="H16" s="6"/>
      <c r="I16" s="13"/>
      <c r="J16" s="13"/>
    </row>
    <row r="17" spans="4:8" ht="44.1" customHeight="1" x14ac:dyDescent="0.3">
      <c r="D17" s="569" t="s">
        <v>2607</v>
      </c>
      <c r="E17" s="568" t="s">
        <v>2606</v>
      </c>
      <c r="F17" s="568" t="s">
        <v>2605</v>
      </c>
      <c r="G17" s="6"/>
      <c r="H17" s="6"/>
    </row>
    <row r="18" spans="4:8" x14ac:dyDescent="0.3">
      <c r="D18" s="569" t="s">
        <v>2604</v>
      </c>
      <c r="E18" s="584">
        <v>181.42</v>
      </c>
      <c r="F18" s="584">
        <v>2.5</v>
      </c>
      <c r="G18" s="6"/>
      <c r="H18" s="6"/>
    </row>
    <row r="19" spans="4:8" x14ac:dyDescent="0.3">
      <c r="D19" s="569" t="s">
        <v>2603</v>
      </c>
      <c r="E19" s="584">
        <v>250.45</v>
      </c>
      <c r="F19" s="584" t="s">
        <v>2602</v>
      </c>
      <c r="G19" s="6"/>
      <c r="H19" s="6"/>
    </row>
    <row r="20" spans="4:8" x14ac:dyDescent="0.3">
      <c r="D20" s="6"/>
      <c r="E20" s="6"/>
      <c r="F20" s="6"/>
      <c r="G20" s="6"/>
      <c r="H20" s="6"/>
    </row>
    <row r="21" spans="4:8" x14ac:dyDescent="0.3">
      <c r="D21" s="583">
        <v>172.35</v>
      </c>
      <c r="E21" t="s">
        <v>2601</v>
      </c>
    </row>
    <row r="22" spans="4:8" x14ac:dyDescent="0.3">
      <c r="D22" s="23"/>
      <c r="E22" t="s">
        <v>2600</v>
      </c>
    </row>
    <row r="23" spans="4:8" x14ac:dyDescent="0.3">
      <c r="D23" s="582">
        <v>0.9</v>
      </c>
      <c r="E23" t="s">
        <v>2599</v>
      </c>
    </row>
    <row r="24" spans="4:8" ht="15" thickBot="1" x14ac:dyDescent="0.35">
      <c r="D24" s="23"/>
    </row>
    <row r="25" spans="4:8" ht="15" thickBot="1" x14ac:dyDescent="0.35">
      <c r="D25" s="644" t="s">
        <v>17</v>
      </c>
      <c r="E25" s="645"/>
      <c r="F25" s="645"/>
      <c r="G25" s="645"/>
      <c r="H25" s="646"/>
    </row>
    <row r="26" spans="4:8" x14ac:dyDescent="0.3">
      <c r="D26" s="23"/>
    </row>
    <row r="29" spans="4:8" x14ac:dyDescent="0.3">
      <c r="D29" t="s">
        <v>2770</v>
      </c>
    </row>
    <row r="33" spans="3:11" x14ac:dyDescent="0.3">
      <c r="D33" t="s">
        <v>2614</v>
      </c>
      <c r="E33" t="s">
        <v>2769</v>
      </c>
      <c r="F33" t="s">
        <v>2768</v>
      </c>
      <c r="H33" t="s">
        <v>2614</v>
      </c>
      <c r="I33" t="s">
        <v>2768</v>
      </c>
      <c r="J33" t="s">
        <v>1638</v>
      </c>
      <c r="K33" t="s">
        <v>1508</v>
      </c>
    </row>
    <row r="34" spans="3:11" x14ac:dyDescent="0.3">
      <c r="D34" t="s">
        <v>2611</v>
      </c>
      <c r="E34" s="76">
        <v>6000</v>
      </c>
      <c r="F34" s="90">
        <f>E34*$E$41</f>
        <v>1088520</v>
      </c>
      <c r="H34" t="s">
        <v>2761</v>
      </c>
      <c r="I34" s="90">
        <f>F35+F36</f>
        <v>1419060</v>
      </c>
      <c r="J34" s="90">
        <f>E35+E36</f>
        <v>6000</v>
      </c>
      <c r="K34" s="14">
        <f>I34/J34</f>
        <v>236.51</v>
      </c>
    </row>
    <row r="35" spans="3:11" x14ac:dyDescent="0.3">
      <c r="D35" t="s">
        <v>2610</v>
      </c>
      <c r="E35" s="76">
        <v>2000</v>
      </c>
      <c r="F35" s="90">
        <f>E35*$E$45</f>
        <v>417260</v>
      </c>
    </row>
    <row r="36" spans="3:11" x14ac:dyDescent="0.3">
      <c r="D36" t="s">
        <v>2609</v>
      </c>
      <c r="E36" s="76">
        <v>4000</v>
      </c>
      <c r="F36" s="90">
        <f>E36*$E$42</f>
        <v>1001800</v>
      </c>
    </row>
    <row r="37" spans="3:11" x14ac:dyDescent="0.3">
      <c r="D37" t="s">
        <v>14</v>
      </c>
      <c r="E37" s="76">
        <v>12000</v>
      </c>
    </row>
    <row r="40" spans="3:11" x14ac:dyDescent="0.3">
      <c r="D40" t="s">
        <v>2607</v>
      </c>
      <c r="E40" t="s">
        <v>2606</v>
      </c>
      <c r="F40" t="s">
        <v>2605</v>
      </c>
    </row>
    <row r="41" spans="3:11" x14ac:dyDescent="0.3">
      <c r="D41" t="s">
        <v>2604</v>
      </c>
      <c r="E41" s="93">
        <v>181.42</v>
      </c>
      <c r="F41">
        <v>2.5</v>
      </c>
    </row>
    <row r="42" spans="3:11" x14ac:dyDescent="0.3">
      <c r="D42" t="s">
        <v>2603</v>
      </c>
      <c r="E42" s="93">
        <v>250.45</v>
      </c>
      <c r="F42" t="s">
        <v>2602</v>
      </c>
    </row>
    <row r="44" spans="3:11" x14ac:dyDescent="0.3">
      <c r="D44" t="s">
        <v>2611</v>
      </c>
      <c r="E44" s="93">
        <f>D21</f>
        <v>172.35</v>
      </c>
    </row>
    <row r="45" spans="3:11" x14ac:dyDescent="0.3">
      <c r="D45" t="s">
        <v>2610</v>
      </c>
      <c r="E45">
        <f>(E41*SUM(E34:E35)-E44*E34)/E35</f>
        <v>208.63</v>
      </c>
    </row>
    <row r="47" spans="3:11" x14ac:dyDescent="0.3">
      <c r="C47" t="s">
        <v>1683</v>
      </c>
      <c r="D47" t="s">
        <v>2767</v>
      </c>
      <c r="E47" t="s">
        <v>2764</v>
      </c>
    </row>
    <row r="48" spans="3:11" x14ac:dyDescent="0.3">
      <c r="D48" t="s">
        <v>2607</v>
      </c>
      <c r="E48" t="s">
        <v>2762</v>
      </c>
      <c r="F48" t="s">
        <v>1638</v>
      </c>
    </row>
    <row r="49" spans="4:7" x14ac:dyDescent="0.3">
      <c r="D49" t="s">
        <v>2604</v>
      </c>
      <c r="E49" s="93">
        <f>SUM(E41:F41)</f>
        <v>183.92</v>
      </c>
      <c r="F49" s="618">
        <f>E11+E12</f>
        <v>8000</v>
      </c>
    </row>
    <row r="50" spans="4:7" x14ac:dyDescent="0.3">
      <c r="D50" t="s">
        <v>2603</v>
      </c>
      <c r="E50" s="93">
        <f>E42</f>
        <v>250.45</v>
      </c>
      <c r="F50" s="618">
        <f>E13</f>
        <v>4000</v>
      </c>
      <c r="G50" s="6"/>
    </row>
    <row r="52" spans="4:7" x14ac:dyDescent="0.3">
      <c r="F52" s="93">
        <f>SUMPRODUCT(E49:E50,F49:F50)/SUM(F49:F50)</f>
        <v>206.09666666666666</v>
      </c>
    </row>
    <row r="53" spans="4:7" x14ac:dyDescent="0.3">
      <c r="F53" s="283">
        <f>D23</f>
        <v>0.9</v>
      </c>
    </row>
    <row r="54" spans="4:7" x14ac:dyDescent="0.3">
      <c r="F54" s="14">
        <f>F52/F53</f>
        <v>228.99629629629629</v>
      </c>
    </row>
    <row r="56" spans="4:7" x14ac:dyDescent="0.3">
      <c r="E56" t="s">
        <v>2763</v>
      </c>
    </row>
    <row r="57" spans="4:7" x14ac:dyDescent="0.3">
      <c r="E57" t="s">
        <v>2762</v>
      </c>
      <c r="F57" t="s">
        <v>1638</v>
      </c>
    </row>
    <row r="58" spans="4:7" x14ac:dyDescent="0.3">
      <c r="D58" t="s">
        <v>2611</v>
      </c>
      <c r="E58" s="93">
        <f>E44+F41</f>
        <v>174.85</v>
      </c>
      <c r="F58" s="90">
        <f>E11</f>
        <v>6000</v>
      </c>
    </row>
    <row r="59" spans="4:7" x14ac:dyDescent="0.3">
      <c r="D59" t="s">
        <v>2761</v>
      </c>
      <c r="E59" s="93">
        <f>K34</f>
        <v>236.51</v>
      </c>
      <c r="F59" s="90">
        <f>E12+E13</f>
        <v>6000</v>
      </c>
    </row>
    <row r="61" spans="4:7" x14ac:dyDescent="0.3">
      <c r="F61" s="93">
        <f>SUMPRODUCT(E58:E59,F58:F59)/SUM(F58:F59)</f>
        <v>205.68</v>
      </c>
    </row>
    <row r="62" spans="4:7" x14ac:dyDescent="0.3">
      <c r="F62" s="283">
        <f>D23</f>
        <v>0.9</v>
      </c>
    </row>
    <row r="63" spans="4:7" x14ac:dyDescent="0.3">
      <c r="F63" s="14">
        <f>F61/F62</f>
        <v>228.53333333333333</v>
      </c>
    </row>
    <row r="67" spans="3:6" x14ac:dyDescent="0.3">
      <c r="C67" t="s">
        <v>2766</v>
      </c>
      <c r="D67" t="s">
        <v>2765</v>
      </c>
      <c r="E67" t="s">
        <v>2764</v>
      </c>
    </row>
    <row r="68" spans="3:6" x14ac:dyDescent="0.3">
      <c r="D68" t="s">
        <v>2607</v>
      </c>
      <c r="E68" t="s">
        <v>2762</v>
      </c>
      <c r="F68" t="s">
        <v>1638</v>
      </c>
    </row>
    <row r="69" spans="3:6" x14ac:dyDescent="0.3">
      <c r="D69" t="s">
        <v>2604</v>
      </c>
      <c r="E69" s="93">
        <f>SUM(E41:F41)</f>
        <v>183.92</v>
      </c>
      <c r="F69" s="23">
        <f>F11*E11+F12*E12</f>
        <v>2500</v>
      </c>
    </row>
    <row r="70" spans="3:6" x14ac:dyDescent="0.3">
      <c r="D70" t="s">
        <v>2603</v>
      </c>
      <c r="E70" s="93">
        <f>E42</f>
        <v>250.45</v>
      </c>
      <c r="F70" s="23">
        <f>F13*E13</f>
        <v>1000</v>
      </c>
    </row>
    <row r="72" spans="3:6" x14ac:dyDescent="0.3">
      <c r="F72" s="93">
        <f>SUMPRODUCT(E69:E70,F69:F70)/SUM(F69:F70)</f>
        <v>202.92857142857142</v>
      </c>
    </row>
    <row r="73" spans="3:6" x14ac:dyDescent="0.3">
      <c r="F73" s="283">
        <f>D23</f>
        <v>0.9</v>
      </c>
    </row>
    <row r="74" spans="3:6" x14ac:dyDescent="0.3">
      <c r="F74" s="14">
        <f>F72/F73</f>
        <v>225.47619047619045</v>
      </c>
    </row>
    <row r="76" spans="3:6" x14ac:dyDescent="0.3">
      <c r="E76" t="s">
        <v>2763</v>
      </c>
    </row>
    <row r="77" spans="3:6" x14ac:dyDescent="0.3">
      <c r="E77" t="s">
        <v>2762</v>
      </c>
      <c r="F77" t="s">
        <v>1638</v>
      </c>
    </row>
    <row r="78" spans="3:6" x14ac:dyDescent="0.3">
      <c r="D78" t="s">
        <v>2611</v>
      </c>
      <c r="E78" s="93">
        <f>E44+F41</f>
        <v>174.85</v>
      </c>
      <c r="F78" s="90">
        <f>E34*F11</f>
        <v>1800</v>
      </c>
    </row>
    <row r="79" spans="3:6" x14ac:dyDescent="0.3">
      <c r="D79" t="s">
        <v>2761</v>
      </c>
      <c r="E79" s="93">
        <f>K34</f>
        <v>236.51</v>
      </c>
      <c r="F79" s="90">
        <f>E12*F12+E13*F13</f>
        <v>1700</v>
      </c>
    </row>
    <row r="81" spans="6:6" x14ac:dyDescent="0.3">
      <c r="F81" s="93">
        <f>SUMPRODUCT(E78:E79,F78:F79)/SUM(F78:F79)</f>
        <v>204.79914285714287</v>
      </c>
    </row>
    <row r="82" spans="6:6" x14ac:dyDescent="0.3">
      <c r="F82" s="283">
        <f>D23</f>
        <v>0.9</v>
      </c>
    </row>
    <row r="83" spans="6:6" x14ac:dyDescent="0.3">
      <c r="F83" s="14">
        <f>F81/F82</f>
        <v>227.55460317460319</v>
      </c>
    </row>
  </sheetData>
  <mergeCells count="2">
    <mergeCell ref="D8:E8"/>
    <mergeCell ref="D25:H25"/>
  </mergeCells>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4F8B1-F03F-47AD-945A-E100CFC49A46}">
  <sheetPr>
    <tabColor theme="5" tint="0.39997558519241921"/>
  </sheetPr>
  <dimension ref="A1:W39"/>
  <sheetViews>
    <sheetView workbookViewId="0">
      <selection activeCell="I51" sqref="I51"/>
    </sheetView>
  </sheetViews>
  <sheetFormatPr defaultRowHeight="14.4" x14ac:dyDescent="0.3"/>
  <cols>
    <col min="4" max="4" width="20.5546875" customWidth="1"/>
    <col min="5" max="5" width="13" customWidth="1"/>
    <col min="6" max="6" width="14.5546875" bestFit="1" customWidth="1"/>
    <col min="9" max="9" width="9.6640625" bestFit="1" customWidth="1"/>
    <col min="12" max="12" width="12.33203125" customWidth="1"/>
    <col min="15" max="15" width="9.109375" customWidth="1"/>
    <col min="17" max="17" width="12.109375" customWidth="1"/>
  </cols>
  <sheetData>
    <row r="1" spans="1:8" ht="15" thickBot="1" x14ac:dyDescent="0.35">
      <c r="A1" t="s">
        <v>2632</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6" spans="1:8" ht="15" thickBot="1" x14ac:dyDescent="0.35"/>
    <row r="7" spans="1:8" ht="15" thickBot="1" x14ac:dyDescent="0.35">
      <c r="D7" s="644" t="s">
        <v>37</v>
      </c>
      <c r="E7" s="646"/>
    </row>
    <row r="8" spans="1:8" x14ac:dyDescent="0.3">
      <c r="D8" s="13"/>
      <c r="E8" s="13"/>
    </row>
    <row r="9" spans="1:8" x14ac:dyDescent="0.3">
      <c r="D9" s="13"/>
      <c r="E9" s="6" t="s">
        <v>2631</v>
      </c>
    </row>
    <row r="10" spans="1:8" x14ac:dyDescent="0.3">
      <c r="D10" s="588">
        <v>44</v>
      </c>
      <c r="E10" s="6" t="s">
        <v>2630</v>
      </c>
    </row>
    <row r="11" spans="1:8" x14ac:dyDescent="0.3">
      <c r="D11" s="588">
        <v>11490</v>
      </c>
      <c r="E11" s="6" t="s">
        <v>2629</v>
      </c>
    </row>
    <row r="12" spans="1:8" x14ac:dyDescent="0.3">
      <c r="D12" s="588">
        <v>11670</v>
      </c>
      <c r="E12" s="6" t="s">
        <v>2628</v>
      </c>
    </row>
    <row r="13" spans="1:8" x14ac:dyDescent="0.3">
      <c r="D13" s="588">
        <v>31597</v>
      </c>
      <c r="E13" s="6" t="s">
        <v>2627</v>
      </c>
    </row>
    <row r="14" spans="1:8" x14ac:dyDescent="0.3">
      <c r="D14" s="588">
        <v>35010</v>
      </c>
      <c r="E14" s="6" t="s">
        <v>2626</v>
      </c>
    </row>
    <row r="15" spans="1:8" x14ac:dyDescent="0.3">
      <c r="D15" s="588"/>
      <c r="E15" s="6" t="s">
        <v>2625</v>
      </c>
    </row>
    <row r="16" spans="1:8" x14ac:dyDescent="0.3">
      <c r="D16" s="588"/>
      <c r="E16" s="13"/>
    </row>
    <row r="17" spans="4:23" x14ac:dyDescent="0.3">
      <c r="D17" s="588"/>
      <c r="E17" t="s">
        <v>2624</v>
      </c>
    </row>
    <row r="18" spans="4:23" x14ac:dyDescent="0.3">
      <c r="D18" s="588"/>
      <c r="E18" t="s">
        <v>2623</v>
      </c>
      <c r="F18" t="s">
        <v>2622</v>
      </c>
    </row>
    <row r="19" spans="4:23" x14ac:dyDescent="0.3">
      <c r="D19" s="588"/>
      <c r="E19" t="s">
        <v>2621</v>
      </c>
      <c r="F19">
        <v>0.02</v>
      </c>
    </row>
    <row r="20" spans="4:23" x14ac:dyDescent="0.3">
      <c r="D20" s="588"/>
      <c r="E20">
        <v>1.33</v>
      </c>
      <c r="F20">
        <v>0.03</v>
      </c>
    </row>
    <row r="21" spans="4:23" s="6" customFormat="1" x14ac:dyDescent="0.3">
      <c r="D21" s="587"/>
      <c r="E21">
        <v>1.5</v>
      </c>
      <c r="F21">
        <v>0.04</v>
      </c>
    </row>
    <row r="22" spans="4:23" s="6" customFormat="1" x14ac:dyDescent="0.3">
      <c r="D22" s="587"/>
      <c r="E22">
        <v>2</v>
      </c>
      <c r="F22">
        <v>6.3E-2</v>
      </c>
    </row>
    <row r="23" spans="4:23" s="6" customFormat="1" x14ac:dyDescent="0.3">
      <c r="D23" s="587"/>
      <c r="E23">
        <v>2.5</v>
      </c>
      <c r="F23">
        <v>8.0500000000000002E-2</v>
      </c>
    </row>
    <row r="24" spans="4:23" s="6" customFormat="1" x14ac:dyDescent="0.3">
      <c r="D24" s="586"/>
      <c r="E24" t="s">
        <v>2620</v>
      </c>
      <c r="F24">
        <v>9.5000000000000001E-2</v>
      </c>
    </row>
    <row r="25" spans="4:23" s="6" customFormat="1" x14ac:dyDescent="0.3"/>
    <row r="26" spans="4:23" s="6" customFormat="1" ht="15" thickBot="1" x14ac:dyDescent="0.35"/>
    <row r="27" spans="4:23" ht="15" thickBot="1" x14ac:dyDescent="0.35">
      <c r="D27" s="644" t="s">
        <v>18</v>
      </c>
      <c r="E27" s="646"/>
      <c r="H27" s="644" t="s">
        <v>17</v>
      </c>
      <c r="I27" s="645"/>
      <c r="J27" s="645"/>
      <c r="K27" s="645"/>
      <c r="L27" s="646"/>
      <c r="Q27" s="6"/>
      <c r="R27" s="6"/>
      <c r="S27" s="6"/>
      <c r="T27" s="6"/>
      <c r="U27" s="6"/>
      <c r="V27" s="6"/>
      <c r="W27" s="6"/>
    </row>
    <row r="28" spans="4:23" x14ac:dyDescent="0.3">
      <c r="D28" s="24"/>
      <c r="E28" s="24"/>
      <c r="F28" s="13"/>
      <c r="G28" s="13"/>
      <c r="Q28" s="6"/>
      <c r="R28" s="6"/>
      <c r="S28" s="6"/>
      <c r="T28" s="6"/>
      <c r="U28" s="6"/>
      <c r="V28" s="6"/>
      <c r="W28" s="6"/>
    </row>
    <row r="30" spans="4:23" x14ac:dyDescent="0.3">
      <c r="D30" t="s">
        <v>2619</v>
      </c>
    </row>
    <row r="31" spans="4:23" x14ac:dyDescent="0.3">
      <c r="D31" t="s">
        <v>2618</v>
      </c>
      <c r="E31" t="s">
        <v>2617</v>
      </c>
    </row>
    <row r="32" spans="4:23" x14ac:dyDescent="0.3">
      <c r="D32" t="s">
        <v>2587</v>
      </c>
      <c r="E32">
        <v>250.11</v>
      </c>
    </row>
    <row r="33" spans="4:5" x14ac:dyDescent="0.3">
      <c r="D33" t="s">
        <v>2587</v>
      </c>
      <c r="E33">
        <v>277.14</v>
      </c>
    </row>
    <row r="34" spans="4:5" x14ac:dyDescent="0.3">
      <c r="D34" t="s">
        <v>2586</v>
      </c>
      <c r="E34">
        <v>295.22000000000003</v>
      </c>
    </row>
    <row r="35" spans="4:5" ht="15" customHeight="1" x14ac:dyDescent="0.3">
      <c r="D35" t="s">
        <v>2586</v>
      </c>
      <c r="E35">
        <v>324.88</v>
      </c>
    </row>
    <row r="36" spans="4:5" x14ac:dyDescent="0.3">
      <c r="D36" t="s">
        <v>2586</v>
      </c>
      <c r="E36">
        <v>341.11</v>
      </c>
    </row>
    <row r="37" spans="4:5" x14ac:dyDescent="0.3">
      <c r="D37" t="s">
        <v>2581</v>
      </c>
      <c r="E37">
        <v>350.11</v>
      </c>
    </row>
    <row r="38" spans="4:5" x14ac:dyDescent="0.3">
      <c r="D38" t="s">
        <v>2581</v>
      </c>
      <c r="E38">
        <v>372.11</v>
      </c>
    </row>
    <row r="39" spans="4:5" x14ac:dyDescent="0.3">
      <c r="D39" t="s">
        <v>2616</v>
      </c>
      <c r="E39">
        <v>404.1</v>
      </c>
    </row>
  </sheetData>
  <mergeCells count="3">
    <mergeCell ref="D7:E7"/>
    <mergeCell ref="D27:E27"/>
    <mergeCell ref="H27:L27"/>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E71D1-6C0F-4EFB-8701-0DBA21CE415A}">
  <sheetPr>
    <tabColor theme="9" tint="0.59999389629810485"/>
  </sheetPr>
  <dimension ref="A1:W72"/>
  <sheetViews>
    <sheetView workbookViewId="0">
      <selection activeCell="I45" sqref="I45"/>
    </sheetView>
  </sheetViews>
  <sheetFormatPr defaultRowHeight="14.4" x14ac:dyDescent="0.3"/>
  <cols>
    <col min="4" max="4" width="20.5546875" customWidth="1"/>
    <col min="5" max="5" width="13" customWidth="1"/>
    <col min="6" max="6" width="14.5546875" bestFit="1" customWidth="1"/>
    <col min="9" max="9" width="9.6640625" bestFit="1" customWidth="1"/>
    <col min="12" max="12" width="12.33203125" customWidth="1"/>
    <col min="15" max="15" width="9.109375" customWidth="1"/>
    <col min="17" max="17" width="12.109375" customWidth="1"/>
  </cols>
  <sheetData>
    <row r="1" spans="1:8" ht="15" thickBot="1" x14ac:dyDescent="0.35">
      <c r="A1" t="s">
        <v>2632</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6" spans="1:8" ht="15" thickBot="1" x14ac:dyDescent="0.35">
      <c r="G6" s="630" t="s">
        <v>2801</v>
      </c>
    </row>
    <row r="7" spans="1:8" ht="15" thickBot="1" x14ac:dyDescent="0.35">
      <c r="D7" s="644" t="s">
        <v>37</v>
      </c>
      <c r="E7" s="646"/>
    </row>
    <row r="8" spans="1:8" x14ac:dyDescent="0.3">
      <c r="D8" s="13"/>
      <c r="E8" s="13"/>
    </row>
    <row r="9" spans="1:8" x14ac:dyDescent="0.3">
      <c r="D9" s="13"/>
      <c r="E9" s="6" t="s">
        <v>2631</v>
      </c>
    </row>
    <row r="10" spans="1:8" x14ac:dyDescent="0.3">
      <c r="D10" s="588">
        <v>44</v>
      </c>
      <c r="E10" s="6" t="s">
        <v>2630</v>
      </c>
    </row>
    <row r="11" spans="1:8" x14ac:dyDescent="0.3">
      <c r="D11" s="588">
        <v>11490</v>
      </c>
      <c r="E11" s="6" t="s">
        <v>2629</v>
      </c>
    </row>
    <row r="12" spans="1:8" x14ac:dyDescent="0.3">
      <c r="D12" s="588">
        <v>11670</v>
      </c>
      <c r="E12" s="6" t="s">
        <v>2628</v>
      </c>
    </row>
    <row r="13" spans="1:8" x14ac:dyDescent="0.3">
      <c r="D13" s="588">
        <v>31597</v>
      </c>
      <c r="E13" s="6" t="s">
        <v>2627</v>
      </c>
    </row>
    <row r="14" spans="1:8" x14ac:dyDescent="0.3">
      <c r="D14" s="588">
        <v>35010</v>
      </c>
      <c r="E14" s="6" t="s">
        <v>2626</v>
      </c>
    </row>
    <row r="15" spans="1:8" x14ac:dyDescent="0.3">
      <c r="D15" s="588"/>
      <c r="E15" s="6" t="s">
        <v>2625</v>
      </c>
    </row>
    <row r="16" spans="1:8" x14ac:dyDescent="0.3">
      <c r="D16" s="588"/>
      <c r="E16" s="13"/>
    </row>
    <row r="17" spans="4:23" x14ac:dyDescent="0.3">
      <c r="D17" s="588"/>
      <c r="E17" t="s">
        <v>2624</v>
      </c>
    </row>
    <row r="18" spans="4:23" x14ac:dyDescent="0.3">
      <c r="D18" s="588"/>
      <c r="E18" t="s">
        <v>2623</v>
      </c>
      <c r="F18" t="s">
        <v>2622</v>
      </c>
    </row>
    <row r="19" spans="4:23" x14ac:dyDescent="0.3">
      <c r="D19" s="588"/>
      <c r="E19" t="s">
        <v>2621</v>
      </c>
      <c r="F19">
        <v>0.02</v>
      </c>
    </row>
    <row r="20" spans="4:23" x14ac:dyDescent="0.3">
      <c r="D20" s="588"/>
      <c r="E20">
        <v>1.33</v>
      </c>
      <c r="F20">
        <v>0.03</v>
      </c>
    </row>
    <row r="21" spans="4:23" s="6" customFormat="1" x14ac:dyDescent="0.3">
      <c r="D21" s="587"/>
      <c r="E21">
        <v>1.5</v>
      </c>
      <c r="F21">
        <v>0.04</v>
      </c>
    </row>
    <row r="22" spans="4:23" s="6" customFormat="1" x14ac:dyDescent="0.3">
      <c r="D22" s="587"/>
      <c r="E22">
        <v>2</v>
      </c>
      <c r="F22">
        <v>6.3E-2</v>
      </c>
    </row>
    <row r="23" spans="4:23" s="6" customFormat="1" x14ac:dyDescent="0.3">
      <c r="D23" s="587"/>
      <c r="E23">
        <v>2.5</v>
      </c>
      <c r="F23">
        <v>8.0500000000000002E-2</v>
      </c>
    </row>
    <row r="24" spans="4:23" s="6" customFormat="1" x14ac:dyDescent="0.3">
      <c r="D24" s="586"/>
      <c r="E24" t="s">
        <v>2620</v>
      </c>
      <c r="F24">
        <v>9.5000000000000001E-2</v>
      </c>
    </row>
    <row r="25" spans="4:23" s="6" customFormat="1" x14ac:dyDescent="0.3"/>
    <row r="26" spans="4:23" s="6" customFormat="1" ht="15" thickBot="1" x14ac:dyDescent="0.35"/>
    <row r="27" spans="4:23" ht="15" thickBot="1" x14ac:dyDescent="0.35">
      <c r="D27" s="644" t="s">
        <v>18</v>
      </c>
      <c r="E27" s="646"/>
      <c r="H27" s="644" t="s">
        <v>17</v>
      </c>
      <c r="I27" s="645"/>
      <c r="J27" s="645"/>
      <c r="K27" s="645"/>
      <c r="L27" s="646"/>
      <c r="Q27" s="6"/>
      <c r="R27" s="6"/>
      <c r="S27" s="6"/>
      <c r="T27" s="6"/>
      <c r="U27" s="6"/>
      <c r="V27" s="6"/>
      <c r="W27" s="6"/>
    </row>
    <row r="28" spans="4:23" x14ac:dyDescent="0.3">
      <c r="D28" s="24"/>
      <c r="E28" s="24"/>
      <c r="F28" s="13"/>
      <c r="G28" s="13"/>
      <c r="Q28" s="6"/>
      <c r="R28" s="6"/>
      <c r="S28" s="6"/>
      <c r="T28" s="6"/>
      <c r="U28" s="6"/>
      <c r="V28" s="6"/>
      <c r="W28" s="6"/>
    </row>
    <row r="29" spans="4:23" x14ac:dyDescent="0.3">
      <c r="Q29" s="6"/>
      <c r="R29" s="6"/>
      <c r="S29" s="6"/>
      <c r="T29" s="6"/>
      <c r="U29" s="6"/>
      <c r="V29" s="6"/>
      <c r="W29" s="6"/>
    </row>
    <row r="30" spans="4:23" x14ac:dyDescent="0.3">
      <c r="D30" t="s">
        <v>2619</v>
      </c>
      <c r="Q30" s="6"/>
      <c r="R30" s="6"/>
      <c r="S30" s="6"/>
      <c r="T30" s="6"/>
      <c r="U30" s="6"/>
      <c r="V30" s="6"/>
      <c r="W30" s="6"/>
    </row>
    <row r="31" spans="4:23" x14ac:dyDescent="0.3">
      <c r="D31" t="s">
        <v>2618</v>
      </c>
      <c r="E31" t="s">
        <v>2617</v>
      </c>
      <c r="Q31" s="6"/>
      <c r="R31" s="6"/>
      <c r="S31" s="6"/>
      <c r="T31" s="6"/>
      <c r="U31" s="6"/>
      <c r="V31" s="6"/>
      <c r="W31" s="6"/>
    </row>
    <row r="32" spans="4:23" x14ac:dyDescent="0.3">
      <c r="D32" t="s">
        <v>2587</v>
      </c>
      <c r="E32">
        <v>250.11</v>
      </c>
      <c r="H32" s="699" t="s">
        <v>2800</v>
      </c>
      <c r="I32" s="700"/>
      <c r="J32" s="700"/>
      <c r="K32" s="700"/>
      <c r="L32" s="700"/>
      <c r="M32" s="700"/>
      <c r="N32" s="700"/>
      <c r="O32" s="700"/>
      <c r="P32" s="700"/>
      <c r="Q32" s="701"/>
      <c r="R32" s="6"/>
      <c r="S32" s="6"/>
      <c r="T32" s="6"/>
      <c r="U32" s="6"/>
      <c r="V32" s="6"/>
      <c r="W32" s="6"/>
    </row>
    <row r="33" spans="4:23" x14ac:dyDescent="0.3">
      <c r="D33" t="s">
        <v>2587</v>
      </c>
      <c r="E33">
        <v>277.14</v>
      </c>
      <c r="H33" s="623" t="s">
        <v>2799</v>
      </c>
      <c r="I33" s="623"/>
      <c r="J33" s="699" t="s">
        <v>2776</v>
      </c>
      <c r="K33" s="700"/>
      <c r="L33" s="700"/>
      <c r="M33" s="701"/>
      <c r="N33" s="699" t="s">
        <v>2775</v>
      </c>
      <c r="O33" s="700"/>
      <c r="P33" s="701"/>
      <c r="Q33" s="623" t="s">
        <v>2774</v>
      </c>
      <c r="R33" s="6"/>
      <c r="S33" s="6"/>
      <c r="T33" s="6"/>
      <c r="U33" s="6"/>
      <c r="V33" s="6"/>
      <c r="W33" s="6"/>
    </row>
    <row r="34" spans="4:23" x14ac:dyDescent="0.3">
      <c r="D34" t="s">
        <v>2586</v>
      </c>
      <c r="E34">
        <v>295.22000000000003</v>
      </c>
      <c r="H34" s="702" t="s">
        <v>2683</v>
      </c>
      <c r="I34" s="702"/>
      <c r="J34" s="621" t="s">
        <v>2587</v>
      </c>
      <c r="K34" s="621" t="s">
        <v>2586</v>
      </c>
      <c r="L34" s="621" t="s">
        <v>2581</v>
      </c>
      <c r="M34" s="621" t="s">
        <v>2616</v>
      </c>
      <c r="N34" s="621" t="s">
        <v>2587</v>
      </c>
      <c r="O34" s="622" t="s">
        <v>2586</v>
      </c>
      <c r="P34" s="621" t="s">
        <v>2581</v>
      </c>
      <c r="Q34" s="621" t="s">
        <v>2586</v>
      </c>
      <c r="S34" s="6"/>
      <c r="T34" s="6"/>
      <c r="U34" s="6"/>
      <c r="V34" s="6"/>
      <c r="W34" s="6"/>
    </row>
    <row r="35" spans="4:23" ht="15" customHeight="1" x14ac:dyDescent="0.3">
      <c r="D35" t="s">
        <v>2586</v>
      </c>
      <c r="E35">
        <v>324.88</v>
      </c>
      <c r="H35" s="162" t="s">
        <v>2636</v>
      </c>
      <c r="I35" s="629">
        <v>44</v>
      </c>
      <c r="J35" s="619">
        <f>E32</f>
        <v>250.11</v>
      </c>
      <c r="K35" s="619">
        <f>E34</f>
        <v>295.22000000000003</v>
      </c>
      <c r="L35" s="619">
        <f>E37</f>
        <v>350.11</v>
      </c>
      <c r="M35" s="619">
        <f>E39</f>
        <v>404.1</v>
      </c>
      <c r="N35" s="619">
        <f>E33</f>
        <v>277.14</v>
      </c>
      <c r="O35" s="620">
        <f>E35</f>
        <v>324.88</v>
      </c>
      <c r="P35" s="619">
        <f>E38</f>
        <v>372.11</v>
      </c>
      <c r="Q35" s="619">
        <f>E36</f>
        <v>341.11</v>
      </c>
      <c r="S35" s="6"/>
      <c r="T35" s="6"/>
      <c r="U35" s="6"/>
      <c r="V35" s="6"/>
      <c r="W35" s="6"/>
    </row>
    <row r="36" spans="4:23" x14ac:dyDescent="0.3">
      <c r="D36" t="s">
        <v>2586</v>
      </c>
      <c r="E36">
        <v>341.11</v>
      </c>
      <c r="H36" s="6"/>
      <c r="I36" s="6"/>
      <c r="J36" s="6"/>
      <c r="K36" s="6"/>
      <c r="L36" s="6"/>
      <c r="M36" s="6"/>
      <c r="N36" s="6"/>
      <c r="O36" s="6"/>
      <c r="P36" s="6"/>
      <c r="Q36" s="6"/>
      <c r="S36" s="6"/>
      <c r="T36" s="6"/>
      <c r="U36" s="6"/>
      <c r="V36" s="6"/>
      <c r="W36" s="6"/>
    </row>
    <row r="37" spans="4:23" x14ac:dyDescent="0.3">
      <c r="D37" t="s">
        <v>2581</v>
      </c>
      <c r="E37">
        <v>350.11</v>
      </c>
      <c r="Q37" s="6"/>
      <c r="R37" s="6"/>
      <c r="S37" s="6"/>
      <c r="T37" s="6"/>
      <c r="U37" s="6"/>
      <c r="V37" s="6"/>
      <c r="W37" s="6"/>
    </row>
    <row r="38" spans="4:23" x14ac:dyDescent="0.3">
      <c r="D38" t="s">
        <v>2581</v>
      </c>
      <c r="E38">
        <v>372.11</v>
      </c>
      <c r="H38" s="407" t="s">
        <v>2798</v>
      </c>
      <c r="I38" s="7"/>
      <c r="J38" s="7"/>
      <c r="K38" s="7"/>
      <c r="L38" s="7"/>
      <c r="M38" s="7"/>
      <c r="N38" s="7"/>
      <c r="O38" s="7"/>
      <c r="P38" s="7"/>
      <c r="Q38" s="7"/>
      <c r="R38" s="7"/>
      <c r="S38" s="7"/>
      <c r="T38" s="7"/>
      <c r="U38" s="7"/>
      <c r="V38" s="7"/>
    </row>
    <row r="39" spans="4:23" x14ac:dyDescent="0.3">
      <c r="D39" t="s">
        <v>2616</v>
      </c>
      <c r="E39">
        <v>404.1</v>
      </c>
    </row>
    <row r="40" spans="4:23" x14ac:dyDescent="0.3">
      <c r="H40" s="2" t="s">
        <v>2797</v>
      </c>
      <c r="I40" s="2" t="s">
        <v>2796</v>
      </c>
      <c r="K40" s="6"/>
      <c r="L40" s="6"/>
      <c r="M40" s="6"/>
      <c r="N40" s="6"/>
      <c r="O40" s="6"/>
      <c r="P40" s="6"/>
      <c r="Q40" s="6"/>
      <c r="R40" s="6"/>
      <c r="S40" s="6"/>
      <c r="T40" s="6"/>
      <c r="U40" s="6"/>
      <c r="V40" s="6"/>
      <c r="W40" s="6"/>
    </row>
    <row r="41" spans="4:23" x14ac:dyDescent="0.3">
      <c r="H41" s="2" t="s">
        <v>2795</v>
      </c>
      <c r="I41" s="625">
        <v>0.02</v>
      </c>
    </row>
    <row r="42" spans="4:23" x14ac:dyDescent="0.3">
      <c r="H42" s="628">
        <v>1.33</v>
      </c>
      <c r="I42" s="625">
        <v>0.03</v>
      </c>
      <c r="K42" s="23" t="s">
        <v>2782</v>
      </c>
      <c r="L42" s="89">
        <f>D13</f>
        <v>31597</v>
      </c>
      <c r="M42" s="18" t="s">
        <v>2793</v>
      </c>
      <c r="N42" s="18"/>
    </row>
    <row r="43" spans="4:23" x14ac:dyDescent="0.3">
      <c r="H43" s="628">
        <v>1.5</v>
      </c>
      <c r="I43" s="625">
        <v>0.04</v>
      </c>
      <c r="K43" s="23" t="s">
        <v>2794</v>
      </c>
      <c r="L43" s="89">
        <f>D11</f>
        <v>11490</v>
      </c>
      <c r="M43" s="18" t="s">
        <v>2793</v>
      </c>
      <c r="N43" s="18"/>
    </row>
    <row r="44" spans="4:23" x14ac:dyDescent="0.3">
      <c r="H44" s="628">
        <v>2</v>
      </c>
      <c r="I44" s="625">
        <v>6.3E-2</v>
      </c>
      <c r="K44" s="23"/>
    </row>
    <row r="45" spans="4:23" x14ac:dyDescent="0.3">
      <c r="H45" s="628">
        <v>2.5</v>
      </c>
      <c r="I45" s="625">
        <v>8.0500000000000002E-2</v>
      </c>
      <c r="K45" s="23" t="s">
        <v>2623</v>
      </c>
      <c r="L45" s="411">
        <f>ROUND(L42/L43,2)</f>
        <v>2.75</v>
      </c>
      <c r="M45" s="18" t="s">
        <v>2792</v>
      </c>
      <c r="N45" s="18"/>
      <c r="O45" s="18"/>
      <c r="P45" s="18"/>
    </row>
    <row r="46" spans="4:23" x14ac:dyDescent="0.3">
      <c r="H46" s="628">
        <v>3</v>
      </c>
      <c r="I46" s="625">
        <v>9.5000000000000001E-2</v>
      </c>
      <c r="K46" s="23"/>
    </row>
    <row r="47" spans="4:23" x14ac:dyDescent="0.3">
      <c r="K47" s="23" t="s">
        <v>2791</v>
      </c>
      <c r="L47" s="186">
        <f>(H46-L45)/(H46-H45)</f>
        <v>0.5</v>
      </c>
      <c r="M47" s="18" t="s">
        <v>2790</v>
      </c>
      <c r="N47" s="18"/>
      <c r="O47" s="18"/>
    </row>
    <row r="48" spans="4:23" x14ac:dyDescent="0.3">
      <c r="K48" s="23" t="s">
        <v>2789</v>
      </c>
      <c r="L48" s="186">
        <f>(L45-H45)/(H46-H45)</f>
        <v>0.5</v>
      </c>
      <c r="M48" s="18" t="s">
        <v>2788</v>
      </c>
      <c r="N48" s="18"/>
      <c r="O48" s="18"/>
    </row>
    <row r="49" spans="9:22" x14ac:dyDescent="0.3">
      <c r="K49" s="23"/>
    </row>
    <row r="50" spans="9:22" x14ac:dyDescent="0.3">
      <c r="K50" s="23" t="s">
        <v>2787</v>
      </c>
      <c r="L50" s="627">
        <f>ROUND(SUMPRODUCT(L47:L48,I45:I46),5)</f>
        <v>8.7749999999999995E-2</v>
      </c>
      <c r="M50" s="18" t="s">
        <v>2786</v>
      </c>
      <c r="N50" s="18"/>
      <c r="O50" s="18"/>
    </row>
    <row r="51" spans="9:22" x14ac:dyDescent="0.3">
      <c r="K51" s="23"/>
    </row>
    <row r="52" spans="9:22" x14ac:dyDescent="0.3">
      <c r="K52" s="23" t="s">
        <v>2785</v>
      </c>
      <c r="L52" s="93">
        <f>ROUND(L43*L45*L50/12,2)</f>
        <v>231.06</v>
      </c>
      <c r="M52" s="18" t="s">
        <v>2784</v>
      </c>
      <c r="N52" s="18"/>
      <c r="O52" s="18"/>
      <c r="P52" s="18"/>
    </row>
    <row r="54" spans="9:22" x14ac:dyDescent="0.3">
      <c r="I54" s="654" t="s">
        <v>2783</v>
      </c>
      <c r="J54" s="660"/>
      <c r="K54" s="660"/>
      <c r="L54" s="660"/>
      <c r="M54" s="655"/>
    </row>
    <row r="55" spans="9:22" ht="28.8" x14ac:dyDescent="0.3">
      <c r="I55" s="162" t="s">
        <v>2636</v>
      </c>
      <c r="J55" s="162" t="s">
        <v>2782</v>
      </c>
      <c r="K55" s="626" t="s">
        <v>2781</v>
      </c>
      <c r="L55" s="626" t="s">
        <v>2780</v>
      </c>
      <c r="M55" s="626" t="s">
        <v>2779</v>
      </c>
    </row>
    <row r="56" spans="9:22" x14ac:dyDescent="0.3">
      <c r="I56" s="2">
        <v>44</v>
      </c>
      <c r="J56" s="21">
        <f>L42</f>
        <v>31597</v>
      </c>
      <c r="K56" s="625">
        <f>L50</f>
        <v>8.7749999999999995E-2</v>
      </c>
      <c r="L56" s="624">
        <f>L52</f>
        <v>231.06</v>
      </c>
      <c r="M56" s="624">
        <f>O35-$L$52</f>
        <v>93.82</v>
      </c>
      <c r="N56" s="18" t="s">
        <v>2778</v>
      </c>
      <c r="O56" s="18"/>
      <c r="P56" s="18"/>
      <c r="Q56" s="18"/>
      <c r="R56" s="18"/>
      <c r="S56" s="18"/>
    </row>
    <row r="58" spans="9:22" x14ac:dyDescent="0.3">
      <c r="I58" s="654" t="s">
        <v>2777</v>
      </c>
      <c r="J58" s="660"/>
      <c r="K58" s="660"/>
      <c r="L58" s="660"/>
      <c r="M58" s="660"/>
      <c r="N58" s="660"/>
      <c r="O58" s="660"/>
      <c r="P58" s="660"/>
      <c r="Q58" s="655"/>
    </row>
    <row r="59" spans="9:22" x14ac:dyDescent="0.3">
      <c r="I59" s="2"/>
      <c r="J59" s="699" t="s">
        <v>2776</v>
      </c>
      <c r="K59" s="700"/>
      <c r="L59" s="700"/>
      <c r="M59" s="701"/>
      <c r="N59" s="699" t="s">
        <v>2775</v>
      </c>
      <c r="O59" s="700"/>
      <c r="P59" s="701"/>
      <c r="Q59" s="623" t="s">
        <v>2774</v>
      </c>
    </row>
    <row r="60" spans="9:22" x14ac:dyDescent="0.3">
      <c r="I60" s="162" t="s">
        <v>2636</v>
      </c>
      <c r="J60" s="621" t="s">
        <v>2587</v>
      </c>
      <c r="K60" s="621" t="s">
        <v>2586</v>
      </c>
      <c r="L60" s="621" t="s">
        <v>2581</v>
      </c>
      <c r="M60" s="621" t="s">
        <v>2616</v>
      </c>
      <c r="N60" s="621" t="s">
        <v>2587</v>
      </c>
      <c r="O60" s="622" t="s">
        <v>2586</v>
      </c>
      <c r="P60" s="621" t="s">
        <v>2581</v>
      </c>
      <c r="Q60" s="621" t="s">
        <v>2586</v>
      </c>
    </row>
    <row r="61" spans="9:22" x14ac:dyDescent="0.3">
      <c r="I61" s="2">
        <v>44</v>
      </c>
      <c r="J61" s="619">
        <f t="shared" ref="J61:Q61" si="0">J35-$M$56</f>
        <v>156.29000000000002</v>
      </c>
      <c r="K61" s="619">
        <f t="shared" si="0"/>
        <v>201.40000000000003</v>
      </c>
      <c r="L61" s="619">
        <f t="shared" si="0"/>
        <v>256.29000000000002</v>
      </c>
      <c r="M61" s="619">
        <f t="shared" si="0"/>
        <v>310.28000000000003</v>
      </c>
      <c r="N61" s="619">
        <f t="shared" si="0"/>
        <v>183.32</v>
      </c>
      <c r="O61" s="620">
        <f t="shared" si="0"/>
        <v>231.06</v>
      </c>
      <c r="P61" s="619">
        <f t="shared" si="0"/>
        <v>278.29000000000002</v>
      </c>
      <c r="Q61" s="619">
        <f t="shared" si="0"/>
        <v>247.29000000000002</v>
      </c>
      <c r="R61" s="18" t="s">
        <v>2773</v>
      </c>
      <c r="S61" s="18"/>
      <c r="T61" s="18"/>
      <c r="U61" s="18"/>
      <c r="V61" s="18"/>
    </row>
    <row r="64" spans="9:22" x14ac:dyDescent="0.3">
      <c r="I64" t="s">
        <v>2772</v>
      </c>
      <c r="J64" t="s">
        <v>1530</v>
      </c>
      <c r="K64" t="s">
        <v>2771</v>
      </c>
    </row>
    <row r="65" spans="9:11" x14ac:dyDescent="0.3">
      <c r="I65" t="s">
        <v>2587</v>
      </c>
      <c r="J65">
        <f t="shared" ref="J65:J72" si="1">E32</f>
        <v>250.11</v>
      </c>
      <c r="K65" s="14">
        <f>J61</f>
        <v>156.29000000000002</v>
      </c>
    </row>
    <row r="66" spans="9:11" x14ac:dyDescent="0.3">
      <c r="I66" t="s">
        <v>2587</v>
      </c>
      <c r="J66">
        <f t="shared" si="1"/>
        <v>277.14</v>
      </c>
      <c r="K66" s="14">
        <f>N61</f>
        <v>183.32</v>
      </c>
    </row>
    <row r="67" spans="9:11" x14ac:dyDescent="0.3">
      <c r="I67" t="s">
        <v>2586</v>
      </c>
      <c r="J67">
        <f t="shared" si="1"/>
        <v>295.22000000000003</v>
      </c>
      <c r="K67" s="14">
        <f>K61</f>
        <v>201.40000000000003</v>
      </c>
    </row>
    <row r="68" spans="9:11" x14ac:dyDescent="0.3">
      <c r="I68" t="s">
        <v>2586</v>
      </c>
      <c r="J68">
        <f t="shared" si="1"/>
        <v>324.88</v>
      </c>
      <c r="K68" s="14">
        <f>O61</f>
        <v>231.06</v>
      </c>
    </row>
    <row r="69" spans="9:11" x14ac:dyDescent="0.3">
      <c r="I69" t="s">
        <v>2586</v>
      </c>
      <c r="J69">
        <f t="shared" si="1"/>
        <v>341.11</v>
      </c>
      <c r="K69" s="14">
        <f>Q61</f>
        <v>247.29000000000002</v>
      </c>
    </row>
    <row r="70" spans="9:11" x14ac:dyDescent="0.3">
      <c r="I70" t="s">
        <v>2581</v>
      </c>
      <c r="J70">
        <f t="shared" si="1"/>
        <v>350.11</v>
      </c>
      <c r="K70" s="14">
        <f>L61</f>
        <v>256.29000000000002</v>
      </c>
    </row>
    <row r="71" spans="9:11" x14ac:dyDescent="0.3">
      <c r="I71" t="s">
        <v>2581</v>
      </c>
      <c r="J71">
        <f t="shared" si="1"/>
        <v>372.11</v>
      </c>
      <c r="K71" s="14">
        <f>P61</f>
        <v>278.29000000000002</v>
      </c>
    </row>
    <row r="72" spans="9:11" x14ac:dyDescent="0.3">
      <c r="I72" t="s">
        <v>2616</v>
      </c>
      <c r="J72">
        <f t="shared" si="1"/>
        <v>404.1</v>
      </c>
      <c r="K72" s="14">
        <f>M61</f>
        <v>310.28000000000003</v>
      </c>
    </row>
  </sheetData>
  <mergeCells count="11">
    <mergeCell ref="D7:E7"/>
    <mergeCell ref="D27:E27"/>
    <mergeCell ref="H27:L27"/>
    <mergeCell ref="H32:Q32"/>
    <mergeCell ref="J33:M33"/>
    <mergeCell ref="N33:P33"/>
    <mergeCell ref="H34:I34"/>
    <mergeCell ref="I54:M54"/>
    <mergeCell ref="I58:Q58"/>
    <mergeCell ref="J59:M59"/>
    <mergeCell ref="N59:P59"/>
  </mergeCells>
  <pageMargins left="0.7" right="0.7" top="0.75" bottom="0.75" header="0.3" footer="0.3"/>
  <pageSetup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F25B2-173B-4E73-93AE-4968397D1003}">
  <sheetPr>
    <tabColor theme="5" tint="0.39997558519241921"/>
  </sheetPr>
  <dimension ref="A1:P59"/>
  <sheetViews>
    <sheetView zoomScaleNormal="100" workbookViewId="0">
      <selection activeCell="I51" sqref="I51"/>
    </sheetView>
  </sheetViews>
  <sheetFormatPr defaultRowHeight="14.4" x14ac:dyDescent="0.3"/>
  <cols>
    <col min="27" max="27" width="16" bestFit="1" customWidth="1"/>
  </cols>
  <sheetData>
    <row r="1" spans="1:15" ht="15" thickBot="1" x14ac:dyDescent="0.35">
      <c r="A1" t="s">
        <v>2649</v>
      </c>
      <c r="B1" s="106"/>
      <c r="H1" s="20" t="s">
        <v>42</v>
      </c>
      <c r="I1" s="19"/>
    </row>
    <row r="2" spans="1:15" x14ac:dyDescent="0.3">
      <c r="H2" s="18" t="s">
        <v>41</v>
      </c>
      <c r="I2" s="18"/>
    </row>
    <row r="3" spans="1:15" ht="15" thickBot="1" x14ac:dyDescent="0.35">
      <c r="H3" s="17" t="s">
        <v>40</v>
      </c>
      <c r="I3" s="17"/>
    </row>
    <row r="4" spans="1:15" ht="15.6" thickTop="1" thickBot="1" x14ac:dyDescent="0.35">
      <c r="H4" s="16" t="s">
        <v>39</v>
      </c>
      <c r="I4" s="16"/>
    </row>
    <row r="5" spans="1:15" ht="15" thickTop="1" x14ac:dyDescent="0.3">
      <c r="H5" s="15" t="s">
        <v>38</v>
      </c>
      <c r="I5" s="14"/>
    </row>
    <row r="9" spans="1:15" ht="15" thickBot="1" x14ac:dyDescent="0.35"/>
    <row r="10" spans="1:15" ht="15" thickBot="1" x14ac:dyDescent="0.35">
      <c r="C10" s="644" t="s">
        <v>37</v>
      </c>
      <c r="D10" s="645"/>
      <c r="E10" s="645"/>
      <c r="F10" s="645"/>
      <c r="G10" s="646"/>
    </row>
    <row r="12" spans="1:15" x14ac:dyDescent="0.3">
      <c r="C12" s="89">
        <v>35000</v>
      </c>
      <c r="D12" t="s">
        <v>2648</v>
      </c>
    </row>
    <row r="13" spans="1:15" x14ac:dyDescent="0.3">
      <c r="C13" s="157">
        <v>7.4999999999999997E-2</v>
      </c>
      <c r="D13" t="s">
        <v>2647</v>
      </c>
    </row>
    <row r="15" spans="1:15" ht="15" thickBot="1" x14ac:dyDescent="0.35"/>
    <row r="16" spans="1:15" ht="15" thickBot="1" x14ac:dyDescent="0.35">
      <c r="C16" s="644" t="s">
        <v>18</v>
      </c>
      <c r="D16" s="645"/>
      <c r="E16" s="645"/>
      <c r="F16" s="645"/>
      <c r="G16" s="645"/>
      <c r="H16" s="645"/>
      <c r="I16" s="646"/>
      <c r="K16" s="644" t="s">
        <v>17</v>
      </c>
      <c r="L16" s="645"/>
      <c r="M16" s="645"/>
      <c r="N16" s="645"/>
      <c r="O16" s="646"/>
    </row>
    <row r="17" spans="1:16" s="7" customFormat="1" x14ac:dyDescent="0.3">
      <c r="A17" s="7" t="s">
        <v>36</v>
      </c>
      <c r="C17"/>
      <c r="D17"/>
      <c r="E17"/>
      <c r="F17"/>
      <c r="G17"/>
      <c r="H17"/>
      <c r="I17"/>
      <c r="K17"/>
      <c r="L17"/>
      <c r="M17"/>
      <c r="N17"/>
      <c r="O17"/>
      <c r="P17"/>
    </row>
    <row r="18" spans="1:16" ht="46.8" x14ac:dyDescent="0.3">
      <c r="C18" s="591" t="s">
        <v>2636</v>
      </c>
      <c r="D18" s="591" t="s">
        <v>2646</v>
      </c>
      <c r="E18" s="591" t="s">
        <v>2645</v>
      </c>
      <c r="F18" s="591" t="s">
        <v>2644</v>
      </c>
      <c r="G18" s="591" t="s">
        <v>2643</v>
      </c>
      <c r="H18" s="591" t="s">
        <v>2642</v>
      </c>
      <c r="I18" s="591" t="s">
        <v>2641</v>
      </c>
    </row>
    <row r="19" spans="1:16" ht="15.6" x14ac:dyDescent="0.3">
      <c r="C19" s="590">
        <v>30</v>
      </c>
      <c r="D19" s="589">
        <v>280</v>
      </c>
      <c r="E19" s="589">
        <v>360</v>
      </c>
      <c r="F19" s="589">
        <v>300</v>
      </c>
      <c r="G19" s="589">
        <v>375</v>
      </c>
      <c r="H19" s="589">
        <v>270</v>
      </c>
      <c r="I19" s="589">
        <v>350</v>
      </c>
    </row>
    <row r="20" spans="1:16" ht="15.6" x14ac:dyDescent="0.3">
      <c r="C20" s="590">
        <v>40</v>
      </c>
      <c r="D20" s="589">
        <v>320</v>
      </c>
      <c r="E20" s="589">
        <v>390</v>
      </c>
      <c r="F20" s="589">
        <v>350</v>
      </c>
      <c r="G20" s="589">
        <v>415</v>
      </c>
      <c r="H20" s="589">
        <v>300</v>
      </c>
      <c r="I20" s="589">
        <v>400</v>
      </c>
    </row>
    <row r="21" spans="1:16" ht="15.6" x14ac:dyDescent="0.3">
      <c r="C21" s="485"/>
      <c r="D21" s="592"/>
      <c r="E21" s="592"/>
      <c r="F21" s="592"/>
      <c r="G21" s="592"/>
      <c r="H21" s="592"/>
      <c r="I21" s="592"/>
    </row>
    <row r="22" spans="1:16" ht="15.6" x14ac:dyDescent="0.3">
      <c r="C22" s="485"/>
      <c r="D22" s="592"/>
      <c r="E22" s="592"/>
      <c r="F22" s="592"/>
      <c r="G22" s="592"/>
      <c r="H22" s="592"/>
      <c r="I22" s="592"/>
    </row>
    <row r="23" spans="1:16" ht="15.6" x14ac:dyDescent="0.3">
      <c r="C23" s="485"/>
      <c r="D23" s="592"/>
      <c r="E23" s="592"/>
      <c r="F23" s="592"/>
      <c r="G23" s="592"/>
      <c r="H23" s="592"/>
      <c r="I23" s="592"/>
    </row>
    <row r="24" spans="1:16" ht="15.6" x14ac:dyDescent="0.3">
      <c r="C24" s="485"/>
      <c r="D24" s="592"/>
      <c r="E24" s="592"/>
      <c r="F24" s="592"/>
      <c r="G24" s="592"/>
      <c r="H24" s="592"/>
      <c r="I24" s="592"/>
    </row>
    <row r="25" spans="1:16" ht="15.6" x14ac:dyDescent="0.3">
      <c r="C25" s="485"/>
      <c r="D25" s="592"/>
      <c r="E25" s="592"/>
      <c r="F25" s="592"/>
      <c r="G25" s="592"/>
      <c r="H25" s="592"/>
      <c r="I25" s="592"/>
    </row>
    <row r="26" spans="1:16" ht="15.6" x14ac:dyDescent="0.3">
      <c r="C26" s="485"/>
      <c r="D26" s="592"/>
      <c r="E26" s="592"/>
      <c r="F26" s="592"/>
      <c r="G26" s="592"/>
      <c r="H26" s="592"/>
      <c r="I26" s="592"/>
    </row>
    <row r="27" spans="1:16" s="7" customFormat="1" x14ac:dyDescent="0.3">
      <c r="A27" s="7" t="s">
        <v>19</v>
      </c>
    </row>
    <row r="28" spans="1:16" x14ac:dyDescent="0.3">
      <c r="C28" s="7"/>
      <c r="D28" s="7"/>
      <c r="E28" s="7"/>
      <c r="F28" s="7"/>
      <c r="G28" s="7"/>
      <c r="H28" s="7"/>
      <c r="I28" s="7"/>
    </row>
    <row r="29" spans="1:16" x14ac:dyDescent="0.3">
      <c r="C29" s="703" t="s">
        <v>2640</v>
      </c>
      <c r="D29" s="704"/>
      <c r="E29" s="704"/>
      <c r="F29" s="704"/>
      <c r="G29" s="704"/>
      <c r="H29" s="704"/>
      <c r="I29" s="705"/>
    </row>
    <row r="31" spans="1:16" ht="15.6" x14ac:dyDescent="0.3">
      <c r="C31" t="s">
        <v>2638</v>
      </c>
      <c r="E31" s="592">
        <v>310</v>
      </c>
    </row>
    <row r="32" spans="1:16" ht="15.6" x14ac:dyDescent="0.3">
      <c r="C32" t="s">
        <v>2637</v>
      </c>
      <c r="E32" s="592">
        <v>335</v>
      </c>
    </row>
    <row r="35" spans="1:9" x14ac:dyDescent="0.3">
      <c r="C35" s="703" t="s">
        <v>2639</v>
      </c>
      <c r="D35" s="704"/>
      <c r="E35" s="704"/>
      <c r="F35" s="704"/>
      <c r="G35" s="704"/>
      <c r="H35" s="704"/>
      <c r="I35" s="705"/>
    </row>
    <row r="36" spans="1:9" ht="15.6" x14ac:dyDescent="0.3">
      <c r="C36" t="s">
        <v>2638</v>
      </c>
      <c r="E36" s="592">
        <v>294</v>
      </c>
    </row>
    <row r="37" spans="1:9" ht="15.6" x14ac:dyDescent="0.3">
      <c r="C37" t="s">
        <v>2637</v>
      </c>
      <c r="E37" s="592">
        <v>318</v>
      </c>
    </row>
    <row r="39" spans="1:9" s="7" customFormat="1" x14ac:dyDescent="0.3">
      <c r="A39" s="7" t="s">
        <v>1337</v>
      </c>
    </row>
    <row r="41" spans="1:9" ht="46.8" x14ac:dyDescent="0.3">
      <c r="C41" s="591" t="s">
        <v>2636</v>
      </c>
      <c r="D41" s="591" t="s">
        <v>2635</v>
      </c>
      <c r="E41" s="591" t="s">
        <v>2634</v>
      </c>
      <c r="F41" s="591" t="s">
        <v>2633</v>
      </c>
    </row>
    <row r="42" spans="1:9" ht="15.6" x14ac:dyDescent="0.3">
      <c r="C42" s="590">
        <v>30</v>
      </c>
      <c r="D42" s="589">
        <v>300</v>
      </c>
      <c r="E42" s="589">
        <v>320</v>
      </c>
      <c r="F42" s="589">
        <v>400</v>
      </c>
    </row>
    <row r="43" spans="1:9" ht="15.6" x14ac:dyDescent="0.3">
      <c r="C43" s="590">
        <v>40</v>
      </c>
      <c r="D43" s="589">
        <v>350</v>
      </c>
      <c r="E43" s="589">
        <v>370</v>
      </c>
      <c r="F43" s="589">
        <v>450</v>
      </c>
    </row>
    <row r="49" customFormat="1" ht="16.350000000000001" customHeight="1" x14ac:dyDescent="0.3"/>
    <row r="53" customFormat="1" ht="16.350000000000001" customHeight="1" x14ac:dyDescent="0.3"/>
    <row r="54" customFormat="1" ht="16.350000000000001" customHeight="1" x14ac:dyDescent="0.3"/>
    <row r="58" customFormat="1" ht="16.350000000000001" customHeight="1" x14ac:dyDescent="0.3"/>
    <row r="59" customFormat="1" ht="16.350000000000001" customHeight="1" x14ac:dyDescent="0.3"/>
  </sheetData>
  <mergeCells count="5">
    <mergeCell ref="C35:I35"/>
    <mergeCell ref="C10:G10"/>
    <mergeCell ref="C16:I16"/>
    <mergeCell ref="K16:O16"/>
    <mergeCell ref="C29:I29"/>
  </mergeCells>
  <pageMargins left="0.7" right="0.7" top="0.75" bottom="0.75" header="0.3" footer="0.3"/>
  <pageSetup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59CDD-D6CC-45A2-93D1-807B01F13900}">
  <sheetPr>
    <tabColor theme="9" tint="0.59999389629810485"/>
  </sheetPr>
  <dimension ref="A1:AA59"/>
  <sheetViews>
    <sheetView zoomScaleNormal="100" workbookViewId="0">
      <selection activeCell="I45" sqref="I45"/>
    </sheetView>
  </sheetViews>
  <sheetFormatPr defaultRowHeight="14.4" x14ac:dyDescent="0.3"/>
  <cols>
    <col min="27" max="27" width="16" bestFit="1" customWidth="1"/>
  </cols>
  <sheetData>
    <row r="1" spans="1:15" ht="15" thickBot="1" x14ac:dyDescent="0.35">
      <c r="A1" t="s">
        <v>2649</v>
      </c>
      <c r="B1" s="106"/>
      <c r="H1" s="20" t="s">
        <v>42</v>
      </c>
      <c r="I1" s="19"/>
    </row>
    <row r="2" spans="1:15" x14ac:dyDescent="0.3">
      <c r="H2" s="18" t="s">
        <v>41</v>
      </c>
      <c r="I2" s="18"/>
    </row>
    <row r="3" spans="1:15" ht="15" thickBot="1" x14ac:dyDescent="0.35">
      <c r="H3" s="17" t="s">
        <v>40</v>
      </c>
      <c r="I3" s="17"/>
    </row>
    <row r="4" spans="1:15" ht="15.6" thickTop="1" thickBot="1" x14ac:dyDescent="0.35">
      <c r="H4" s="16" t="s">
        <v>39</v>
      </c>
      <c r="I4" s="16"/>
    </row>
    <row r="5" spans="1:15" ht="15" thickTop="1" x14ac:dyDescent="0.3">
      <c r="H5" s="15" t="s">
        <v>38</v>
      </c>
      <c r="I5" s="14"/>
    </row>
    <row r="6" spans="1:15" x14ac:dyDescent="0.3">
      <c r="H6" s="642" t="s">
        <v>2821</v>
      </c>
      <c r="I6" s="642"/>
    </row>
    <row r="9" spans="1:15" ht="15" thickBot="1" x14ac:dyDescent="0.35"/>
    <row r="10" spans="1:15" ht="15" thickBot="1" x14ac:dyDescent="0.35">
      <c r="C10" s="644" t="s">
        <v>37</v>
      </c>
      <c r="D10" s="645"/>
      <c r="E10" s="645"/>
      <c r="F10" s="645"/>
      <c r="G10" s="646"/>
    </row>
    <row r="12" spans="1:15" x14ac:dyDescent="0.3">
      <c r="C12" s="89">
        <v>35000</v>
      </c>
      <c r="D12" t="s">
        <v>2648</v>
      </c>
    </row>
    <row r="13" spans="1:15" x14ac:dyDescent="0.3">
      <c r="C13" s="157">
        <v>7.4999999999999997E-2</v>
      </c>
      <c r="D13" t="s">
        <v>2647</v>
      </c>
    </row>
    <row r="15" spans="1:15" ht="15" thickBot="1" x14ac:dyDescent="0.35"/>
    <row r="16" spans="1:15" ht="15" thickBot="1" x14ac:dyDescent="0.35">
      <c r="C16" s="644" t="s">
        <v>18</v>
      </c>
      <c r="D16" s="645"/>
      <c r="E16" s="645"/>
      <c r="F16" s="645"/>
      <c r="G16" s="645"/>
      <c r="H16" s="645"/>
      <c r="I16" s="646"/>
      <c r="K16" s="644" t="s">
        <v>17</v>
      </c>
      <c r="L16" s="645"/>
      <c r="M16" s="645"/>
      <c r="N16" s="645"/>
      <c r="O16" s="646"/>
    </row>
    <row r="17" spans="1:25" s="7" customFormat="1" x14ac:dyDescent="0.3">
      <c r="A17" s="7" t="s">
        <v>36</v>
      </c>
      <c r="C17"/>
      <c r="D17"/>
      <c r="E17"/>
      <c r="F17"/>
      <c r="G17"/>
      <c r="H17"/>
      <c r="I17"/>
      <c r="K17"/>
      <c r="L17"/>
      <c r="M17"/>
      <c r="N17"/>
      <c r="O17"/>
      <c r="P17"/>
    </row>
    <row r="18" spans="1:25" ht="57.6" x14ac:dyDescent="0.3">
      <c r="C18" s="591" t="s">
        <v>2636</v>
      </c>
      <c r="D18" s="591" t="s">
        <v>2646</v>
      </c>
      <c r="E18" s="591" t="s">
        <v>2645</v>
      </c>
      <c r="F18" s="591" t="s">
        <v>2644</v>
      </c>
      <c r="G18" s="591" t="s">
        <v>2643</v>
      </c>
      <c r="H18" s="591" t="s">
        <v>2642</v>
      </c>
      <c r="I18" s="591" t="s">
        <v>2641</v>
      </c>
      <c r="K18" s="631" t="s">
        <v>2804</v>
      </c>
      <c r="L18" s="631" t="s">
        <v>2782</v>
      </c>
      <c r="M18" s="631" t="s">
        <v>2810</v>
      </c>
      <c r="N18" s="631" t="s">
        <v>2809</v>
      </c>
      <c r="O18" s="631" t="s">
        <v>2820</v>
      </c>
      <c r="P18" s="631" t="s">
        <v>2806</v>
      </c>
    </row>
    <row r="19" spans="1:25" ht="15.6" x14ac:dyDescent="0.3">
      <c r="C19" s="590">
        <v>30</v>
      </c>
      <c r="D19" s="589">
        <v>280</v>
      </c>
      <c r="E19" s="632">
        <v>360</v>
      </c>
      <c r="F19" s="589">
        <v>300</v>
      </c>
      <c r="G19" s="589">
        <v>375</v>
      </c>
      <c r="H19" s="589">
        <v>270</v>
      </c>
      <c r="I19" s="589">
        <v>350</v>
      </c>
      <c r="K19" s="637" t="s">
        <v>2803</v>
      </c>
      <c r="L19" s="636">
        <f>$C$12</f>
        <v>35000</v>
      </c>
      <c r="M19" s="635">
        <f>$C$13</f>
        <v>7.4999999999999997E-2</v>
      </c>
      <c r="N19" s="634">
        <f>L19*M19/12</f>
        <v>218.75</v>
      </c>
      <c r="O19" s="634">
        <f>$E$19</f>
        <v>360</v>
      </c>
      <c r="P19" s="14">
        <f>(O19-N19)</f>
        <v>141.25</v>
      </c>
      <c r="Q19" t="s">
        <v>2819</v>
      </c>
    </row>
    <row r="20" spans="1:25" ht="15.6" x14ac:dyDescent="0.3">
      <c r="C20" s="590">
        <v>40</v>
      </c>
      <c r="D20" s="589">
        <v>320</v>
      </c>
      <c r="E20" s="589">
        <v>390</v>
      </c>
      <c r="F20" s="589">
        <v>350</v>
      </c>
      <c r="G20" s="589">
        <v>415</v>
      </c>
      <c r="H20" s="589">
        <v>300</v>
      </c>
      <c r="I20" s="632">
        <v>400</v>
      </c>
      <c r="K20" s="637" t="s">
        <v>2802</v>
      </c>
      <c r="L20" s="636">
        <f>$C$12</f>
        <v>35000</v>
      </c>
      <c r="M20" s="635">
        <f>$C$13</f>
        <v>7.4999999999999997E-2</v>
      </c>
      <c r="N20" s="634">
        <f>L20*M20/12</f>
        <v>218.75</v>
      </c>
      <c r="O20" s="634">
        <f>$I$20</f>
        <v>400</v>
      </c>
      <c r="P20" s="14">
        <f>(O20-N20)</f>
        <v>181.25</v>
      </c>
      <c r="Q20" t="s">
        <v>2818</v>
      </c>
    </row>
    <row r="21" spans="1:25" ht="15.6" x14ac:dyDescent="0.3">
      <c r="C21" s="485"/>
      <c r="D21" s="592"/>
      <c r="E21" s="592"/>
      <c r="F21" s="592"/>
      <c r="G21" s="592"/>
      <c r="H21" s="592"/>
      <c r="I21" s="592"/>
    </row>
    <row r="22" spans="1:25" ht="15.6" x14ac:dyDescent="0.3">
      <c r="C22" s="485"/>
      <c r="D22" s="592"/>
      <c r="E22" s="592"/>
      <c r="F22" s="592"/>
      <c r="G22" s="592"/>
      <c r="H22" s="592"/>
      <c r="I22" s="592"/>
      <c r="K22" s="706" t="s">
        <v>2805</v>
      </c>
      <c r="L22" s="706"/>
      <c r="M22" s="706"/>
      <c r="N22" s="706"/>
      <c r="O22" s="706"/>
      <c r="P22" s="706"/>
      <c r="Q22" s="706"/>
    </row>
    <row r="23" spans="1:25" ht="28.8" x14ac:dyDescent="0.3">
      <c r="C23" s="485"/>
      <c r="D23" s="592"/>
      <c r="E23" s="592"/>
      <c r="F23" s="592"/>
      <c r="G23" s="592"/>
      <c r="H23" s="592"/>
      <c r="I23" s="592"/>
      <c r="K23" s="631" t="s">
        <v>2804</v>
      </c>
      <c r="L23" s="631" t="s">
        <v>2646</v>
      </c>
      <c r="M23" s="631" t="s">
        <v>2645</v>
      </c>
      <c r="N23" s="631" t="s">
        <v>2644</v>
      </c>
      <c r="O23" s="631" t="s">
        <v>2643</v>
      </c>
      <c r="P23" s="631" t="s">
        <v>2642</v>
      </c>
      <c r="Q23" s="631" t="s">
        <v>2641</v>
      </c>
    </row>
    <row r="24" spans="1:25" ht="15.6" x14ac:dyDescent="0.3">
      <c r="C24" s="485"/>
      <c r="D24" s="592"/>
      <c r="E24" s="592"/>
      <c r="F24" s="592"/>
      <c r="G24" s="592"/>
      <c r="H24" s="592"/>
      <c r="I24" s="592"/>
      <c r="K24" s="638" t="s">
        <v>2803</v>
      </c>
      <c r="L24" s="14">
        <f t="shared" ref="L24:Q24" si="0">D19-$P$19</f>
        <v>138.75</v>
      </c>
      <c r="M24" s="14">
        <f t="shared" si="0"/>
        <v>218.75</v>
      </c>
      <c r="N24" s="14">
        <f t="shared" si="0"/>
        <v>158.75</v>
      </c>
      <c r="O24" s="14">
        <f t="shared" si="0"/>
        <v>233.75</v>
      </c>
      <c r="P24" s="14">
        <f t="shared" si="0"/>
        <v>128.75</v>
      </c>
      <c r="Q24" s="14">
        <f t="shared" si="0"/>
        <v>208.75</v>
      </c>
    </row>
    <row r="25" spans="1:25" ht="15.6" x14ac:dyDescent="0.3">
      <c r="C25" s="485"/>
      <c r="D25" s="592"/>
      <c r="E25" s="592"/>
      <c r="F25" s="592"/>
      <c r="G25" s="592"/>
      <c r="H25" s="592"/>
      <c r="I25" s="592"/>
      <c r="K25" s="638" t="s">
        <v>2802</v>
      </c>
      <c r="L25" s="14">
        <f t="shared" ref="L25:Q25" si="1">D20-$P$20</f>
        <v>138.75</v>
      </c>
      <c r="M25" s="14">
        <f t="shared" si="1"/>
        <v>208.75</v>
      </c>
      <c r="N25" s="14">
        <f t="shared" si="1"/>
        <v>168.75</v>
      </c>
      <c r="O25" s="14">
        <f t="shared" si="1"/>
        <v>233.75</v>
      </c>
      <c r="P25" s="14">
        <f t="shared" si="1"/>
        <v>118.75</v>
      </c>
      <c r="Q25" s="14">
        <f t="shared" si="1"/>
        <v>218.75</v>
      </c>
    </row>
    <row r="26" spans="1:25" ht="15.6" x14ac:dyDescent="0.3">
      <c r="C26" s="485"/>
      <c r="D26" s="592"/>
      <c r="E26" s="592"/>
      <c r="F26" s="592"/>
      <c r="G26" s="592"/>
      <c r="H26" s="592"/>
      <c r="I26" s="592"/>
    </row>
    <row r="27" spans="1:25" s="7" customFormat="1" x14ac:dyDescent="0.3">
      <c r="A27" s="7" t="s">
        <v>19</v>
      </c>
    </row>
    <row r="28" spans="1:25" x14ac:dyDescent="0.3">
      <c r="C28" s="7"/>
      <c r="D28" s="7"/>
      <c r="E28" s="7"/>
      <c r="F28" s="7"/>
      <c r="G28" s="7"/>
      <c r="H28" s="7"/>
      <c r="I28" s="7"/>
      <c r="S28" s="7" t="s">
        <v>2817</v>
      </c>
      <c r="T28" s="7"/>
      <c r="U28" s="7"/>
      <c r="V28" s="7"/>
      <c r="W28" s="7"/>
      <c r="X28" s="7"/>
      <c r="Y28" s="7"/>
    </row>
    <row r="29" spans="1:25" ht="46.8" x14ac:dyDescent="0.3">
      <c r="C29" s="703" t="s">
        <v>2640</v>
      </c>
      <c r="D29" s="704"/>
      <c r="E29" s="704"/>
      <c r="F29" s="704"/>
      <c r="G29" s="704"/>
      <c r="H29" s="704"/>
      <c r="I29" s="705"/>
      <c r="K29" s="631" t="s">
        <v>2804</v>
      </c>
      <c r="L29" s="631" t="s">
        <v>2816</v>
      </c>
      <c r="M29" s="631" t="s">
        <v>2815</v>
      </c>
      <c r="N29" s="631" t="s">
        <v>2814</v>
      </c>
      <c r="O29" s="631" t="s">
        <v>2813</v>
      </c>
      <c r="P29" s="631" t="s">
        <v>2812</v>
      </c>
      <c r="S29" s="591" t="s">
        <v>2636</v>
      </c>
      <c r="T29" s="591" t="s">
        <v>2646</v>
      </c>
      <c r="U29" s="591" t="s">
        <v>2645</v>
      </c>
      <c r="V29" s="591" t="s">
        <v>2644</v>
      </c>
      <c r="W29" s="591" t="s">
        <v>2643</v>
      </c>
      <c r="X29" s="591" t="s">
        <v>2642</v>
      </c>
      <c r="Y29" s="591" t="s">
        <v>2641</v>
      </c>
    </row>
    <row r="30" spans="1:25" ht="15.6" x14ac:dyDescent="0.3">
      <c r="K30" s="638" t="s">
        <v>2803</v>
      </c>
      <c r="L30" s="640">
        <f>E19</f>
        <v>360</v>
      </c>
      <c r="M30" s="640">
        <f>E31</f>
        <v>310</v>
      </c>
      <c r="N30" s="641">
        <f>M30/L30</f>
        <v>0.86111111111111116</v>
      </c>
      <c r="O30" s="640">
        <f>E36</f>
        <v>294</v>
      </c>
      <c r="P30" s="639">
        <f>O30/N30</f>
        <v>341.41935483870964</v>
      </c>
      <c r="S30" s="590">
        <v>30</v>
      </c>
      <c r="T30" s="589">
        <f>D19</f>
        <v>280</v>
      </c>
      <c r="U30" s="589">
        <f>P30</f>
        <v>341.41935483870964</v>
      </c>
      <c r="V30" s="589">
        <f t="shared" ref="V30:Y31" si="2">F19</f>
        <v>300</v>
      </c>
      <c r="W30" s="589">
        <f t="shared" si="2"/>
        <v>375</v>
      </c>
      <c r="X30" s="589">
        <f t="shared" si="2"/>
        <v>270</v>
      </c>
      <c r="Y30" s="632">
        <f t="shared" si="2"/>
        <v>350</v>
      </c>
    </row>
    <row r="31" spans="1:25" ht="15.6" x14ac:dyDescent="0.3">
      <c r="C31" t="s">
        <v>2638</v>
      </c>
      <c r="E31" s="592">
        <v>310</v>
      </c>
      <c r="K31" s="638" t="s">
        <v>2802</v>
      </c>
      <c r="L31" s="640">
        <f>E20</f>
        <v>390</v>
      </c>
      <c r="M31" s="640">
        <f>E32</f>
        <v>335</v>
      </c>
      <c r="N31" s="641">
        <f>M31/L31</f>
        <v>0.85897435897435892</v>
      </c>
      <c r="O31" s="640">
        <f>E37</f>
        <v>318</v>
      </c>
      <c r="P31" s="639">
        <f>O31/N31</f>
        <v>370.20895522388059</v>
      </c>
      <c r="S31" s="590">
        <v>40</v>
      </c>
      <c r="T31" s="589">
        <f>D20</f>
        <v>320</v>
      </c>
      <c r="U31" s="589">
        <f>P31</f>
        <v>370.20895522388059</v>
      </c>
      <c r="V31" s="589">
        <f t="shared" si="2"/>
        <v>350</v>
      </c>
      <c r="W31" s="589">
        <f t="shared" si="2"/>
        <v>415</v>
      </c>
      <c r="X31" s="589">
        <f t="shared" si="2"/>
        <v>300</v>
      </c>
      <c r="Y31" s="632">
        <f t="shared" si="2"/>
        <v>400</v>
      </c>
    </row>
    <row r="32" spans="1:25" ht="15.6" x14ac:dyDescent="0.3">
      <c r="C32" t="s">
        <v>2637</v>
      </c>
      <c r="E32" s="592">
        <v>335</v>
      </c>
    </row>
    <row r="34" spans="1:27" x14ac:dyDescent="0.3">
      <c r="K34" t="s">
        <v>2811</v>
      </c>
      <c r="S34" s="706" t="s">
        <v>2805</v>
      </c>
      <c r="T34" s="706"/>
      <c r="U34" s="706"/>
      <c r="V34" s="706"/>
      <c r="W34" s="706"/>
      <c r="X34" s="706"/>
      <c r="Y34" s="706"/>
    </row>
    <row r="35" spans="1:27" ht="57.6" x14ac:dyDescent="0.3">
      <c r="C35" s="703" t="s">
        <v>2639</v>
      </c>
      <c r="D35" s="704"/>
      <c r="E35" s="704"/>
      <c r="F35" s="704"/>
      <c r="G35" s="704"/>
      <c r="H35" s="704"/>
      <c r="I35" s="705"/>
      <c r="K35" s="631" t="s">
        <v>2804</v>
      </c>
      <c r="L35" s="631" t="s">
        <v>2782</v>
      </c>
      <c r="M35" s="631" t="s">
        <v>2810</v>
      </c>
      <c r="N35" s="631" t="s">
        <v>2809</v>
      </c>
      <c r="O35" s="631" t="s">
        <v>2808</v>
      </c>
      <c r="P35" s="631" t="s">
        <v>2806</v>
      </c>
      <c r="S35" s="631" t="s">
        <v>2804</v>
      </c>
      <c r="T35" s="631" t="s">
        <v>2646</v>
      </c>
      <c r="U35" s="631" t="s">
        <v>2645</v>
      </c>
      <c r="V35" s="631" t="s">
        <v>2644</v>
      </c>
      <c r="W35" s="631" t="s">
        <v>2643</v>
      </c>
      <c r="X35" s="631" t="s">
        <v>2642</v>
      </c>
      <c r="Y35" s="631" t="s">
        <v>2641</v>
      </c>
    </row>
    <row r="36" spans="1:27" ht="15.6" x14ac:dyDescent="0.3">
      <c r="C36" t="s">
        <v>2638</v>
      </c>
      <c r="E36" s="592">
        <v>294</v>
      </c>
      <c r="K36" s="637" t="s">
        <v>2803</v>
      </c>
      <c r="L36" s="636">
        <f>L19</f>
        <v>35000</v>
      </c>
      <c r="M36" s="635">
        <f>M19</f>
        <v>7.4999999999999997E-2</v>
      </c>
      <c r="N36" s="634">
        <f>L36*M36/12</f>
        <v>218.75</v>
      </c>
      <c r="O36" s="634">
        <f>Y30</f>
        <v>350</v>
      </c>
      <c r="P36" s="634">
        <f>(O36-N36)</f>
        <v>131.25</v>
      </c>
      <c r="S36" s="638" t="s">
        <v>2803</v>
      </c>
      <c r="T36" s="14">
        <f t="shared" ref="T36:Y36" si="3">T30-$P$36</f>
        <v>148.75</v>
      </c>
      <c r="U36" s="14">
        <f t="shared" si="3"/>
        <v>210.16935483870964</v>
      </c>
      <c r="V36" s="14">
        <f t="shared" si="3"/>
        <v>168.75</v>
      </c>
      <c r="W36" s="14">
        <f t="shared" si="3"/>
        <v>243.75</v>
      </c>
      <c r="X36" s="14">
        <f t="shared" si="3"/>
        <v>138.75</v>
      </c>
      <c r="Y36" s="14">
        <f t="shared" si="3"/>
        <v>218.75</v>
      </c>
    </row>
    <row r="37" spans="1:27" ht="15.6" x14ac:dyDescent="0.3">
      <c r="C37" t="s">
        <v>2637</v>
      </c>
      <c r="E37" s="592">
        <v>318</v>
      </c>
      <c r="K37" s="637" t="s">
        <v>2802</v>
      </c>
      <c r="L37" s="636">
        <f>L20</f>
        <v>35000</v>
      </c>
      <c r="M37" s="635">
        <f>M20</f>
        <v>7.4999999999999997E-2</v>
      </c>
      <c r="N37" s="634">
        <f>L37*M37/12</f>
        <v>218.75</v>
      </c>
      <c r="O37" s="634">
        <f>Y31</f>
        <v>400</v>
      </c>
      <c r="P37" s="634">
        <f>(O37-N37)</f>
        <v>181.25</v>
      </c>
      <c r="S37" s="638" t="s">
        <v>2802</v>
      </c>
      <c r="T37" s="14">
        <f t="shared" ref="T37:Y37" si="4">T31-$P$37</f>
        <v>138.75</v>
      </c>
      <c r="U37" s="14">
        <f t="shared" si="4"/>
        <v>188.95895522388059</v>
      </c>
      <c r="V37" s="14">
        <f t="shared" si="4"/>
        <v>168.75</v>
      </c>
      <c r="W37" s="14">
        <f t="shared" si="4"/>
        <v>233.75</v>
      </c>
      <c r="X37" s="14">
        <f t="shared" si="4"/>
        <v>118.75</v>
      </c>
      <c r="Y37" s="14">
        <f t="shared" si="4"/>
        <v>218.75</v>
      </c>
    </row>
    <row r="39" spans="1:27" s="7" customFormat="1" x14ac:dyDescent="0.3">
      <c r="A39" s="7" t="s">
        <v>1337</v>
      </c>
    </row>
    <row r="41" spans="1:27" ht="57.6" x14ac:dyDescent="0.3">
      <c r="C41" s="591" t="s">
        <v>2636</v>
      </c>
      <c r="D41" s="591" t="s">
        <v>2635</v>
      </c>
      <c r="E41" s="591" t="s">
        <v>2634</v>
      </c>
      <c r="F41" s="591" t="s">
        <v>2633</v>
      </c>
      <c r="K41" s="631" t="s">
        <v>2804</v>
      </c>
      <c r="L41" s="631" t="s">
        <v>2782</v>
      </c>
      <c r="M41" s="631" t="s">
        <v>2810</v>
      </c>
      <c r="N41" s="631" t="s">
        <v>2809</v>
      </c>
      <c r="O41" s="631" t="s">
        <v>2808</v>
      </c>
      <c r="P41" s="631" t="s">
        <v>2806</v>
      </c>
    </row>
    <row r="42" spans="1:27" ht="15.6" x14ac:dyDescent="0.3">
      <c r="C42" s="590">
        <v>30</v>
      </c>
      <c r="D42" s="589">
        <v>300</v>
      </c>
      <c r="E42" s="589">
        <v>320</v>
      </c>
      <c r="F42" s="589">
        <v>400</v>
      </c>
      <c r="K42" s="637" t="s">
        <v>2803</v>
      </c>
      <c r="L42" s="636">
        <f>L19</f>
        <v>35000</v>
      </c>
      <c r="M42" s="635">
        <f>M19</f>
        <v>7.4999999999999997E-2</v>
      </c>
      <c r="N42" s="634">
        <f>L42*M42/12</f>
        <v>218.75</v>
      </c>
      <c r="O42" s="634">
        <f>M48</f>
        <v>320</v>
      </c>
      <c r="P42" s="634">
        <f>(O42-N42)</f>
        <v>101.25</v>
      </c>
    </row>
    <row r="43" spans="1:27" ht="15.6" x14ac:dyDescent="0.3">
      <c r="C43" s="590">
        <v>40</v>
      </c>
      <c r="D43" s="589">
        <v>350</v>
      </c>
      <c r="E43" s="589">
        <v>370</v>
      </c>
      <c r="F43" s="589">
        <v>450</v>
      </c>
      <c r="K43" s="637" t="s">
        <v>2802</v>
      </c>
      <c r="L43" s="636">
        <f>L20</f>
        <v>35000</v>
      </c>
      <c r="M43" s="635">
        <f>M20</f>
        <v>7.4999999999999997E-2</v>
      </c>
      <c r="N43" s="634">
        <f>L43*M43/12</f>
        <v>218.75</v>
      </c>
      <c r="O43" s="634">
        <f>M49</f>
        <v>370</v>
      </c>
      <c r="P43" s="634">
        <f>(O43-N43)</f>
        <v>151.25</v>
      </c>
    </row>
    <row r="44" spans="1:27" x14ac:dyDescent="0.3">
      <c r="W44" s="647" t="s">
        <v>2807</v>
      </c>
      <c r="X44" s="647"/>
      <c r="Y44" s="647"/>
      <c r="Z44" s="647"/>
      <c r="AA44" s="647"/>
    </row>
    <row r="46" spans="1:27" x14ac:dyDescent="0.3">
      <c r="K46" s="706" t="s">
        <v>1435</v>
      </c>
      <c r="L46" s="706"/>
      <c r="M46" s="706"/>
      <c r="N46" s="706"/>
      <c r="O46" s="706"/>
      <c r="P46" s="706"/>
      <c r="Q46" s="706"/>
      <c r="R46" s="706"/>
      <c r="S46" s="706"/>
      <c r="T46" s="706"/>
      <c r="W46" s="2" t="s">
        <v>2804</v>
      </c>
      <c r="X46" s="2" t="s">
        <v>2803</v>
      </c>
      <c r="Z46" s="2" t="s">
        <v>2804</v>
      </c>
      <c r="AA46" s="2" t="s">
        <v>2802</v>
      </c>
    </row>
    <row r="47" spans="1:27" ht="46.8" x14ac:dyDescent="0.3">
      <c r="K47" s="631" t="s">
        <v>2804</v>
      </c>
      <c r="L47" s="591" t="str">
        <f t="shared" ref="L47:N49" si="5">D41</f>
        <v>NewHealth Silver</v>
      </c>
      <c r="M47" s="591" t="str">
        <f t="shared" si="5"/>
        <v>SteelPlan Silver</v>
      </c>
      <c r="N47" s="591" t="str">
        <f t="shared" si="5"/>
        <v>CityPlan Silver</v>
      </c>
      <c r="O47" s="591" t="str">
        <f t="shared" ref="O47:T49" si="6">T29</f>
        <v>BestPrice Bronze</v>
      </c>
      <c r="P47" s="591" t="str">
        <f t="shared" si="6"/>
        <v>BestPrice Silver</v>
      </c>
      <c r="Q47" s="591" t="str">
        <f t="shared" si="6"/>
        <v>QualityXR Bronze</v>
      </c>
      <c r="R47" s="591" t="str">
        <f t="shared" si="6"/>
        <v>QualityXR Silver</v>
      </c>
      <c r="S47" s="591" t="str">
        <f t="shared" si="6"/>
        <v>ValueNow Bronze</v>
      </c>
      <c r="T47" s="591" t="str">
        <f t="shared" si="6"/>
        <v>ValueNow Silver</v>
      </c>
      <c r="W47" s="2" t="s">
        <v>2635</v>
      </c>
      <c r="X47" s="624">
        <v>300</v>
      </c>
      <c r="Z47" s="2" t="s">
        <v>2635</v>
      </c>
      <c r="AA47" s="624">
        <v>350</v>
      </c>
    </row>
    <row r="48" spans="1:27" ht="15.6" x14ac:dyDescent="0.3">
      <c r="K48" s="631" t="s">
        <v>2803</v>
      </c>
      <c r="L48" s="589">
        <f t="shared" si="5"/>
        <v>300</v>
      </c>
      <c r="M48" s="632">
        <f t="shared" si="5"/>
        <v>320</v>
      </c>
      <c r="N48" s="589">
        <f t="shared" si="5"/>
        <v>400</v>
      </c>
      <c r="O48" s="589">
        <f t="shared" si="6"/>
        <v>280</v>
      </c>
      <c r="P48" s="589">
        <f t="shared" si="6"/>
        <v>341.41935483870964</v>
      </c>
      <c r="Q48" s="589">
        <f t="shared" si="6"/>
        <v>300</v>
      </c>
      <c r="R48" s="589">
        <f t="shared" si="6"/>
        <v>375</v>
      </c>
      <c r="S48" s="589">
        <f t="shared" si="6"/>
        <v>270</v>
      </c>
      <c r="T48" s="589">
        <f t="shared" si="6"/>
        <v>350</v>
      </c>
      <c r="W48" s="2" t="s">
        <v>2634</v>
      </c>
      <c r="X48" s="633">
        <v>320</v>
      </c>
      <c r="Z48" s="2" t="s">
        <v>2634</v>
      </c>
      <c r="AA48" s="633">
        <v>370</v>
      </c>
    </row>
    <row r="49" spans="11:27" ht="16.350000000000001" customHeight="1" x14ac:dyDescent="0.3">
      <c r="K49" s="631" t="s">
        <v>2802</v>
      </c>
      <c r="L49" s="589">
        <f t="shared" si="5"/>
        <v>350</v>
      </c>
      <c r="M49" s="632">
        <f t="shared" si="5"/>
        <v>370</v>
      </c>
      <c r="N49" s="589">
        <f t="shared" si="5"/>
        <v>450</v>
      </c>
      <c r="O49" s="589">
        <f t="shared" si="6"/>
        <v>320</v>
      </c>
      <c r="P49" s="589">
        <f t="shared" si="6"/>
        <v>370.20895522388059</v>
      </c>
      <c r="Q49" s="589">
        <f t="shared" si="6"/>
        <v>350</v>
      </c>
      <c r="R49" s="589">
        <f t="shared" si="6"/>
        <v>415</v>
      </c>
      <c r="S49" s="589">
        <f t="shared" si="6"/>
        <v>300</v>
      </c>
      <c r="T49" s="589">
        <f t="shared" si="6"/>
        <v>400</v>
      </c>
      <c r="W49" s="2" t="s">
        <v>2645</v>
      </c>
      <c r="X49" s="624">
        <v>341.41935483870964</v>
      </c>
      <c r="Z49" s="2" t="s">
        <v>2645</v>
      </c>
      <c r="AA49" s="624">
        <v>370.20895522388059</v>
      </c>
    </row>
    <row r="50" spans="11:27" x14ac:dyDescent="0.3">
      <c r="W50" s="2" t="s">
        <v>2641</v>
      </c>
      <c r="X50" s="624">
        <v>350</v>
      </c>
      <c r="Z50" s="2" t="s">
        <v>2641</v>
      </c>
      <c r="AA50" s="624">
        <v>400</v>
      </c>
    </row>
    <row r="51" spans="11:27" x14ac:dyDescent="0.3">
      <c r="K51" s="706" t="s">
        <v>2806</v>
      </c>
      <c r="L51" s="706"/>
      <c r="M51" s="706"/>
      <c r="N51" s="706"/>
      <c r="O51" s="706"/>
      <c r="P51" s="706"/>
      <c r="Q51" s="706"/>
      <c r="R51" s="706"/>
      <c r="S51" s="706"/>
      <c r="T51" s="706"/>
      <c r="W51" s="2" t="s">
        <v>2643</v>
      </c>
      <c r="X51" s="624">
        <v>375</v>
      </c>
      <c r="Z51" s="2" t="s">
        <v>2643</v>
      </c>
      <c r="AA51" s="624">
        <v>415</v>
      </c>
    </row>
    <row r="52" spans="11:27" ht="46.8" x14ac:dyDescent="0.3">
      <c r="K52" s="631" t="s">
        <v>2804</v>
      </c>
      <c r="L52" s="591" t="s">
        <v>2635</v>
      </c>
      <c r="M52" s="591" t="s">
        <v>2634</v>
      </c>
      <c r="N52" s="591" t="s">
        <v>2633</v>
      </c>
      <c r="O52" s="591" t="s">
        <v>2646</v>
      </c>
      <c r="P52" s="591" t="s">
        <v>2645</v>
      </c>
      <c r="Q52" s="591" t="s">
        <v>2644</v>
      </c>
      <c r="R52" s="591" t="s">
        <v>2643</v>
      </c>
      <c r="S52" s="591" t="s">
        <v>2642</v>
      </c>
      <c r="T52" s="591" t="s">
        <v>2641</v>
      </c>
      <c r="W52" s="2" t="s">
        <v>2633</v>
      </c>
      <c r="X52" s="624">
        <v>400</v>
      </c>
      <c r="Z52" s="2" t="s">
        <v>2633</v>
      </c>
      <c r="AA52" s="624">
        <v>450</v>
      </c>
    </row>
    <row r="53" spans="11:27" ht="16.350000000000001" customHeight="1" x14ac:dyDescent="0.3">
      <c r="K53" s="631" t="s">
        <v>2803</v>
      </c>
      <c r="L53" s="589">
        <f>P42</f>
        <v>101.25</v>
      </c>
      <c r="M53" s="589">
        <f t="shared" ref="M53:T54" si="7">$L53</f>
        <v>101.25</v>
      </c>
      <c r="N53" s="589">
        <f t="shared" si="7"/>
        <v>101.25</v>
      </c>
      <c r="O53" s="589">
        <f t="shared" si="7"/>
        <v>101.25</v>
      </c>
      <c r="P53" s="589">
        <f t="shared" si="7"/>
        <v>101.25</v>
      </c>
      <c r="Q53" s="589">
        <f t="shared" si="7"/>
        <v>101.25</v>
      </c>
      <c r="R53" s="589">
        <f t="shared" si="7"/>
        <v>101.25</v>
      </c>
      <c r="S53" s="589">
        <f t="shared" si="7"/>
        <v>101.25</v>
      </c>
      <c r="T53" s="589">
        <f t="shared" si="7"/>
        <v>101.25</v>
      </c>
    </row>
    <row r="54" spans="11:27" ht="16.350000000000001" customHeight="1" x14ac:dyDescent="0.3">
      <c r="K54" s="631" t="s">
        <v>2802</v>
      </c>
      <c r="L54" s="589">
        <f>P43</f>
        <v>151.25</v>
      </c>
      <c r="M54" s="589">
        <f t="shared" si="7"/>
        <v>151.25</v>
      </c>
      <c r="N54" s="589">
        <f t="shared" si="7"/>
        <v>151.25</v>
      </c>
      <c r="O54" s="589">
        <f t="shared" si="7"/>
        <v>151.25</v>
      </c>
      <c r="P54" s="589">
        <f t="shared" si="7"/>
        <v>151.25</v>
      </c>
      <c r="Q54" s="589">
        <f t="shared" si="7"/>
        <v>151.25</v>
      </c>
      <c r="R54" s="589">
        <f t="shared" si="7"/>
        <v>151.25</v>
      </c>
      <c r="S54" s="589">
        <f t="shared" si="7"/>
        <v>151.25</v>
      </c>
      <c r="T54" s="589">
        <f t="shared" si="7"/>
        <v>151.25</v>
      </c>
    </row>
    <row r="56" spans="11:27" x14ac:dyDescent="0.3">
      <c r="K56" s="706" t="s">
        <v>2805</v>
      </c>
      <c r="L56" s="706"/>
      <c r="M56" s="706"/>
      <c r="N56" s="706"/>
      <c r="O56" s="706"/>
      <c r="P56" s="706"/>
      <c r="Q56" s="706"/>
      <c r="R56" s="706"/>
      <c r="S56" s="706"/>
      <c r="T56" s="706"/>
    </row>
    <row r="57" spans="11:27" ht="46.8" x14ac:dyDescent="0.3">
      <c r="K57" s="631" t="s">
        <v>2804</v>
      </c>
      <c r="L57" s="591" t="s">
        <v>2635</v>
      </c>
      <c r="M57" s="591" t="s">
        <v>2634</v>
      </c>
      <c r="N57" s="591" t="s">
        <v>2633</v>
      </c>
      <c r="O57" s="591" t="s">
        <v>2646</v>
      </c>
      <c r="P57" s="591" t="s">
        <v>2645</v>
      </c>
      <c r="Q57" s="591" t="s">
        <v>2644</v>
      </c>
      <c r="R57" s="591" t="s">
        <v>2643</v>
      </c>
      <c r="S57" s="591" t="s">
        <v>2642</v>
      </c>
      <c r="T57" s="591" t="s">
        <v>2641</v>
      </c>
    </row>
    <row r="58" spans="11:27" ht="16.350000000000001" customHeight="1" x14ac:dyDescent="0.3">
      <c r="K58" s="631" t="s">
        <v>2803</v>
      </c>
      <c r="L58" s="14">
        <f t="shared" ref="L58:T58" si="8">L48-L53</f>
        <v>198.75</v>
      </c>
      <c r="M58" s="14">
        <f t="shared" si="8"/>
        <v>218.75</v>
      </c>
      <c r="N58" s="14">
        <f t="shared" si="8"/>
        <v>298.75</v>
      </c>
      <c r="O58" s="14">
        <f t="shared" si="8"/>
        <v>178.75</v>
      </c>
      <c r="P58" s="14">
        <f t="shared" si="8"/>
        <v>240.16935483870964</v>
      </c>
      <c r="Q58" s="14">
        <f t="shared" si="8"/>
        <v>198.75</v>
      </c>
      <c r="R58" s="14">
        <f t="shared" si="8"/>
        <v>273.75</v>
      </c>
      <c r="S58" s="14">
        <f t="shared" si="8"/>
        <v>168.75</v>
      </c>
      <c r="T58" s="14">
        <f t="shared" si="8"/>
        <v>248.75</v>
      </c>
    </row>
    <row r="59" spans="11:27" ht="16.350000000000001" customHeight="1" x14ac:dyDescent="0.3">
      <c r="K59" s="631" t="s">
        <v>2802</v>
      </c>
      <c r="L59" s="14">
        <f t="shared" ref="L59:T59" si="9">L49-L54</f>
        <v>198.75</v>
      </c>
      <c r="M59" s="14">
        <f t="shared" si="9"/>
        <v>218.75</v>
      </c>
      <c r="N59" s="14">
        <f t="shared" si="9"/>
        <v>298.75</v>
      </c>
      <c r="O59" s="14">
        <f t="shared" si="9"/>
        <v>168.75</v>
      </c>
      <c r="P59" s="14">
        <f t="shared" si="9"/>
        <v>218.95895522388059</v>
      </c>
      <c r="Q59" s="14">
        <f t="shared" si="9"/>
        <v>198.75</v>
      </c>
      <c r="R59" s="14">
        <f t="shared" si="9"/>
        <v>263.75</v>
      </c>
      <c r="S59" s="14">
        <f t="shared" si="9"/>
        <v>148.75</v>
      </c>
      <c r="T59" s="14">
        <f t="shared" si="9"/>
        <v>248.75</v>
      </c>
    </row>
  </sheetData>
  <mergeCells count="11">
    <mergeCell ref="C35:I35"/>
    <mergeCell ref="C10:G10"/>
    <mergeCell ref="C16:I16"/>
    <mergeCell ref="K16:O16"/>
    <mergeCell ref="K22:Q22"/>
    <mergeCell ref="C29:I29"/>
    <mergeCell ref="S34:Y34"/>
    <mergeCell ref="W44:AA44"/>
    <mergeCell ref="K46:T46"/>
    <mergeCell ref="K51:T51"/>
    <mergeCell ref="K56:T56"/>
  </mergeCells>
  <pageMargins left="0.7" right="0.7" top="0.75" bottom="0.75" header="0.3" footer="0.3"/>
  <pageSetup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81F9B-0D4F-40D8-8E0E-CFBE90018A5C}">
  <sheetPr>
    <tabColor theme="5" tint="0.39997558519241921"/>
  </sheetPr>
  <dimension ref="A1:J48"/>
  <sheetViews>
    <sheetView workbookViewId="0">
      <selection activeCell="I51" sqref="I51"/>
    </sheetView>
  </sheetViews>
  <sheetFormatPr defaultRowHeight="14.4" x14ac:dyDescent="0.3"/>
  <cols>
    <col min="4" max="4" width="15.33203125" bestFit="1" customWidth="1"/>
    <col min="5" max="5" width="14.33203125" bestFit="1" customWidth="1"/>
    <col min="6" max="6" width="13.33203125" customWidth="1"/>
    <col min="7" max="7" width="10.6640625" bestFit="1" customWidth="1"/>
    <col min="8" max="8" width="10.5546875" customWidth="1"/>
    <col min="9" max="9" width="12.5546875" bestFit="1" customWidth="1"/>
    <col min="10" max="10" width="13.5546875" customWidth="1"/>
    <col min="12" max="12" width="12.33203125" customWidth="1"/>
  </cols>
  <sheetData>
    <row r="1" spans="1:8" ht="15" thickBot="1" x14ac:dyDescent="0.35">
      <c r="A1" t="s">
        <v>2679</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2" spans="1:8" x14ac:dyDescent="0.3">
      <c r="B12" s="283">
        <v>7.0000000000000007E-2</v>
      </c>
      <c r="C12" t="s">
        <v>2678</v>
      </c>
    </row>
    <row r="13" spans="1:8" x14ac:dyDescent="0.3">
      <c r="B13" s="283">
        <v>0.13</v>
      </c>
      <c r="C13" t="s">
        <v>2677</v>
      </c>
    </row>
    <row r="14" spans="1:8" x14ac:dyDescent="0.3">
      <c r="C14" t="s">
        <v>2676</v>
      </c>
    </row>
    <row r="15" spans="1:8" x14ac:dyDescent="0.3">
      <c r="B15" s="283">
        <v>0.8</v>
      </c>
      <c r="C15" t="s">
        <v>2675</v>
      </c>
    </row>
    <row r="17" spans="2:10" x14ac:dyDescent="0.3">
      <c r="B17" s="12">
        <v>35000</v>
      </c>
      <c r="C17" t="s">
        <v>2674</v>
      </c>
    </row>
    <row r="18" spans="2:10" x14ac:dyDescent="0.3">
      <c r="B18" s="12">
        <v>35000</v>
      </c>
      <c r="C18" t="s">
        <v>2673</v>
      </c>
    </row>
    <row r="19" spans="2:10" x14ac:dyDescent="0.3">
      <c r="C19" t="s">
        <v>2672</v>
      </c>
    </row>
    <row r="20" spans="2:10" x14ac:dyDescent="0.3">
      <c r="C20" t="s">
        <v>2671</v>
      </c>
    </row>
    <row r="21" spans="2:10" ht="15" thickBot="1" x14ac:dyDescent="0.35"/>
    <row r="22" spans="2:10" ht="15" thickBot="1" x14ac:dyDescent="0.35">
      <c r="C22" s="644" t="s">
        <v>18</v>
      </c>
      <c r="D22" s="645"/>
      <c r="E22" s="645"/>
      <c r="F22" s="645"/>
      <c r="G22" s="646"/>
    </row>
    <row r="24" spans="2:10" x14ac:dyDescent="0.3">
      <c r="C24" t="s">
        <v>2670</v>
      </c>
      <c r="D24" t="s">
        <v>2669</v>
      </c>
      <c r="F24" t="s">
        <v>2668</v>
      </c>
      <c r="G24" t="s">
        <v>2667</v>
      </c>
      <c r="I24" t="s">
        <v>2636</v>
      </c>
      <c r="J24" t="s">
        <v>2666</v>
      </c>
    </row>
    <row r="25" spans="2:10" x14ac:dyDescent="0.3">
      <c r="C25">
        <v>1</v>
      </c>
      <c r="D25">
        <v>12760</v>
      </c>
      <c r="F25" t="s">
        <v>2665</v>
      </c>
      <c r="G25" s="411">
        <v>2.07E-2</v>
      </c>
      <c r="I25">
        <v>25</v>
      </c>
      <c r="J25">
        <v>0.67</v>
      </c>
    </row>
    <row r="26" spans="2:10" x14ac:dyDescent="0.3">
      <c r="C26">
        <v>2</v>
      </c>
      <c r="D26">
        <v>17240</v>
      </c>
      <c r="F26" t="s">
        <v>2664</v>
      </c>
      <c r="G26" s="411">
        <v>3.1E-2</v>
      </c>
      <c r="I26">
        <v>30</v>
      </c>
      <c r="J26">
        <v>0.73</v>
      </c>
    </row>
    <row r="27" spans="2:10" x14ac:dyDescent="0.3">
      <c r="C27">
        <v>3</v>
      </c>
      <c r="D27">
        <v>21720</v>
      </c>
      <c r="F27" t="s">
        <v>2663</v>
      </c>
      <c r="G27" s="411">
        <v>4.1399999999999999E-2</v>
      </c>
      <c r="I27">
        <v>35</v>
      </c>
      <c r="J27">
        <v>0.83</v>
      </c>
    </row>
    <row r="28" spans="2:10" x14ac:dyDescent="0.3">
      <c r="C28">
        <v>4</v>
      </c>
      <c r="D28">
        <v>26200</v>
      </c>
      <c r="F28" t="s">
        <v>2662</v>
      </c>
      <c r="G28" s="411">
        <v>6.5199999999999994E-2</v>
      </c>
      <c r="I28">
        <v>40</v>
      </c>
      <c r="J28">
        <v>1</v>
      </c>
    </row>
    <row r="29" spans="2:10" x14ac:dyDescent="0.3">
      <c r="F29" t="s">
        <v>2661</v>
      </c>
      <c r="G29" s="411">
        <v>8.3299999999999999E-2</v>
      </c>
      <c r="I29">
        <v>45</v>
      </c>
      <c r="J29">
        <v>1.17</v>
      </c>
    </row>
    <row r="30" spans="2:10" x14ac:dyDescent="0.3">
      <c r="F30" t="s">
        <v>2660</v>
      </c>
      <c r="G30" s="411">
        <v>9.8299999999999998E-2</v>
      </c>
      <c r="I30">
        <v>50</v>
      </c>
      <c r="J30">
        <v>1.33</v>
      </c>
    </row>
    <row r="32" spans="2:10" x14ac:dyDescent="0.3">
      <c r="C32" t="s">
        <v>2659</v>
      </c>
      <c r="D32" t="s">
        <v>2658</v>
      </c>
      <c r="E32" t="s">
        <v>2657</v>
      </c>
      <c r="F32" t="s">
        <v>2656</v>
      </c>
      <c r="G32" t="s">
        <v>2655</v>
      </c>
      <c r="H32" t="s">
        <v>2654</v>
      </c>
      <c r="I32" t="s">
        <v>2653</v>
      </c>
      <c r="J32" t="s">
        <v>2652</v>
      </c>
    </row>
    <row r="33" spans="3:10" x14ac:dyDescent="0.3">
      <c r="C33">
        <v>2018</v>
      </c>
      <c r="D33" t="s">
        <v>2651</v>
      </c>
      <c r="E33" t="s">
        <v>2587</v>
      </c>
      <c r="F33" s="89">
        <v>6988392</v>
      </c>
      <c r="G33" s="89">
        <v>2329464</v>
      </c>
      <c r="H33" s="102">
        <v>2424</v>
      </c>
      <c r="I33">
        <v>0.62</v>
      </c>
      <c r="J33">
        <v>40</v>
      </c>
    </row>
    <row r="34" spans="3:10" x14ac:dyDescent="0.3">
      <c r="C34">
        <v>2019</v>
      </c>
      <c r="D34" t="s">
        <v>2651</v>
      </c>
      <c r="E34" t="s">
        <v>2587</v>
      </c>
      <c r="F34" s="89">
        <v>37116319</v>
      </c>
      <c r="G34" s="89">
        <v>12913026</v>
      </c>
      <c r="H34" s="102">
        <v>11976</v>
      </c>
      <c r="I34">
        <v>0.62</v>
      </c>
      <c r="J34">
        <v>40</v>
      </c>
    </row>
    <row r="35" spans="3:10" x14ac:dyDescent="0.3">
      <c r="C35">
        <v>2018</v>
      </c>
      <c r="D35" t="s">
        <v>2651</v>
      </c>
      <c r="E35" t="s">
        <v>2586</v>
      </c>
      <c r="F35" s="89">
        <v>88387200</v>
      </c>
      <c r="G35" s="89">
        <v>29462400</v>
      </c>
      <c r="H35" s="102">
        <v>26400</v>
      </c>
      <c r="I35">
        <v>0.72</v>
      </c>
      <c r="J35">
        <v>40</v>
      </c>
    </row>
    <row r="36" spans="3:10" x14ac:dyDescent="0.3">
      <c r="C36">
        <v>2019</v>
      </c>
      <c r="D36" t="s">
        <v>2651</v>
      </c>
      <c r="E36" t="s">
        <v>2586</v>
      </c>
      <c r="F36" s="89">
        <v>98816890</v>
      </c>
      <c r="G36" s="89">
        <v>34379085</v>
      </c>
      <c r="H36" s="102">
        <v>27456</v>
      </c>
      <c r="I36">
        <v>0.72</v>
      </c>
      <c r="J36">
        <v>40</v>
      </c>
    </row>
    <row r="37" spans="3:10" x14ac:dyDescent="0.3">
      <c r="C37">
        <v>2018</v>
      </c>
      <c r="D37" t="s">
        <v>2651</v>
      </c>
      <c r="E37" t="s">
        <v>2581</v>
      </c>
      <c r="F37" s="89">
        <v>27374922</v>
      </c>
      <c r="G37" s="89">
        <v>9124974</v>
      </c>
      <c r="H37" s="102">
        <v>7452</v>
      </c>
      <c r="I37">
        <v>0.79</v>
      </c>
      <c r="J37">
        <v>40</v>
      </c>
    </row>
    <row r="38" spans="3:10" x14ac:dyDescent="0.3">
      <c r="C38">
        <v>2019</v>
      </c>
      <c r="D38" t="s">
        <v>2651</v>
      </c>
      <c r="E38" t="s">
        <v>2581</v>
      </c>
      <c r="F38" s="89">
        <v>26482078</v>
      </c>
      <c r="G38" s="89">
        <v>9213300</v>
      </c>
      <c r="H38" s="102">
        <v>6706</v>
      </c>
      <c r="I38">
        <v>0.79</v>
      </c>
      <c r="J38">
        <v>40</v>
      </c>
    </row>
    <row r="39" spans="3:10" x14ac:dyDescent="0.3">
      <c r="C39">
        <v>2018</v>
      </c>
      <c r="D39" t="s">
        <v>2650</v>
      </c>
      <c r="E39" t="s">
        <v>2587</v>
      </c>
      <c r="F39" s="89">
        <v>113549</v>
      </c>
      <c r="G39" s="89">
        <v>26635</v>
      </c>
      <c r="H39" s="102">
        <v>36</v>
      </c>
      <c r="I39">
        <v>0.59</v>
      </c>
      <c r="J39">
        <v>35</v>
      </c>
    </row>
    <row r="40" spans="3:10" x14ac:dyDescent="0.3">
      <c r="C40">
        <v>2019</v>
      </c>
      <c r="D40" t="s">
        <v>2650</v>
      </c>
      <c r="E40" t="s">
        <v>2587</v>
      </c>
      <c r="F40" s="89">
        <v>162754</v>
      </c>
      <c r="G40" s="89">
        <v>39846</v>
      </c>
      <c r="H40" s="102">
        <v>48</v>
      </c>
      <c r="I40">
        <v>0.59</v>
      </c>
      <c r="J40">
        <v>35</v>
      </c>
    </row>
    <row r="41" spans="3:10" x14ac:dyDescent="0.3">
      <c r="C41">
        <v>2018</v>
      </c>
      <c r="D41" t="s">
        <v>2650</v>
      </c>
      <c r="E41" t="s">
        <v>2586</v>
      </c>
      <c r="F41" s="89">
        <v>134719200</v>
      </c>
      <c r="G41" s="89">
        <v>31600800</v>
      </c>
      <c r="H41" s="102">
        <v>36000</v>
      </c>
      <c r="I41">
        <v>0.7</v>
      </c>
      <c r="J41">
        <v>35</v>
      </c>
    </row>
    <row r="42" spans="3:10" x14ac:dyDescent="0.3">
      <c r="C42">
        <v>2019</v>
      </c>
      <c r="D42" t="s">
        <v>2650</v>
      </c>
      <c r="E42" t="s">
        <v>2586</v>
      </c>
      <c r="F42" s="89">
        <v>150616066</v>
      </c>
      <c r="G42" s="89">
        <v>36874342</v>
      </c>
      <c r="H42" s="102">
        <v>37440</v>
      </c>
      <c r="I42">
        <v>0.7</v>
      </c>
      <c r="J42">
        <v>35</v>
      </c>
    </row>
    <row r="43" spans="3:10" x14ac:dyDescent="0.3">
      <c r="C43">
        <v>2018</v>
      </c>
      <c r="D43" t="s">
        <v>2650</v>
      </c>
      <c r="E43" t="s">
        <v>2581</v>
      </c>
      <c r="F43" s="89">
        <v>490977</v>
      </c>
      <c r="G43" s="89">
        <v>115167</v>
      </c>
      <c r="H43" s="102">
        <v>112</v>
      </c>
      <c r="I43">
        <v>0.82</v>
      </c>
      <c r="J43">
        <v>35</v>
      </c>
    </row>
    <row r="44" spans="3:10" x14ac:dyDescent="0.3">
      <c r="C44">
        <v>2019</v>
      </c>
      <c r="D44" t="s">
        <v>2650</v>
      </c>
      <c r="E44" t="s">
        <v>2581</v>
      </c>
      <c r="F44" s="89">
        <v>584350</v>
      </c>
      <c r="G44" s="89">
        <v>143063</v>
      </c>
      <c r="H44" s="102">
        <v>124</v>
      </c>
      <c r="I44">
        <v>0.82</v>
      </c>
      <c r="J44">
        <v>35</v>
      </c>
    </row>
    <row r="47" spans="3:10" ht="15" thickBot="1" x14ac:dyDescent="0.35"/>
    <row r="48" spans="3:10" ht="15" thickBot="1" x14ac:dyDescent="0.35">
      <c r="C48" s="644" t="s">
        <v>17</v>
      </c>
      <c r="D48" s="645"/>
      <c r="E48" s="645"/>
      <c r="F48" s="645"/>
      <c r="G48" s="645"/>
      <c r="H48" s="645"/>
      <c r="I48" s="645"/>
      <c r="J48" s="646"/>
    </row>
  </sheetData>
  <mergeCells count="3">
    <mergeCell ref="C10:F10"/>
    <mergeCell ref="C22:G22"/>
    <mergeCell ref="C48:J48"/>
  </mergeCell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EC8DF-4459-43FE-91D6-DDA7A0D340B4}">
  <sheetPr>
    <tabColor theme="9" tint="0.59999389629810485"/>
  </sheetPr>
  <dimension ref="A1:V136"/>
  <sheetViews>
    <sheetView workbookViewId="0">
      <selection activeCell="I45" sqref="I45"/>
    </sheetView>
  </sheetViews>
  <sheetFormatPr defaultRowHeight="14.4" outlineLevelRow="1" x14ac:dyDescent="0.3"/>
  <cols>
    <col min="4" max="4" width="15.33203125" bestFit="1" customWidth="1"/>
    <col min="5" max="5" width="14.33203125" bestFit="1" customWidth="1"/>
    <col min="6" max="6" width="13.33203125" customWidth="1"/>
    <col min="7" max="7" width="10.6640625" bestFit="1" customWidth="1"/>
    <col min="8" max="8" width="10.5546875" customWidth="1"/>
    <col min="9" max="9" width="12.5546875" bestFit="1" customWidth="1"/>
    <col min="10" max="10" width="13.5546875" customWidth="1"/>
    <col min="12" max="12" width="12.33203125" customWidth="1"/>
  </cols>
  <sheetData>
    <row r="1" spans="1:8" ht="15" thickBot="1" x14ac:dyDescent="0.35">
      <c r="A1" t="s">
        <v>2679</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2" spans="1:8" x14ac:dyDescent="0.3">
      <c r="B12" s="283">
        <v>7.0000000000000007E-2</v>
      </c>
      <c r="C12" t="s">
        <v>2678</v>
      </c>
    </row>
    <row r="13" spans="1:8" x14ac:dyDescent="0.3">
      <c r="B13" s="283">
        <v>0.13</v>
      </c>
      <c r="C13" t="s">
        <v>2677</v>
      </c>
    </row>
    <row r="14" spans="1:8" x14ac:dyDescent="0.3">
      <c r="C14" t="s">
        <v>2676</v>
      </c>
    </row>
    <row r="15" spans="1:8" x14ac:dyDescent="0.3">
      <c r="B15" s="283">
        <v>0.8</v>
      </c>
      <c r="C15" t="s">
        <v>2675</v>
      </c>
    </row>
    <row r="17" spans="2:10" x14ac:dyDescent="0.3">
      <c r="B17" s="12">
        <v>35000</v>
      </c>
      <c r="C17" t="s">
        <v>2674</v>
      </c>
    </row>
    <row r="18" spans="2:10" x14ac:dyDescent="0.3">
      <c r="B18" s="12">
        <v>35000</v>
      </c>
      <c r="C18" t="s">
        <v>2673</v>
      </c>
    </row>
    <row r="19" spans="2:10" x14ac:dyDescent="0.3">
      <c r="C19" t="s">
        <v>2672</v>
      </c>
    </row>
    <row r="20" spans="2:10" x14ac:dyDescent="0.3">
      <c r="C20" t="s">
        <v>2671</v>
      </c>
    </row>
    <row r="21" spans="2:10" ht="15" thickBot="1" x14ac:dyDescent="0.35"/>
    <row r="22" spans="2:10" ht="15" thickBot="1" x14ac:dyDescent="0.35">
      <c r="C22" s="644" t="s">
        <v>18</v>
      </c>
      <c r="D22" s="645"/>
      <c r="E22" s="645"/>
      <c r="F22" s="645"/>
      <c r="G22" s="646"/>
    </row>
    <row r="24" spans="2:10" x14ac:dyDescent="0.3">
      <c r="C24" t="s">
        <v>2670</v>
      </c>
      <c r="D24" t="s">
        <v>2669</v>
      </c>
      <c r="F24" t="s">
        <v>2668</v>
      </c>
      <c r="G24" t="s">
        <v>2667</v>
      </c>
      <c r="I24" t="s">
        <v>2636</v>
      </c>
      <c r="J24" t="s">
        <v>2666</v>
      </c>
    </row>
    <row r="25" spans="2:10" x14ac:dyDescent="0.3">
      <c r="C25">
        <v>1</v>
      </c>
      <c r="D25">
        <v>12760</v>
      </c>
      <c r="F25" t="s">
        <v>2665</v>
      </c>
      <c r="G25" s="411">
        <v>2.07E-2</v>
      </c>
      <c r="I25">
        <v>25</v>
      </c>
      <c r="J25">
        <v>0.67</v>
      </c>
    </row>
    <row r="26" spans="2:10" x14ac:dyDescent="0.3">
      <c r="C26">
        <v>2</v>
      </c>
      <c r="D26">
        <v>17240</v>
      </c>
      <c r="F26" t="s">
        <v>2664</v>
      </c>
      <c r="G26" s="411">
        <v>3.1E-2</v>
      </c>
      <c r="I26">
        <v>30</v>
      </c>
      <c r="J26">
        <v>0.73</v>
      </c>
    </row>
    <row r="27" spans="2:10" x14ac:dyDescent="0.3">
      <c r="C27">
        <v>3</v>
      </c>
      <c r="D27">
        <v>21720</v>
      </c>
      <c r="F27" t="s">
        <v>2663</v>
      </c>
      <c r="G27" s="411">
        <v>4.1399999999999999E-2</v>
      </c>
      <c r="I27">
        <v>35</v>
      </c>
      <c r="J27">
        <v>0.83</v>
      </c>
    </row>
    <row r="28" spans="2:10" x14ac:dyDescent="0.3">
      <c r="C28">
        <v>4</v>
      </c>
      <c r="D28">
        <v>26200</v>
      </c>
      <c r="F28" t="s">
        <v>2662</v>
      </c>
      <c r="G28" s="411">
        <v>6.5199999999999994E-2</v>
      </c>
      <c r="I28">
        <v>40</v>
      </c>
      <c r="J28">
        <v>1</v>
      </c>
    </row>
    <row r="29" spans="2:10" x14ac:dyDescent="0.3">
      <c r="F29" t="s">
        <v>2661</v>
      </c>
      <c r="G29" s="411">
        <v>8.3299999999999999E-2</v>
      </c>
      <c r="I29">
        <v>45</v>
      </c>
      <c r="J29">
        <v>1.17</v>
      </c>
    </row>
    <row r="30" spans="2:10" x14ac:dyDescent="0.3">
      <c r="F30" t="s">
        <v>2660</v>
      </c>
      <c r="G30" s="411">
        <v>9.8299999999999998E-2</v>
      </c>
      <c r="I30">
        <v>50</v>
      </c>
      <c r="J30">
        <v>1.33</v>
      </c>
    </row>
    <row r="32" spans="2:10" x14ac:dyDescent="0.3">
      <c r="C32" t="s">
        <v>2659</v>
      </c>
      <c r="D32" t="s">
        <v>2658</v>
      </c>
      <c r="E32" t="s">
        <v>2657</v>
      </c>
      <c r="F32" t="s">
        <v>2656</v>
      </c>
      <c r="G32" t="s">
        <v>2655</v>
      </c>
      <c r="H32" t="s">
        <v>2654</v>
      </c>
      <c r="I32" t="s">
        <v>2653</v>
      </c>
      <c r="J32" t="s">
        <v>2652</v>
      </c>
    </row>
    <row r="33" spans="3:10" x14ac:dyDescent="0.3">
      <c r="C33">
        <v>2018</v>
      </c>
      <c r="D33" t="s">
        <v>2651</v>
      </c>
      <c r="E33" t="s">
        <v>2587</v>
      </c>
      <c r="F33" s="89">
        <v>6988392</v>
      </c>
      <c r="G33" s="89">
        <v>2329464</v>
      </c>
      <c r="H33" s="102">
        <v>2424</v>
      </c>
      <c r="I33">
        <v>0.62</v>
      </c>
      <c r="J33">
        <v>40</v>
      </c>
    </row>
    <row r="34" spans="3:10" x14ac:dyDescent="0.3">
      <c r="C34">
        <v>2019</v>
      </c>
      <c r="D34" t="s">
        <v>2651</v>
      </c>
      <c r="E34" t="s">
        <v>2587</v>
      </c>
      <c r="F34" s="89">
        <v>37116319</v>
      </c>
      <c r="G34" s="89">
        <v>12913026</v>
      </c>
      <c r="H34" s="102">
        <v>11976</v>
      </c>
      <c r="I34">
        <v>0.62</v>
      </c>
      <c r="J34">
        <v>40</v>
      </c>
    </row>
    <row r="35" spans="3:10" x14ac:dyDescent="0.3">
      <c r="C35">
        <v>2018</v>
      </c>
      <c r="D35" t="s">
        <v>2651</v>
      </c>
      <c r="E35" t="s">
        <v>2586</v>
      </c>
      <c r="F35" s="89">
        <v>88387200</v>
      </c>
      <c r="G35" s="89">
        <v>29462400</v>
      </c>
      <c r="H35" s="102">
        <v>26400</v>
      </c>
      <c r="I35">
        <v>0.72</v>
      </c>
      <c r="J35">
        <v>40</v>
      </c>
    </row>
    <row r="36" spans="3:10" x14ac:dyDescent="0.3">
      <c r="C36">
        <v>2019</v>
      </c>
      <c r="D36" t="s">
        <v>2651</v>
      </c>
      <c r="E36" t="s">
        <v>2586</v>
      </c>
      <c r="F36" s="89">
        <v>98816890</v>
      </c>
      <c r="G36" s="89">
        <v>34379085</v>
      </c>
      <c r="H36" s="102">
        <v>27456</v>
      </c>
      <c r="I36">
        <v>0.72</v>
      </c>
      <c r="J36">
        <v>40</v>
      </c>
    </row>
    <row r="37" spans="3:10" x14ac:dyDescent="0.3">
      <c r="C37">
        <v>2018</v>
      </c>
      <c r="D37" t="s">
        <v>2651</v>
      </c>
      <c r="E37" t="s">
        <v>2581</v>
      </c>
      <c r="F37" s="89">
        <v>27374922</v>
      </c>
      <c r="G37" s="89">
        <v>9124974</v>
      </c>
      <c r="H37" s="102">
        <v>7452</v>
      </c>
      <c r="I37">
        <v>0.79</v>
      </c>
      <c r="J37">
        <v>40</v>
      </c>
    </row>
    <row r="38" spans="3:10" x14ac:dyDescent="0.3">
      <c r="C38">
        <v>2019</v>
      </c>
      <c r="D38" t="s">
        <v>2651</v>
      </c>
      <c r="E38" t="s">
        <v>2581</v>
      </c>
      <c r="F38" s="89">
        <v>26482078</v>
      </c>
      <c r="G38" s="89">
        <v>9213300</v>
      </c>
      <c r="H38" s="102">
        <v>6706</v>
      </c>
      <c r="I38">
        <v>0.79</v>
      </c>
      <c r="J38">
        <v>40</v>
      </c>
    </row>
    <row r="39" spans="3:10" x14ac:dyDescent="0.3">
      <c r="C39">
        <v>2018</v>
      </c>
      <c r="D39" t="s">
        <v>2650</v>
      </c>
      <c r="E39" t="s">
        <v>2587</v>
      </c>
      <c r="F39" s="89">
        <v>113549</v>
      </c>
      <c r="G39" s="89">
        <v>26635</v>
      </c>
      <c r="H39" s="102">
        <v>36</v>
      </c>
      <c r="I39">
        <v>0.59</v>
      </c>
      <c r="J39">
        <v>35</v>
      </c>
    </row>
    <row r="40" spans="3:10" x14ac:dyDescent="0.3">
      <c r="C40">
        <v>2019</v>
      </c>
      <c r="D40" t="s">
        <v>2650</v>
      </c>
      <c r="E40" t="s">
        <v>2587</v>
      </c>
      <c r="F40" s="89">
        <v>162754</v>
      </c>
      <c r="G40" s="89">
        <v>39846</v>
      </c>
      <c r="H40" s="102">
        <v>48</v>
      </c>
      <c r="I40">
        <v>0.59</v>
      </c>
      <c r="J40">
        <v>35</v>
      </c>
    </row>
    <row r="41" spans="3:10" x14ac:dyDescent="0.3">
      <c r="C41">
        <v>2018</v>
      </c>
      <c r="D41" t="s">
        <v>2650</v>
      </c>
      <c r="E41" t="s">
        <v>2586</v>
      </c>
      <c r="F41" s="89">
        <v>134719200</v>
      </c>
      <c r="G41" s="89">
        <v>31600800</v>
      </c>
      <c r="H41" s="102">
        <v>36000</v>
      </c>
      <c r="I41">
        <v>0.7</v>
      </c>
      <c r="J41">
        <v>35</v>
      </c>
    </row>
    <row r="42" spans="3:10" x14ac:dyDescent="0.3">
      <c r="C42">
        <v>2019</v>
      </c>
      <c r="D42" t="s">
        <v>2650</v>
      </c>
      <c r="E42" t="s">
        <v>2586</v>
      </c>
      <c r="F42" s="89">
        <v>150616066</v>
      </c>
      <c r="G42" s="89">
        <v>36874342</v>
      </c>
      <c r="H42" s="102">
        <v>37440</v>
      </c>
      <c r="I42">
        <v>0.7</v>
      </c>
      <c r="J42">
        <v>35</v>
      </c>
    </row>
    <row r="43" spans="3:10" x14ac:dyDescent="0.3">
      <c r="C43">
        <v>2018</v>
      </c>
      <c r="D43" t="s">
        <v>2650</v>
      </c>
      <c r="E43" t="s">
        <v>2581</v>
      </c>
      <c r="F43" s="89">
        <v>490977</v>
      </c>
      <c r="G43" s="89">
        <v>115167</v>
      </c>
      <c r="H43" s="102">
        <v>112</v>
      </c>
      <c r="I43">
        <v>0.82</v>
      </c>
      <c r="J43">
        <v>35</v>
      </c>
    </row>
    <row r="44" spans="3:10" x14ac:dyDescent="0.3">
      <c r="C44">
        <v>2019</v>
      </c>
      <c r="D44" t="s">
        <v>2650</v>
      </c>
      <c r="E44" t="s">
        <v>2581</v>
      </c>
      <c r="F44" s="89">
        <v>584350</v>
      </c>
      <c r="G44" s="89">
        <v>143063</v>
      </c>
      <c r="H44" s="102">
        <v>124</v>
      </c>
      <c r="I44">
        <v>0.82</v>
      </c>
      <c r="J44">
        <v>35</v>
      </c>
    </row>
    <row r="47" spans="3:10" ht="15" thickBot="1" x14ac:dyDescent="0.35"/>
    <row r="48" spans="3:10" ht="15" thickBot="1" x14ac:dyDescent="0.35">
      <c r="C48" s="644" t="s">
        <v>17</v>
      </c>
      <c r="D48" s="645"/>
      <c r="E48" s="645"/>
      <c r="F48" s="645"/>
      <c r="G48" s="645"/>
      <c r="H48" s="645"/>
      <c r="I48" s="645"/>
      <c r="J48" s="646"/>
    </row>
    <row r="51" spans="3:12" x14ac:dyDescent="0.3">
      <c r="C51" s="407" t="s">
        <v>2651</v>
      </c>
      <c r="D51" s="407">
        <v>2019</v>
      </c>
      <c r="E51" s="407"/>
      <c r="H51" s="407" t="s">
        <v>2650</v>
      </c>
      <c r="I51" s="407">
        <v>2019</v>
      </c>
      <c r="J51" s="407"/>
    </row>
    <row r="52" spans="3:12" x14ac:dyDescent="0.3">
      <c r="D52" t="s">
        <v>2851</v>
      </c>
      <c r="E52" t="s">
        <v>2850</v>
      </c>
      <c r="I52" t="s">
        <v>2851</v>
      </c>
      <c r="J52" t="s">
        <v>2850</v>
      </c>
    </row>
    <row r="53" spans="3:12" x14ac:dyDescent="0.3">
      <c r="C53" s="23" t="s">
        <v>2849</v>
      </c>
      <c r="D53" s="76">
        <f>SUM(F34,F36,F38)</f>
        <v>162415287</v>
      </c>
      <c r="E53" s="76">
        <f>SUM(G34,G36,G38)</f>
        <v>56505411</v>
      </c>
      <c r="H53" s="23" t="s">
        <v>2849</v>
      </c>
      <c r="I53" s="76">
        <f>SUM(F40,F42,F44)</f>
        <v>151363170</v>
      </c>
      <c r="J53" s="76">
        <f>SUM(G40,G42,G44)</f>
        <v>37057251</v>
      </c>
    </row>
    <row r="54" spans="3:12" x14ac:dyDescent="0.3">
      <c r="C54" s="23" t="s">
        <v>2708</v>
      </c>
      <c r="D54" s="76">
        <f>SUM(H34,H36,H38)</f>
        <v>46138</v>
      </c>
      <c r="E54" s="76">
        <f>D54</f>
        <v>46138</v>
      </c>
      <c r="H54" s="23" t="s">
        <v>2708</v>
      </c>
      <c r="I54" s="76">
        <f>SUM(H40,H42,H44)</f>
        <v>37612</v>
      </c>
      <c r="J54" s="76">
        <f>I54</f>
        <v>37612</v>
      </c>
      <c r="L54" s="90"/>
    </row>
    <row r="55" spans="3:12" x14ac:dyDescent="0.3">
      <c r="C55" s="23" t="s">
        <v>1508</v>
      </c>
      <c r="D55" s="93">
        <f>D53/(D54*12)</f>
        <v>293.35054076899735</v>
      </c>
      <c r="E55" s="93">
        <f>E53/(E54*12)</f>
        <v>102.05869890329014</v>
      </c>
      <c r="H55" s="23" t="s">
        <v>1508</v>
      </c>
      <c r="I55" s="93">
        <f>I53/(I54*12)</f>
        <v>335.36098851430393</v>
      </c>
      <c r="J55" s="93">
        <f>J53/(J54*12)</f>
        <v>82.10422870360523</v>
      </c>
    </row>
    <row r="56" spans="3:12" x14ac:dyDescent="0.3">
      <c r="C56" s="23" t="s">
        <v>2848</v>
      </c>
      <c r="D56" s="93">
        <f>D55/$J$28</f>
        <v>293.35054076899735</v>
      </c>
      <c r="E56" s="93">
        <f>E55/$J$28</f>
        <v>102.05869890329014</v>
      </c>
      <c r="H56" s="23" t="s">
        <v>2848</v>
      </c>
      <c r="I56" s="93">
        <f>I55/$J$27</f>
        <v>404.04938375217341</v>
      </c>
      <c r="J56" s="93">
        <f>J55/$J$27</f>
        <v>98.92075747422318</v>
      </c>
    </row>
    <row r="57" spans="3:12" x14ac:dyDescent="0.3">
      <c r="C57" s="23" t="s">
        <v>2847</v>
      </c>
      <c r="D57">
        <f>(1+$B$12)^3</f>
        <v>1.2250430000000001</v>
      </c>
      <c r="E57">
        <f>(1+$B$13)^3</f>
        <v>1.4428969999999994</v>
      </c>
      <c r="H57" s="23" t="s">
        <v>2847</v>
      </c>
      <c r="I57">
        <f>(1+$B$12)^3</f>
        <v>1.2250430000000001</v>
      </c>
      <c r="J57">
        <f>(1+$B$13)^3</f>
        <v>1.4428969999999994</v>
      </c>
    </row>
    <row r="58" spans="3:12" x14ac:dyDescent="0.3">
      <c r="C58" s="23"/>
      <c r="H58" s="23"/>
    </row>
    <row r="59" spans="3:12" x14ac:dyDescent="0.3">
      <c r="C59" s="23" t="s">
        <v>2846</v>
      </c>
      <c r="D59" s="93">
        <f>D57*D56</f>
        <v>359.36702651527486</v>
      </c>
      <c r="E59" s="93">
        <f>E57*E56</f>
        <v>147.26019047146056</v>
      </c>
      <c r="H59" s="23" t="s">
        <v>2846</v>
      </c>
      <c r="I59" s="93">
        <f>I57*I56</f>
        <v>494.97786921991383</v>
      </c>
      <c r="J59" s="93">
        <f>J57*J56</f>
        <v>142.73246419728414</v>
      </c>
    </row>
    <row r="60" spans="3:12" x14ac:dyDescent="0.3">
      <c r="C60" s="23"/>
      <c r="D60" s="93"/>
      <c r="E60" s="93"/>
      <c r="H60" s="23"/>
      <c r="I60" s="93"/>
      <c r="J60" s="93"/>
    </row>
    <row r="61" spans="3:12" x14ac:dyDescent="0.3">
      <c r="C61" s="23"/>
      <c r="H61" s="23"/>
    </row>
    <row r="62" spans="3:12" x14ac:dyDescent="0.3">
      <c r="C62" s="23" t="s">
        <v>2710</v>
      </c>
      <c r="D62" s="93">
        <f>D59+E59</f>
        <v>506.62721698673545</v>
      </c>
      <c r="H62" s="23" t="s">
        <v>2710</v>
      </c>
      <c r="I62" s="93">
        <f>I59+J59</f>
        <v>637.71033341719794</v>
      </c>
      <c r="L62" s="93"/>
    </row>
    <row r="64" spans="3:12" x14ac:dyDescent="0.3">
      <c r="D64" t="s">
        <v>2845</v>
      </c>
      <c r="I64" t="s">
        <v>2845</v>
      </c>
    </row>
    <row r="65" spans="2:14" x14ac:dyDescent="0.3">
      <c r="C65" t="s">
        <v>2683</v>
      </c>
      <c r="D65" t="s">
        <v>2756</v>
      </c>
      <c r="E65" t="s">
        <v>1529</v>
      </c>
      <c r="F65" t="s">
        <v>1530</v>
      </c>
      <c r="H65" t="s">
        <v>2683</v>
      </c>
      <c r="I65" t="s">
        <v>2756</v>
      </c>
      <c r="J65" t="s">
        <v>1529</v>
      </c>
      <c r="K65" t="s">
        <v>1530</v>
      </c>
    </row>
    <row r="66" spans="2:14" x14ac:dyDescent="0.3">
      <c r="C66" t="s">
        <v>2587</v>
      </c>
      <c r="D66">
        <f>$I$34</f>
        <v>0.62</v>
      </c>
      <c r="E66" s="93">
        <f>D66*$D$62</f>
        <v>314.108874531776</v>
      </c>
      <c r="F66" s="93">
        <f>E66/$B$15</f>
        <v>392.63609316471997</v>
      </c>
      <c r="H66" t="s">
        <v>2587</v>
      </c>
      <c r="I66">
        <f>$I$40</f>
        <v>0.59</v>
      </c>
      <c r="J66" s="93">
        <f>I66*$I$62</f>
        <v>376.24909671614677</v>
      </c>
      <c r="K66" s="93">
        <f>J66/$B$15</f>
        <v>470.31137089518342</v>
      </c>
    </row>
    <row r="67" spans="2:14" x14ac:dyDescent="0.3">
      <c r="C67" t="s">
        <v>2586</v>
      </c>
      <c r="D67">
        <f>$I$36</f>
        <v>0.72</v>
      </c>
      <c r="E67" s="93">
        <f>D67*$D$62</f>
        <v>364.77159623044952</v>
      </c>
      <c r="F67" s="93">
        <f>E67/$B$15</f>
        <v>455.96449528806187</v>
      </c>
      <c r="H67" t="s">
        <v>2586</v>
      </c>
      <c r="I67">
        <f>$I$42</f>
        <v>0.7</v>
      </c>
      <c r="J67" s="93">
        <f>I67*$I$62</f>
        <v>446.39723339203852</v>
      </c>
      <c r="K67" s="93">
        <f>J67/$B$15</f>
        <v>557.99654174004809</v>
      </c>
    </row>
    <row r="68" spans="2:14" x14ac:dyDescent="0.3">
      <c r="C68" t="s">
        <v>2581</v>
      </c>
      <c r="D68">
        <f>$I$38</f>
        <v>0.79</v>
      </c>
      <c r="E68" s="93">
        <f>D68*$D$62</f>
        <v>400.23550141952103</v>
      </c>
      <c r="F68" s="93">
        <f>E68/$B$15</f>
        <v>500.29437677440126</v>
      </c>
      <c r="H68" t="s">
        <v>2581</v>
      </c>
      <c r="I68">
        <f>$I$44</f>
        <v>0.82</v>
      </c>
      <c r="J68" s="93">
        <f>I68*$I$62</f>
        <v>522.92247340210224</v>
      </c>
      <c r="K68" s="93">
        <f>J68/$B$15</f>
        <v>653.6530917526278</v>
      </c>
    </row>
    <row r="71" spans="2:14" x14ac:dyDescent="0.3">
      <c r="B71" s="407"/>
      <c r="C71" s="407" t="s">
        <v>2833</v>
      </c>
      <c r="D71" s="407"/>
      <c r="I71" s="407"/>
      <c r="J71" s="407" t="s">
        <v>2844</v>
      </c>
      <c r="K71" s="407"/>
    </row>
    <row r="72" spans="2:14" x14ac:dyDescent="0.3">
      <c r="B72" t="s">
        <v>2683</v>
      </c>
      <c r="C72" t="s">
        <v>2651</v>
      </c>
      <c r="D72" t="s">
        <v>2650</v>
      </c>
      <c r="I72" t="s">
        <v>2683</v>
      </c>
      <c r="J72" t="s">
        <v>2651</v>
      </c>
      <c r="K72" t="s">
        <v>2650</v>
      </c>
    </row>
    <row r="73" spans="2:14" x14ac:dyDescent="0.3">
      <c r="B73" t="s">
        <v>2587</v>
      </c>
      <c r="C73" s="93">
        <f>F66*$J$30</f>
        <v>522.20600390907759</v>
      </c>
      <c r="D73" s="93">
        <f>K66*$J$30</f>
        <v>625.51412329059394</v>
      </c>
      <c r="I73" t="s">
        <v>2587</v>
      </c>
      <c r="J73" s="93">
        <f>F66*$J$26</f>
        <v>286.62434801024557</v>
      </c>
      <c r="K73" s="93">
        <f>K66*$J$26</f>
        <v>343.32730075348388</v>
      </c>
    </row>
    <row r="74" spans="2:14" x14ac:dyDescent="0.3">
      <c r="B74" t="s">
        <v>2586</v>
      </c>
      <c r="C74" s="93">
        <f>F67*$J$30</f>
        <v>606.43277873312229</v>
      </c>
      <c r="D74" s="643">
        <f>K67*$J$30</f>
        <v>742.13540051426401</v>
      </c>
      <c r="I74" t="s">
        <v>2586</v>
      </c>
      <c r="J74" s="93">
        <f>F67*$J$26</f>
        <v>332.85408156028518</v>
      </c>
      <c r="K74" s="643">
        <f>K67*$J$26</f>
        <v>407.33747547023512</v>
      </c>
    </row>
    <row r="75" spans="2:14" x14ac:dyDescent="0.3">
      <c r="B75" t="s">
        <v>2581</v>
      </c>
      <c r="C75" s="93">
        <f>F68*$J$30</f>
        <v>665.39152110995371</v>
      </c>
      <c r="D75" s="93">
        <f>K68*$J$30</f>
        <v>869.358612030995</v>
      </c>
      <c r="I75" t="s">
        <v>2581</v>
      </c>
      <c r="J75" s="93">
        <f>F68*$J$26</f>
        <v>365.21489504531291</v>
      </c>
      <c r="K75" s="93">
        <f>K68*$J$26</f>
        <v>477.16675697941827</v>
      </c>
    </row>
    <row r="78" spans="2:14" x14ac:dyDescent="0.3">
      <c r="C78" s="93">
        <f>D74</f>
        <v>742.13540051426401</v>
      </c>
      <c r="D78" s="18" t="s">
        <v>2830</v>
      </c>
      <c r="E78" s="18"/>
      <c r="F78" s="18"/>
      <c r="J78" s="93">
        <f>K74</f>
        <v>407.33747547023512</v>
      </c>
      <c r="K78" s="18" t="s">
        <v>2830</v>
      </c>
      <c r="L78" s="18"/>
      <c r="M78" s="18"/>
      <c r="N78" s="18"/>
    </row>
    <row r="80" spans="2:14" x14ac:dyDescent="0.3">
      <c r="B80" s="23" t="s">
        <v>2782</v>
      </c>
      <c r="C80" s="12">
        <f>B17</f>
        <v>35000</v>
      </c>
      <c r="I80" s="23" t="s">
        <v>2782</v>
      </c>
      <c r="J80" s="12">
        <f>B18</f>
        <v>35000</v>
      </c>
    </row>
    <row r="81" spans="1:17" x14ac:dyDescent="0.3">
      <c r="B81" s="23" t="s">
        <v>2794</v>
      </c>
      <c r="C81" s="12">
        <f>D25</f>
        <v>12760</v>
      </c>
      <c r="I81" s="23" t="s">
        <v>2794</v>
      </c>
      <c r="J81" s="12">
        <f>D27</f>
        <v>21720</v>
      </c>
    </row>
    <row r="82" spans="1:17" x14ac:dyDescent="0.3">
      <c r="B82" s="23" t="s">
        <v>2623</v>
      </c>
      <c r="C82" s="100">
        <f>C80/C81</f>
        <v>2.7429467084639501</v>
      </c>
      <c r="I82" s="23" t="s">
        <v>2623</v>
      </c>
      <c r="J82" s="100">
        <f>J80/J81</f>
        <v>1.6114180478821363</v>
      </c>
    </row>
    <row r="83" spans="1:17" x14ac:dyDescent="0.3">
      <c r="B83" s="23" t="s">
        <v>2787</v>
      </c>
      <c r="C83" s="531">
        <f>G29</f>
        <v>8.3299999999999999E-2</v>
      </c>
      <c r="D83" s="18" t="s">
        <v>2829</v>
      </c>
      <c r="E83" s="18"/>
      <c r="F83" s="18"/>
      <c r="G83" s="18"/>
      <c r="H83" s="18"/>
      <c r="I83" s="23" t="s">
        <v>2787</v>
      </c>
      <c r="J83" s="531">
        <f>G27</f>
        <v>4.1399999999999999E-2</v>
      </c>
      <c r="K83" s="18" t="s">
        <v>2829</v>
      </c>
      <c r="L83" s="18"/>
      <c r="M83" s="18"/>
      <c r="N83" s="18"/>
      <c r="O83" s="18"/>
      <c r="P83" s="18"/>
      <c r="Q83" s="18"/>
    </row>
    <row r="84" spans="1:17" x14ac:dyDescent="0.3">
      <c r="B84" s="23" t="s">
        <v>2785</v>
      </c>
      <c r="C84" s="104">
        <f>C80*C83/12</f>
        <v>242.95833333333334</v>
      </c>
      <c r="D84" s="18" t="s">
        <v>2828</v>
      </c>
      <c r="E84" s="18"/>
      <c r="I84" s="23" t="s">
        <v>2785</v>
      </c>
      <c r="J84" s="104">
        <f>J80*J83/12</f>
        <v>120.75</v>
      </c>
      <c r="K84" s="18" t="s">
        <v>2828</v>
      </c>
      <c r="L84" s="18"/>
      <c r="M84" s="18"/>
    </row>
    <row r="85" spans="1:17" x14ac:dyDescent="0.3">
      <c r="B85" s="23" t="s">
        <v>2827</v>
      </c>
      <c r="C85" s="14">
        <f>C78-C84</f>
        <v>499.17706718093064</v>
      </c>
      <c r="D85" s="18" t="s">
        <v>2778</v>
      </c>
      <c r="E85" s="18"/>
      <c r="F85" s="18"/>
      <c r="G85" s="18"/>
      <c r="H85" s="18"/>
      <c r="I85" s="23" t="s">
        <v>2827</v>
      </c>
      <c r="J85" s="14">
        <f>J78-J84</f>
        <v>286.58747547023512</v>
      </c>
      <c r="K85" s="18" t="s">
        <v>2778</v>
      </c>
      <c r="L85" s="18"/>
      <c r="M85" s="18"/>
      <c r="N85" s="18"/>
      <c r="O85" s="18"/>
      <c r="P85" s="18"/>
      <c r="Q85" s="18"/>
    </row>
    <row r="88" spans="1:17" x14ac:dyDescent="0.3">
      <c r="C88" t="s">
        <v>2826</v>
      </c>
      <c r="J88" t="s">
        <v>2826</v>
      </c>
    </row>
    <row r="89" spans="1:17" x14ac:dyDescent="0.3">
      <c r="B89" t="s">
        <v>2683</v>
      </c>
      <c r="C89" t="s">
        <v>2651</v>
      </c>
      <c r="D89" t="s">
        <v>2650</v>
      </c>
      <c r="I89" t="s">
        <v>2683</v>
      </c>
      <c r="J89" t="s">
        <v>2651</v>
      </c>
      <c r="K89" t="s">
        <v>2650</v>
      </c>
    </row>
    <row r="90" spans="1:17" x14ac:dyDescent="0.3">
      <c r="B90" t="s">
        <v>2587</v>
      </c>
      <c r="C90" s="14">
        <f t="shared" ref="C90:D92" si="0">MAX(C73-$C$85,0)</f>
        <v>23.028936728146959</v>
      </c>
      <c r="D90" s="14">
        <f t="shared" si="0"/>
        <v>126.33705610966331</v>
      </c>
      <c r="E90" s="18" t="s">
        <v>2825</v>
      </c>
      <c r="F90" s="18"/>
      <c r="G90" s="18"/>
      <c r="I90" t="s">
        <v>2587</v>
      </c>
      <c r="J90" s="14">
        <f t="shared" ref="J90:K92" si="1">MAX(J73-$J$85,0)</f>
        <v>3.6872540010449484E-2</v>
      </c>
      <c r="K90" s="14">
        <f t="shared" si="1"/>
        <v>56.739825283248763</v>
      </c>
      <c r="L90" s="18" t="s">
        <v>2825</v>
      </c>
      <c r="M90" s="18"/>
      <c r="N90" s="18"/>
      <c r="O90" s="18"/>
    </row>
    <row r="91" spans="1:17" x14ac:dyDescent="0.3">
      <c r="B91" t="s">
        <v>2586</v>
      </c>
      <c r="C91" s="14">
        <f t="shared" si="0"/>
        <v>107.25571155219166</v>
      </c>
      <c r="D91" s="14">
        <f t="shared" si="0"/>
        <v>242.95833333333337</v>
      </c>
      <c r="I91" t="s">
        <v>2586</v>
      </c>
      <c r="J91" s="14">
        <f t="shared" si="1"/>
        <v>46.266606090050061</v>
      </c>
      <c r="K91" s="14">
        <f t="shared" si="1"/>
        <v>120.75</v>
      </c>
    </row>
    <row r="92" spans="1:17" x14ac:dyDescent="0.3">
      <c r="B92" t="s">
        <v>2581</v>
      </c>
      <c r="C92" s="14">
        <f t="shared" si="0"/>
        <v>166.21445392902308</v>
      </c>
      <c r="D92" s="14">
        <f t="shared" si="0"/>
        <v>370.18154485006437</v>
      </c>
      <c r="I92" t="s">
        <v>2581</v>
      </c>
      <c r="J92" s="14">
        <f t="shared" si="1"/>
        <v>78.627419575077795</v>
      </c>
      <c r="K92" s="14">
        <f t="shared" si="1"/>
        <v>190.57928150918315</v>
      </c>
    </row>
    <row r="95" spans="1:17" s="7" customFormat="1" x14ac:dyDescent="0.3">
      <c r="A95" s="7" t="s">
        <v>36</v>
      </c>
    </row>
    <row r="98" spans="2:22" x14ac:dyDescent="0.3">
      <c r="B98">
        <v>25</v>
      </c>
      <c r="C98" t="s">
        <v>2843</v>
      </c>
    </row>
    <row r="100" spans="2:22" x14ac:dyDescent="0.3">
      <c r="B100" s="407"/>
      <c r="C100" s="407" t="s">
        <v>2842</v>
      </c>
      <c r="D100" s="407"/>
      <c r="I100" s="407"/>
      <c r="J100" s="407" t="s">
        <v>2841</v>
      </c>
      <c r="K100" s="407"/>
    </row>
    <row r="101" spans="2:22" outlineLevel="1" x14ac:dyDescent="0.3">
      <c r="C101" t="s">
        <v>2840</v>
      </c>
      <c r="J101" t="s">
        <v>2840</v>
      </c>
    </row>
    <row r="102" spans="2:22" outlineLevel="1" x14ac:dyDescent="0.3">
      <c r="C102" t="s">
        <v>2651</v>
      </c>
      <c r="D102" t="s">
        <v>2650</v>
      </c>
      <c r="J102" t="s">
        <v>2651</v>
      </c>
      <c r="K102" t="s">
        <v>2650</v>
      </c>
    </row>
    <row r="103" spans="2:22" outlineLevel="1" x14ac:dyDescent="0.3">
      <c r="C103" s="93">
        <f>C74/J30</f>
        <v>455.96449528806187</v>
      </c>
      <c r="D103" s="93">
        <f>D74/J30</f>
        <v>557.99654174004809</v>
      </c>
      <c r="E103" s="18" t="s">
        <v>2839</v>
      </c>
      <c r="F103" s="18"/>
      <c r="J103" s="93">
        <f>J74/J26</f>
        <v>455.96449528806193</v>
      </c>
      <c r="K103" s="93">
        <f>K74/J26</f>
        <v>557.99654174004809</v>
      </c>
      <c r="L103" s="18" t="s">
        <v>2839</v>
      </c>
      <c r="M103" s="18"/>
      <c r="N103" s="18"/>
    </row>
    <row r="104" spans="2:22" outlineLevel="1" x14ac:dyDescent="0.3">
      <c r="C104" s="93">
        <f>C103*J25</f>
        <v>305.49621184300145</v>
      </c>
      <c r="D104" s="93">
        <f>D103*J25</f>
        <v>373.85768296583223</v>
      </c>
      <c r="E104" s="18" t="s">
        <v>2838</v>
      </c>
      <c r="F104" s="18"/>
      <c r="J104" s="93">
        <f>J103*J25</f>
        <v>305.4962118430015</v>
      </c>
      <c r="K104" s="93">
        <f>K103*J25</f>
        <v>373.85768296583223</v>
      </c>
      <c r="L104" s="18" t="s">
        <v>2838</v>
      </c>
      <c r="M104" s="18"/>
      <c r="N104" s="18"/>
    </row>
    <row r="105" spans="2:22" outlineLevel="1" x14ac:dyDescent="0.3">
      <c r="C105" s="93">
        <f>C104+B98</f>
        <v>330.49621184300145</v>
      </c>
      <c r="D105" s="93">
        <f>D104+B98</f>
        <v>398.85768296583223</v>
      </c>
      <c r="E105" s="18" t="s">
        <v>2837</v>
      </c>
      <c r="F105" s="18"/>
      <c r="G105" s="18"/>
      <c r="J105" s="93">
        <f>J104+$B$98</f>
        <v>330.4962118430015</v>
      </c>
      <c r="K105" s="93">
        <f>K104+$B$98</f>
        <v>398.85768296583223</v>
      </c>
      <c r="L105" s="18" t="s">
        <v>2837</v>
      </c>
      <c r="M105" s="18"/>
      <c r="N105" s="18"/>
      <c r="O105" s="18"/>
    </row>
    <row r="106" spans="2:22" outlineLevel="1" x14ac:dyDescent="0.3">
      <c r="C106" s="93">
        <f>C105/J25</f>
        <v>493.2779281238827</v>
      </c>
      <c r="D106" s="93">
        <f>D105/J25</f>
        <v>595.30997457586898</v>
      </c>
      <c r="E106" s="18" t="s">
        <v>2836</v>
      </c>
      <c r="F106" s="18"/>
      <c r="G106" s="18"/>
      <c r="J106" s="93">
        <f>J105/J25</f>
        <v>493.27792812388282</v>
      </c>
      <c r="K106" s="93">
        <f>K105/J25</f>
        <v>595.30997457586898</v>
      </c>
      <c r="L106" s="18" t="s">
        <v>2836</v>
      </c>
      <c r="M106" s="18"/>
      <c r="N106" s="18"/>
      <c r="O106" s="18"/>
    </row>
    <row r="107" spans="2:22" outlineLevel="1" x14ac:dyDescent="0.3">
      <c r="C107" s="93">
        <f>C106*J30</f>
        <v>656.05964440476407</v>
      </c>
      <c r="D107" s="93">
        <f>D106*J30</f>
        <v>791.76226618590579</v>
      </c>
      <c r="E107" s="18" t="s">
        <v>2835</v>
      </c>
      <c r="F107" s="18"/>
      <c r="G107" s="18"/>
      <c r="J107" s="93">
        <f>J106*J26</f>
        <v>360.09288753043444</v>
      </c>
      <c r="K107" s="93">
        <f>K106*J26</f>
        <v>434.57628144038432</v>
      </c>
      <c r="L107" s="18" t="s">
        <v>2834</v>
      </c>
      <c r="M107" s="18"/>
      <c r="N107" s="18"/>
      <c r="O107" s="18"/>
    </row>
    <row r="109" spans="2:22" x14ac:dyDescent="0.3">
      <c r="B109" s="407"/>
      <c r="C109" s="407" t="s">
        <v>2833</v>
      </c>
      <c r="D109" s="407"/>
      <c r="I109" s="407"/>
      <c r="J109" s="407" t="s">
        <v>2833</v>
      </c>
      <c r="K109" s="407"/>
    </row>
    <row r="110" spans="2:22" x14ac:dyDescent="0.3">
      <c r="B110" t="s">
        <v>2683</v>
      </c>
      <c r="C110" t="s">
        <v>2651</v>
      </c>
      <c r="D110" t="s">
        <v>2650</v>
      </c>
      <c r="I110" t="s">
        <v>2683</v>
      </c>
      <c r="J110" t="s">
        <v>2651</v>
      </c>
      <c r="K110" t="s">
        <v>2650</v>
      </c>
    </row>
    <row r="111" spans="2:22" x14ac:dyDescent="0.3">
      <c r="B111" t="s">
        <v>2587</v>
      </c>
      <c r="C111" s="93">
        <f>C73</f>
        <v>522.20600390907759</v>
      </c>
      <c r="D111" s="93">
        <f>D73</f>
        <v>625.51412329059394</v>
      </c>
      <c r="I111" t="s">
        <v>2587</v>
      </c>
      <c r="J111" s="93">
        <f>J73</f>
        <v>286.62434801024557</v>
      </c>
      <c r="K111" s="93">
        <f>K73</f>
        <v>343.32730075348388</v>
      </c>
    </row>
    <row r="112" spans="2:22" x14ac:dyDescent="0.3">
      <c r="B112" t="s">
        <v>2586</v>
      </c>
      <c r="C112" s="93">
        <f>C107</f>
        <v>656.05964440476407</v>
      </c>
      <c r="D112" s="643">
        <f>D107</f>
        <v>791.76226618590579</v>
      </c>
      <c r="E112" s="18" t="s">
        <v>2832</v>
      </c>
      <c r="F112" s="18"/>
      <c r="G112" s="18"/>
      <c r="I112" t="s">
        <v>2586</v>
      </c>
      <c r="J112" s="93">
        <f>J107</f>
        <v>360.09288753043444</v>
      </c>
      <c r="K112" s="643">
        <f>K107</f>
        <v>434.57628144038432</v>
      </c>
      <c r="L112" s="18" t="s">
        <v>2831</v>
      </c>
      <c r="M112" s="18"/>
      <c r="N112" s="18"/>
      <c r="O112" s="18"/>
      <c r="P112" s="18"/>
      <c r="Q112" s="18"/>
      <c r="R112" s="18"/>
      <c r="S112" s="18"/>
      <c r="T112" s="18"/>
      <c r="U112" s="18"/>
      <c r="V112" s="18"/>
    </row>
    <row r="113" spans="2:17" x14ac:dyDescent="0.3">
      <c r="B113" t="s">
        <v>2581</v>
      </c>
      <c r="C113" s="93">
        <f>C75</f>
        <v>665.39152110995371</v>
      </c>
      <c r="D113" s="93">
        <f>D75</f>
        <v>869.358612030995</v>
      </c>
      <c r="I113" t="s">
        <v>2581</v>
      </c>
      <c r="J113" s="93">
        <f>J75</f>
        <v>365.21489504531291</v>
      </c>
      <c r="K113" s="93">
        <f>K75</f>
        <v>477.16675697941827</v>
      </c>
    </row>
    <row r="116" spans="2:17" x14ac:dyDescent="0.3">
      <c r="C116" s="93">
        <f>D112</f>
        <v>791.76226618590579</v>
      </c>
      <c r="D116" s="18" t="s">
        <v>2830</v>
      </c>
      <c r="E116" s="18"/>
      <c r="F116" s="18"/>
      <c r="J116" s="93">
        <f>K112</f>
        <v>434.57628144038432</v>
      </c>
      <c r="K116" s="18" t="s">
        <v>2830</v>
      </c>
      <c r="L116" s="18"/>
      <c r="M116" s="18"/>
      <c r="N116" s="18"/>
    </row>
    <row r="118" spans="2:17" x14ac:dyDescent="0.3">
      <c r="B118" s="23" t="s">
        <v>2782</v>
      </c>
      <c r="C118" s="12">
        <f>C80</f>
        <v>35000</v>
      </c>
      <c r="I118" s="23" t="s">
        <v>2782</v>
      </c>
      <c r="J118" s="12">
        <f>J80</f>
        <v>35000</v>
      </c>
    </row>
    <row r="119" spans="2:17" x14ac:dyDescent="0.3">
      <c r="B119" s="23" t="s">
        <v>2794</v>
      </c>
      <c r="C119" s="12">
        <f>C81</f>
        <v>12760</v>
      </c>
      <c r="I119" s="23" t="s">
        <v>2794</v>
      </c>
      <c r="J119" s="12">
        <f>J81</f>
        <v>21720</v>
      </c>
    </row>
    <row r="120" spans="2:17" x14ac:dyDescent="0.3">
      <c r="B120" s="23" t="s">
        <v>2623</v>
      </c>
      <c r="C120" s="100">
        <f>C82</f>
        <v>2.7429467084639501</v>
      </c>
      <c r="I120" s="23" t="s">
        <v>2623</v>
      </c>
      <c r="J120" s="100">
        <f>J82</f>
        <v>1.6114180478821363</v>
      </c>
    </row>
    <row r="121" spans="2:17" x14ac:dyDescent="0.3">
      <c r="B121" s="23" t="s">
        <v>2787</v>
      </c>
      <c r="C121" s="531">
        <f>C83</f>
        <v>8.3299999999999999E-2</v>
      </c>
      <c r="D121" s="18" t="s">
        <v>2829</v>
      </c>
      <c r="E121" s="18"/>
      <c r="F121" s="18"/>
      <c r="G121" s="18"/>
      <c r="H121" s="18"/>
      <c r="I121" s="23" t="s">
        <v>2787</v>
      </c>
      <c r="J121" s="531">
        <f>J83</f>
        <v>4.1399999999999999E-2</v>
      </c>
      <c r="K121" s="18" t="s">
        <v>2829</v>
      </c>
      <c r="L121" s="18"/>
      <c r="M121" s="18"/>
      <c r="N121" s="18"/>
      <c r="O121" s="18"/>
      <c r="P121" s="18"/>
      <c r="Q121" s="18"/>
    </row>
    <row r="122" spans="2:17" x14ac:dyDescent="0.3">
      <c r="B122" s="23" t="s">
        <v>2785</v>
      </c>
      <c r="C122" s="104">
        <f>C118*C121/12</f>
        <v>242.95833333333334</v>
      </c>
      <c r="D122" s="18" t="s">
        <v>2828</v>
      </c>
      <c r="E122" s="18"/>
      <c r="I122" s="23" t="s">
        <v>2785</v>
      </c>
      <c r="J122" s="104">
        <f>J118*J121/12</f>
        <v>120.75</v>
      </c>
      <c r="K122" s="18" t="s">
        <v>2828</v>
      </c>
      <c r="L122" s="18"/>
      <c r="M122" s="18"/>
    </row>
    <row r="123" spans="2:17" x14ac:dyDescent="0.3">
      <c r="B123" s="23" t="s">
        <v>2827</v>
      </c>
      <c r="C123" s="14">
        <f>C116-C122</f>
        <v>548.80393285257242</v>
      </c>
      <c r="D123" s="18" t="s">
        <v>2778</v>
      </c>
      <c r="E123" s="18"/>
      <c r="F123" s="18"/>
      <c r="G123" s="18"/>
      <c r="H123" s="18"/>
      <c r="I123" s="23" t="s">
        <v>2827</v>
      </c>
      <c r="J123" s="14">
        <f>J116-J122</f>
        <v>313.82628144038432</v>
      </c>
      <c r="K123" s="18" t="s">
        <v>2778</v>
      </c>
      <c r="L123" s="18"/>
      <c r="M123" s="18"/>
      <c r="N123" s="18"/>
      <c r="O123" s="18"/>
      <c r="P123" s="18"/>
    </row>
    <row r="126" spans="2:17" x14ac:dyDescent="0.3">
      <c r="C126" t="s">
        <v>2826</v>
      </c>
      <c r="J126" t="s">
        <v>2826</v>
      </c>
    </row>
    <row r="127" spans="2:17" x14ac:dyDescent="0.3">
      <c r="B127" t="s">
        <v>2683</v>
      </c>
      <c r="C127" t="s">
        <v>2651</v>
      </c>
      <c r="D127" t="s">
        <v>2650</v>
      </c>
      <c r="I127" t="s">
        <v>2683</v>
      </c>
      <c r="J127" t="s">
        <v>2651</v>
      </c>
      <c r="K127" t="s">
        <v>2650</v>
      </c>
    </row>
    <row r="128" spans="2:17" x14ac:dyDescent="0.3">
      <c r="B128" t="s">
        <v>2587</v>
      </c>
      <c r="C128" s="93">
        <f t="shared" ref="C128:D130" si="2">MAX(C111-$C$123,0)</f>
        <v>0</v>
      </c>
      <c r="D128" s="93">
        <f t="shared" si="2"/>
        <v>76.710190438021527</v>
      </c>
      <c r="E128" s="18" t="s">
        <v>2825</v>
      </c>
      <c r="F128" s="18"/>
      <c r="G128" s="18"/>
      <c r="I128" t="s">
        <v>2587</v>
      </c>
      <c r="J128" s="93">
        <f t="shared" ref="J128:K130" si="3">MAX(J111-$J$123,0)</f>
        <v>0</v>
      </c>
      <c r="K128" s="93">
        <f t="shared" si="3"/>
        <v>29.501019313099562</v>
      </c>
      <c r="L128" s="18" t="s">
        <v>2825</v>
      </c>
      <c r="M128" s="18"/>
      <c r="N128" s="18"/>
      <c r="O128" s="18"/>
    </row>
    <row r="129" spans="2:12" x14ac:dyDescent="0.3">
      <c r="B129" t="s">
        <v>2586</v>
      </c>
      <c r="C129" s="93">
        <f t="shared" si="2"/>
        <v>107.25571155219166</v>
      </c>
      <c r="D129" s="93">
        <f t="shared" si="2"/>
        <v>242.95833333333337</v>
      </c>
      <c r="I129" t="s">
        <v>2586</v>
      </c>
      <c r="J129" s="93">
        <f t="shared" si="3"/>
        <v>46.266606090050118</v>
      </c>
      <c r="K129" s="93">
        <f t="shared" si="3"/>
        <v>120.75</v>
      </c>
    </row>
    <row r="130" spans="2:12" x14ac:dyDescent="0.3">
      <c r="B130" t="s">
        <v>2581</v>
      </c>
      <c r="C130" s="93">
        <f t="shared" si="2"/>
        <v>116.5875882573813</v>
      </c>
      <c r="D130" s="93">
        <f t="shared" si="2"/>
        <v>320.55467917842259</v>
      </c>
      <c r="I130" t="s">
        <v>2581</v>
      </c>
      <c r="J130" s="93">
        <f t="shared" si="3"/>
        <v>51.388613604928594</v>
      </c>
      <c r="K130" s="93">
        <f t="shared" si="3"/>
        <v>163.34047553903395</v>
      </c>
    </row>
    <row r="132" spans="2:12" x14ac:dyDescent="0.3">
      <c r="C132" t="s">
        <v>2824</v>
      </c>
      <c r="J132" t="s">
        <v>2824</v>
      </c>
    </row>
    <row r="133" spans="2:12" x14ac:dyDescent="0.3">
      <c r="B133" t="s">
        <v>2683</v>
      </c>
      <c r="C133" t="s">
        <v>2651</v>
      </c>
      <c r="D133" t="s">
        <v>2650</v>
      </c>
      <c r="I133" t="s">
        <v>2683</v>
      </c>
      <c r="J133" t="s">
        <v>2651</v>
      </c>
      <c r="K133" t="s">
        <v>2650</v>
      </c>
    </row>
    <row r="134" spans="2:12" x14ac:dyDescent="0.3">
      <c r="B134" t="s">
        <v>2587</v>
      </c>
      <c r="C134" s="93">
        <f t="shared" ref="C134:D136" si="4">C128-C90</f>
        <v>-23.028936728146959</v>
      </c>
      <c r="D134" s="93">
        <f t="shared" si="4"/>
        <v>-49.626865671641781</v>
      </c>
      <c r="E134" s="14" t="s">
        <v>2822</v>
      </c>
      <c r="I134" t="s">
        <v>2587</v>
      </c>
      <c r="J134" s="93">
        <f t="shared" ref="J134:K136" si="5">J128-J90</f>
        <v>-3.6872540010449484E-2</v>
      </c>
      <c r="K134" s="93">
        <f t="shared" si="5"/>
        <v>-27.238805970149201</v>
      </c>
      <c r="L134" s="14" t="s">
        <v>2822</v>
      </c>
    </row>
    <row r="135" spans="2:12" x14ac:dyDescent="0.3">
      <c r="B135" t="s">
        <v>2586</v>
      </c>
      <c r="C135" s="93">
        <f t="shared" si="4"/>
        <v>0</v>
      </c>
      <c r="D135" s="93">
        <f t="shared" si="4"/>
        <v>0</v>
      </c>
      <c r="E135" s="14" t="s">
        <v>2823</v>
      </c>
      <c r="I135" t="s">
        <v>2586</v>
      </c>
      <c r="J135" s="93">
        <f t="shared" si="5"/>
        <v>5.6843418860808015E-14</v>
      </c>
      <c r="K135" s="93">
        <f t="shared" si="5"/>
        <v>0</v>
      </c>
      <c r="L135" s="14" t="s">
        <v>2823</v>
      </c>
    </row>
    <row r="136" spans="2:12" x14ac:dyDescent="0.3">
      <c r="B136" t="s">
        <v>2581</v>
      </c>
      <c r="C136" s="93">
        <f t="shared" si="4"/>
        <v>-49.626865671641781</v>
      </c>
      <c r="D136" s="93">
        <f t="shared" si="4"/>
        <v>-49.626865671641781</v>
      </c>
      <c r="E136" s="14" t="s">
        <v>2822</v>
      </c>
      <c r="I136" t="s">
        <v>2581</v>
      </c>
      <c r="J136" s="93">
        <f t="shared" si="5"/>
        <v>-27.238805970149201</v>
      </c>
      <c r="K136" s="93">
        <f t="shared" si="5"/>
        <v>-27.238805970149201</v>
      </c>
      <c r="L136" s="14" t="s">
        <v>2822</v>
      </c>
    </row>
  </sheetData>
  <mergeCells count="3">
    <mergeCell ref="C10:F10"/>
    <mergeCell ref="C22:G22"/>
    <mergeCell ref="C48:J4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476EC-3531-4907-8544-D85A857DC0D1}">
  <sheetPr>
    <tabColor theme="9" tint="0.59999389629810485"/>
  </sheetPr>
  <dimension ref="A1:O47"/>
  <sheetViews>
    <sheetView workbookViewId="0">
      <selection activeCell="L51" sqref="L51"/>
    </sheetView>
  </sheetViews>
  <sheetFormatPr defaultRowHeight="14.4" x14ac:dyDescent="0.3"/>
  <sheetData>
    <row r="1" spans="1:8" ht="15" thickBot="1" x14ac:dyDescent="0.35">
      <c r="A1" t="s">
        <v>1231</v>
      </c>
      <c r="G1" s="20" t="s">
        <v>42</v>
      </c>
      <c r="H1" s="19"/>
    </row>
    <row r="2" spans="1:8" x14ac:dyDescent="0.3">
      <c r="G2" s="18" t="s">
        <v>41</v>
      </c>
      <c r="H2" s="18"/>
    </row>
    <row r="3" spans="1:8" ht="15" thickBot="1" x14ac:dyDescent="0.35">
      <c r="G3" s="17" t="s">
        <v>40</v>
      </c>
      <c r="H3" s="17"/>
    </row>
    <row r="4" spans="1:8" ht="15.6" thickTop="1" thickBot="1" x14ac:dyDescent="0.35">
      <c r="G4" s="16" t="s">
        <v>39</v>
      </c>
      <c r="H4" s="16"/>
    </row>
    <row r="5" spans="1:8" ht="15" thickTop="1" x14ac:dyDescent="0.3">
      <c r="G5" s="15" t="s">
        <v>38</v>
      </c>
      <c r="H5" s="14"/>
    </row>
    <row r="9" spans="1:8" ht="15" thickBot="1" x14ac:dyDescent="0.35"/>
    <row r="10" spans="1:8" ht="15" thickBot="1" x14ac:dyDescent="0.35">
      <c r="C10" s="644" t="s">
        <v>37</v>
      </c>
      <c r="D10" s="645"/>
      <c r="E10" s="645"/>
      <c r="F10" s="646"/>
    </row>
    <row r="13" spans="1:8" x14ac:dyDescent="0.3">
      <c r="D13" t="s">
        <v>1230</v>
      </c>
    </row>
    <row r="14" spans="1:8" x14ac:dyDescent="0.3">
      <c r="D14" t="s">
        <v>1229</v>
      </c>
    </row>
    <row r="15" spans="1:8" x14ac:dyDescent="0.3">
      <c r="D15" t="s">
        <v>1228</v>
      </c>
    </row>
    <row r="16" spans="1:8" x14ac:dyDescent="0.3">
      <c r="D16" t="s">
        <v>1227</v>
      </c>
    </row>
    <row r="21" spans="3:15" ht="15" thickBot="1" x14ac:dyDescent="0.35"/>
    <row r="22" spans="3:15" ht="15" thickBot="1" x14ac:dyDescent="0.35">
      <c r="C22" s="644" t="s">
        <v>18</v>
      </c>
      <c r="D22" s="645"/>
      <c r="E22" s="645"/>
      <c r="F22" s="645"/>
      <c r="G22" s="646"/>
    </row>
    <row r="25" spans="3:15" x14ac:dyDescent="0.3">
      <c r="C25" t="s">
        <v>1226</v>
      </c>
    </row>
    <row r="26" spans="3:15" x14ac:dyDescent="0.3">
      <c r="C26" t="s">
        <v>13</v>
      </c>
      <c r="D26">
        <v>1</v>
      </c>
      <c r="E26">
        <v>2</v>
      </c>
      <c r="F26">
        <v>3</v>
      </c>
      <c r="G26">
        <v>4</v>
      </c>
      <c r="H26">
        <v>5</v>
      </c>
      <c r="I26">
        <v>6</v>
      </c>
      <c r="J26">
        <v>7</v>
      </c>
      <c r="K26">
        <v>8</v>
      </c>
      <c r="L26">
        <v>9</v>
      </c>
      <c r="M26">
        <v>10</v>
      </c>
      <c r="N26">
        <v>11</v>
      </c>
      <c r="O26">
        <v>12</v>
      </c>
    </row>
    <row r="27" spans="3:15" x14ac:dyDescent="0.3">
      <c r="C27" t="s">
        <v>1225</v>
      </c>
      <c r="D27">
        <v>0.03</v>
      </c>
      <c r="E27">
        <v>0.03</v>
      </c>
      <c r="F27">
        <v>0.03</v>
      </c>
      <c r="G27">
        <v>0.03</v>
      </c>
      <c r="H27">
        <v>0.03</v>
      </c>
      <c r="I27">
        <v>0.03</v>
      </c>
      <c r="J27">
        <v>0.03</v>
      </c>
      <c r="K27">
        <v>0.03</v>
      </c>
      <c r="L27">
        <v>0.03</v>
      </c>
      <c r="M27">
        <v>0.05</v>
      </c>
      <c r="N27">
        <v>0.1</v>
      </c>
      <c r="O27">
        <v>0.15</v>
      </c>
    </row>
    <row r="29" spans="3:15" x14ac:dyDescent="0.3">
      <c r="C29" t="s">
        <v>1224</v>
      </c>
    </row>
    <row r="30" spans="3:15" x14ac:dyDescent="0.3">
      <c r="C30" t="s">
        <v>13</v>
      </c>
      <c r="D30">
        <v>1</v>
      </c>
      <c r="E30">
        <v>2</v>
      </c>
      <c r="F30">
        <v>3</v>
      </c>
      <c r="G30">
        <v>4</v>
      </c>
      <c r="H30">
        <v>5</v>
      </c>
      <c r="I30">
        <v>6</v>
      </c>
      <c r="J30">
        <v>7</v>
      </c>
      <c r="K30">
        <v>8</v>
      </c>
      <c r="L30">
        <v>9</v>
      </c>
      <c r="M30">
        <v>10</v>
      </c>
      <c r="N30">
        <v>11</v>
      </c>
      <c r="O30">
        <v>12</v>
      </c>
    </row>
    <row r="31" spans="3:15" x14ac:dyDescent="0.3">
      <c r="C31" t="s">
        <v>1221</v>
      </c>
      <c r="D31">
        <v>909</v>
      </c>
      <c r="E31">
        <v>1093</v>
      </c>
      <c r="F31">
        <v>1165</v>
      </c>
      <c r="G31">
        <v>1137</v>
      </c>
      <c r="H31">
        <v>1099</v>
      </c>
      <c r="I31">
        <v>975</v>
      </c>
      <c r="J31">
        <v>1110</v>
      </c>
      <c r="K31">
        <v>1164</v>
      </c>
      <c r="L31">
        <v>935</v>
      </c>
      <c r="M31">
        <v>897</v>
      </c>
      <c r="N31">
        <v>781</v>
      </c>
      <c r="O31">
        <v>774</v>
      </c>
    </row>
    <row r="33" spans="3:15" x14ac:dyDescent="0.3">
      <c r="C33" t="s">
        <v>1223</v>
      </c>
    </row>
    <row r="34" spans="3:15" x14ac:dyDescent="0.3">
      <c r="C34" t="s">
        <v>13</v>
      </c>
      <c r="D34">
        <v>1</v>
      </c>
      <c r="E34">
        <v>2</v>
      </c>
      <c r="F34">
        <v>3</v>
      </c>
      <c r="G34">
        <v>4</v>
      </c>
      <c r="H34">
        <v>5</v>
      </c>
      <c r="I34">
        <v>6</v>
      </c>
      <c r="J34">
        <v>7</v>
      </c>
      <c r="K34">
        <v>8</v>
      </c>
      <c r="L34">
        <v>9</v>
      </c>
      <c r="M34">
        <v>10</v>
      </c>
      <c r="N34">
        <v>11</v>
      </c>
      <c r="O34">
        <v>12</v>
      </c>
    </row>
    <row r="35" spans="3:15" x14ac:dyDescent="0.3">
      <c r="C35" t="s">
        <v>1221</v>
      </c>
      <c r="D35">
        <v>930</v>
      </c>
      <c r="E35">
        <v>1012</v>
      </c>
      <c r="F35">
        <v>1068</v>
      </c>
      <c r="G35">
        <v>1083</v>
      </c>
      <c r="H35">
        <v>1042</v>
      </c>
      <c r="I35">
        <v>1026</v>
      </c>
      <c r="J35">
        <v>939</v>
      </c>
      <c r="K35">
        <v>1081</v>
      </c>
      <c r="L35">
        <v>969</v>
      </c>
      <c r="M35">
        <v>1153</v>
      </c>
      <c r="N35">
        <v>1046</v>
      </c>
      <c r="O35">
        <v>942</v>
      </c>
    </row>
    <row r="37" spans="3:15" x14ac:dyDescent="0.3">
      <c r="C37" t="s">
        <v>1222</v>
      </c>
    </row>
    <row r="38" spans="3:15" x14ac:dyDescent="0.3">
      <c r="C38" t="s">
        <v>13</v>
      </c>
      <c r="D38">
        <v>1</v>
      </c>
      <c r="E38">
        <v>2</v>
      </c>
      <c r="F38">
        <v>3</v>
      </c>
      <c r="G38">
        <v>4</v>
      </c>
      <c r="H38">
        <v>5</v>
      </c>
      <c r="I38">
        <v>6</v>
      </c>
      <c r="J38">
        <v>7</v>
      </c>
      <c r="K38">
        <v>8</v>
      </c>
      <c r="L38">
        <v>9</v>
      </c>
      <c r="M38">
        <v>10</v>
      </c>
      <c r="N38">
        <v>11</v>
      </c>
      <c r="O38">
        <v>12</v>
      </c>
    </row>
    <row r="39" spans="3:15" x14ac:dyDescent="0.3">
      <c r="C39" t="s">
        <v>1221</v>
      </c>
      <c r="D39">
        <v>1</v>
      </c>
      <c r="E39">
        <v>1</v>
      </c>
      <c r="F39">
        <v>1</v>
      </c>
      <c r="G39">
        <v>1</v>
      </c>
      <c r="H39">
        <v>1</v>
      </c>
      <c r="I39">
        <v>1</v>
      </c>
      <c r="J39">
        <v>1</v>
      </c>
      <c r="K39">
        <v>1</v>
      </c>
      <c r="L39">
        <v>1</v>
      </c>
      <c r="M39">
        <v>1</v>
      </c>
      <c r="N39">
        <v>0.9</v>
      </c>
      <c r="O39">
        <v>0.8</v>
      </c>
    </row>
    <row r="43" spans="3:15" ht="15" thickBot="1" x14ac:dyDescent="0.35"/>
    <row r="44" spans="3:15" ht="15" thickBot="1" x14ac:dyDescent="0.35">
      <c r="C44" s="644" t="s">
        <v>17</v>
      </c>
      <c r="D44" s="645"/>
      <c r="E44" s="645"/>
      <c r="F44" s="645"/>
      <c r="G44" s="646"/>
    </row>
    <row r="47" spans="3:15" x14ac:dyDescent="0.3">
      <c r="C47" t="s">
        <v>1220</v>
      </c>
    </row>
  </sheetData>
  <mergeCells count="3">
    <mergeCell ref="C10:F10"/>
    <mergeCell ref="C22:G22"/>
    <mergeCell ref="C44:G4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AD327C-561A-495E-997C-DDA6D26D6E3A}"/>
</file>

<file path=customXml/itemProps2.xml><?xml version="1.0" encoding="utf-8"?>
<ds:datastoreItem xmlns:ds="http://schemas.openxmlformats.org/officeDocument/2006/customXml" ds:itemID="{9682BF20-66AA-4847-9DC9-70D05445BE62}"/>
</file>

<file path=customXml/itemProps3.xml><?xml version="1.0" encoding="utf-8"?>
<ds:datastoreItem xmlns:ds="http://schemas.openxmlformats.org/officeDocument/2006/customXml" ds:itemID="{5619CC10-4188-4CFD-9E59-80BC265903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86</vt:i4>
      </vt:variant>
      <vt:variant>
        <vt:lpstr>Named Ranges</vt:lpstr>
      </vt:variant>
      <vt:variant>
        <vt:i4>2</vt:i4>
      </vt:variant>
    </vt:vector>
  </HeadingPairs>
  <TitlesOfParts>
    <vt:vector size="88" baseType="lpstr">
      <vt:lpstr>Cover </vt:lpstr>
      <vt:lpstr>GH 201U LO1</vt:lpstr>
      <vt:lpstr>LO1 Q2</vt:lpstr>
      <vt:lpstr>LO1 A2</vt:lpstr>
      <vt:lpstr>LO1 Q4</vt:lpstr>
      <vt:lpstr>LO1 A4</vt:lpstr>
      <vt:lpstr>LO1 Q6</vt:lpstr>
      <vt:lpstr>LO1 Q6 Data</vt:lpstr>
      <vt:lpstr>LO1 A6</vt:lpstr>
      <vt:lpstr>LO1 Q7 Data</vt:lpstr>
      <vt:lpstr>LO1 Q8</vt:lpstr>
      <vt:lpstr>LO1 A8</vt:lpstr>
      <vt:lpstr>LO1 Q10</vt:lpstr>
      <vt:lpstr>LO1 A10</vt:lpstr>
      <vt:lpstr>LO1 Q11</vt:lpstr>
      <vt:lpstr>LO1 A11</vt:lpstr>
      <vt:lpstr>LO1 Q12</vt:lpstr>
      <vt:lpstr>LO1 A12</vt:lpstr>
      <vt:lpstr>LO1 Q13</vt:lpstr>
      <vt:lpstr>LO1 A13</vt:lpstr>
      <vt:lpstr>LO1 Q14</vt:lpstr>
      <vt:lpstr>LO1 A14</vt:lpstr>
      <vt:lpstr>LO1 Q15</vt:lpstr>
      <vt:lpstr>LO1 A15</vt:lpstr>
      <vt:lpstr>LO1 Q16</vt:lpstr>
      <vt:lpstr>LO1 A16</vt:lpstr>
      <vt:lpstr>LO1 Q17</vt:lpstr>
      <vt:lpstr>LO1 A17</vt:lpstr>
      <vt:lpstr>GH 201U LO2</vt:lpstr>
      <vt:lpstr>LO2 Q2</vt:lpstr>
      <vt:lpstr>LO2 A2</vt:lpstr>
      <vt:lpstr>LO2 Q3</vt:lpstr>
      <vt:lpstr>LO2 A3</vt:lpstr>
      <vt:lpstr>LO2 Q4</vt:lpstr>
      <vt:lpstr>LO2 A4</vt:lpstr>
      <vt:lpstr>LO2 Q5</vt:lpstr>
      <vt:lpstr>LO2 A5</vt:lpstr>
      <vt:lpstr>LO2 Q6</vt:lpstr>
      <vt:lpstr>LO2 A6</vt:lpstr>
      <vt:lpstr>LO2 Q14</vt:lpstr>
      <vt:lpstr>LO2 A14</vt:lpstr>
      <vt:lpstr>LO2 Q16</vt:lpstr>
      <vt:lpstr>LO2 A16</vt:lpstr>
      <vt:lpstr>LO2 Q18</vt:lpstr>
      <vt:lpstr>LO2 Q18 Data - I.S.</vt:lpstr>
      <vt:lpstr>LO2 Q18 Data - B.S.</vt:lpstr>
      <vt:lpstr>LO2 A18</vt:lpstr>
      <vt:lpstr>LO2 Q19</vt:lpstr>
      <vt:lpstr>LO2 Q19 Data</vt:lpstr>
      <vt:lpstr>LO2 A19</vt:lpstr>
      <vt:lpstr>LO2 Q21 - Definitions</vt:lpstr>
      <vt:lpstr>LO2 Q21 - Data Tab 1</vt:lpstr>
      <vt:lpstr>LO2 Q21 - Data Tab 2</vt:lpstr>
      <vt:lpstr>LO2 Q21 - Data Tab 3</vt:lpstr>
      <vt:lpstr>GH 201U LO3</vt:lpstr>
      <vt:lpstr>LO3 Q8</vt:lpstr>
      <vt:lpstr>LO3 A8</vt:lpstr>
      <vt:lpstr>LO3 Q11</vt:lpstr>
      <vt:lpstr>LO3 A11</vt:lpstr>
      <vt:lpstr>LO3 Q12</vt:lpstr>
      <vt:lpstr>LO3 A12</vt:lpstr>
      <vt:lpstr>LO3 Q13</vt:lpstr>
      <vt:lpstr>LO3 A13</vt:lpstr>
      <vt:lpstr>LO3 Q14</vt:lpstr>
      <vt:lpstr>LO3 A14</vt:lpstr>
      <vt:lpstr>LO3 Q15</vt:lpstr>
      <vt:lpstr>LO3 A15</vt:lpstr>
      <vt:lpstr>LO3 Q16</vt:lpstr>
      <vt:lpstr>LO3 A16</vt:lpstr>
      <vt:lpstr>GH 201U LO4</vt:lpstr>
      <vt:lpstr>LO4 Q2</vt:lpstr>
      <vt:lpstr>LO4 A2</vt:lpstr>
      <vt:lpstr>LO4 Q5</vt:lpstr>
      <vt:lpstr>LO4 A5</vt:lpstr>
      <vt:lpstr>LO4 Q6</vt:lpstr>
      <vt:lpstr>LO4 A6</vt:lpstr>
      <vt:lpstr>LO4 Q7</vt:lpstr>
      <vt:lpstr>LO4 A7</vt:lpstr>
      <vt:lpstr>LO4 Q9</vt:lpstr>
      <vt:lpstr>LO4 A9</vt:lpstr>
      <vt:lpstr>LO4 Q10</vt:lpstr>
      <vt:lpstr>LO4 A10</vt:lpstr>
      <vt:lpstr>LO4 Q12</vt:lpstr>
      <vt:lpstr>LO4 A12</vt:lpstr>
      <vt:lpstr>LO4 Q14</vt:lpstr>
      <vt:lpstr>LO4 A14</vt:lpstr>
      <vt:lpstr>'LO2 A19'!Print_Area</vt:lpstr>
      <vt:lpstr>'LO2 Q19'!Print_Area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Norris</dc:creator>
  <cp:lastModifiedBy>Douglas Norris</cp:lastModifiedBy>
  <dcterms:created xsi:type="dcterms:W3CDTF">2015-06-05T18:17:20Z</dcterms:created>
  <dcterms:modified xsi:type="dcterms:W3CDTF">2025-06-27T16:44:31Z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