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4.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CURATED PAST EXAMS/Fully Assembled/"/>
    </mc:Choice>
  </mc:AlternateContent>
  <xr:revisionPtr revIDLastSave="15" documentId="13_ncr:1_{8C024FF1-445D-B74E-9304-F48F0CBF766E}" xr6:coauthVersionLast="47" xr6:coauthVersionMax="47" xr10:uidLastSave="{4C780813-D02A-4B25-B413-1D337CCA9032}"/>
  <bookViews>
    <workbookView xWindow="67080" yWindow="-120" windowWidth="38640" windowHeight="21120" xr2:uid="{00000000-000D-0000-FFFF-FFFF00000000}"/>
  </bookViews>
  <sheets>
    <sheet name="Cover " sheetId="52" r:id="rId1"/>
    <sheet name="CP 351 LO 2" sheetId="37" r:id="rId2"/>
    <sheet name="QFI IRM F23 Q1" sheetId="11" r:id="rId3"/>
    <sheet name="QFI IRM S24 Q3" sheetId="21" r:id="rId4"/>
    <sheet name="ILA LAM F20 Q2" sheetId="16" r:id="rId5"/>
    <sheet name="ILA LAM F20 Q2-Solution" sheetId="28" r:id="rId6"/>
    <sheet name="ILA LAM S21 Q2" sheetId="17" r:id="rId7"/>
    <sheet name="ILA LAM S21 Q2b" sheetId="22" r:id="rId8"/>
    <sheet name="ILA LAM S21 Q2c" sheetId="23" r:id="rId9"/>
    <sheet name="ILA LAM F21 Q3" sheetId="18" r:id="rId10"/>
    <sheet name="ILA LAM F21 Q3-Solution" sheetId="29" r:id="rId11"/>
    <sheet name="ILA LAM S23 Q3(b)(i)" sheetId="30" r:id="rId12"/>
    <sheet name="ILA LAM S23 Q3(b)(ii)" sheetId="31" r:id="rId13"/>
    <sheet name="ILA LAM F23 Q6(a)" sheetId="32" r:id="rId14"/>
    <sheet name="ILA LAM F23 Q6(c)" sheetId="33" r:id="rId15"/>
    <sheet name="ILA LAM F24 Q4(a)" sheetId="19" r:id="rId16"/>
    <sheet name="ILA LAM F24 Q4(a)(i)" sheetId="24" r:id="rId17"/>
    <sheet name="ILA LAM F24 Q4(a)(ii)" sheetId="25" r:id="rId18"/>
    <sheet name="ILA LAM F24 Q4(b)" sheetId="20" r:id="rId19"/>
    <sheet name="ILA LAM F24 Q4 (b)(i)" sheetId="26" r:id="rId20"/>
    <sheet name="ILA LAM F24 Q6(b)" sheetId="34" r:id="rId21"/>
    <sheet name="ILA LAM F24 Q6(b) Solution" sheetId="36" r:id="rId22"/>
    <sheet name="CP 351 LO 3" sheetId="38" r:id="rId23"/>
    <sheet name="QFI IRM S21 Q2b" sheetId="39" r:id="rId24"/>
    <sheet name="QFI IRM S21 Q2c" sheetId="40" r:id="rId25"/>
    <sheet name="QFI IRM F22 Q1a" sheetId="41" r:id="rId26"/>
    <sheet name="QFI IRM F22 Q1b" sheetId="42" r:id="rId27"/>
    <sheet name="QFI IRM F22 Q1c" sheetId="43" r:id="rId28"/>
    <sheet name="QFI IRM S23 Q9" sheetId="44" r:id="rId29"/>
    <sheet name="QFI IRM F23 Q2" sheetId="45" r:id="rId30"/>
    <sheet name="QFI IRM F23 Q7" sheetId="46" r:id="rId31"/>
    <sheet name="QFI IRM S24 Q4" sheetId="47" r:id="rId32"/>
    <sheet name="QFI IRM F24 Q5" sheetId="48" r:id="rId33"/>
    <sheet name="QFI IRM F24 Q5 (Solution)" sheetId="49" r:id="rId34"/>
    <sheet name="QFI IRM F24 Q8" sheetId="50" r:id="rId35"/>
    <sheet name="QFI IRM F24 Q8 (Solution)" sheetId="51" r:id="rId36"/>
  </sheets>
  <externalReferences>
    <externalReference r:id="rId37"/>
    <externalReference r:id="rId38"/>
    <externalReference r:id="rId39"/>
    <externalReference r:id="rId40"/>
    <externalReference r:id="rId41"/>
    <externalReference r:id="rId42"/>
  </externalReferences>
  <definedNames>
    <definedName name="ActualDB" localSheetId="3">#REF!</definedName>
    <definedName name="ActualDB">#REF!</definedName>
    <definedName name="ActualInvIncome" localSheetId="3">#REF!</definedName>
    <definedName name="ActualInvIncome">#REF!</definedName>
    <definedName name="ActualMainExp" localSheetId="3">#REF!</definedName>
    <definedName name="ActualMainExp">#REF!</definedName>
    <definedName name="ActualNetPrem" localSheetId="3">#REF!</definedName>
    <definedName name="ActualNetPrem">#REF!</definedName>
    <definedName name="ActualSurr" localSheetId="3">#REF!</definedName>
    <definedName name="ActualSurr">#REF!</definedName>
    <definedName name="Allocations">#REF!</definedName>
    <definedName name="AnnFwd_Jun2020" localSheetId="3">#REF!</definedName>
    <definedName name="AnnFwd_Jun2020">#REF!</definedName>
    <definedName name="AnnFwd_Sep2020" localSheetId="3">#REF!</definedName>
    <definedName name="AnnFwd_Sep2020">#REF!</definedName>
    <definedName name="BoPReserve" localSheetId="3">#REF!</definedName>
    <definedName name="BoPReserve">#REF!</definedName>
    <definedName name="BoPReserves" localSheetId="3">#REF!</definedName>
    <definedName name="BoPReserves">#REF!</definedName>
    <definedName name="CognitiveLevels" localSheetId="19">'[1]syllabus list'!$B$73:$B$76</definedName>
    <definedName name="CognitiveLevels" localSheetId="16">'[1]syllabus list'!$B$73:$B$76</definedName>
    <definedName name="CognitiveLevels" localSheetId="17">'[1]syllabus list'!$B$73:$B$76</definedName>
    <definedName name="CognitiveLevels">'[2]syllabus list'!$B$73:$B$76</definedName>
    <definedName name="ConversionRate" localSheetId="5">'ILA LAM F20 Q2-Solution'!$C$8</definedName>
    <definedName name="ConversionRate" localSheetId="19">#REF!</definedName>
    <definedName name="ConversionRate" localSheetId="16">#REF!</definedName>
    <definedName name="ConversionRate" localSheetId="17">#REF!</definedName>
    <definedName name="ConversionRate" localSheetId="7">#REF!</definedName>
    <definedName name="ConversionRate" localSheetId="8">#REF!</definedName>
    <definedName name="ConversionRate">'ILA LAM F20 Q2'!$C$8</definedName>
    <definedName name="ConvertedFace" localSheetId="5">'ILA LAM F20 Q2-Solution'!#REF!</definedName>
    <definedName name="ConvertedFace" localSheetId="19">#REF!</definedName>
    <definedName name="ConvertedFace" localSheetId="16">#REF!</definedName>
    <definedName name="ConvertedFace" localSheetId="17">#REF!</definedName>
    <definedName name="ConvertedFace" localSheetId="7">#REF!</definedName>
    <definedName name="ConvertedFace" localSheetId="8">#REF!</definedName>
    <definedName name="ConvertedFace" localSheetId="3">'ILA LAM F20 Q2'!#REF!</definedName>
    <definedName name="ConvertedFace">'ILA LAM F20 Q2'!#REF!</definedName>
    <definedName name="CTE0">#REF!</definedName>
    <definedName name="EoPReserves" localSheetId="3">#REF!</definedName>
    <definedName name="EoPReserves">#REF!</definedName>
    <definedName name="FundB_ExpReturn">'[3]Question 4 (c)'!#REF!</definedName>
    <definedName name="FundB_HistReturn">'[3]Question 4 (c)'!#REF!</definedName>
    <definedName name="FundB_SDReturn">'[3]Question 4 (c)'!#REF!</definedName>
    <definedName name="GMABRN_ManyMonte">#REF!</definedName>
    <definedName name="GMABRN_MonteOut">#REF!</definedName>
    <definedName name="GMABRN_Nscen">#REF!</definedName>
    <definedName name="GMABRN_seed">#REF!</definedName>
    <definedName name="GMABRN_VarRed">#REF!</definedName>
    <definedName name="InflationRate">'[3]Question 4 (c)'!#REF!</definedName>
    <definedName name="InterestRate" localSheetId="5">'ILA LAM F20 Q2-Solution'!#REF!</definedName>
    <definedName name="InterestRate" localSheetId="19">#REF!</definedName>
    <definedName name="InterestRate" localSheetId="16">#REF!</definedName>
    <definedName name="InterestRate" localSheetId="17">#REF!</definedName>
    <definedName name="InterestRate" localSheetId="7">#REF!</definedName>
    <definedName name="InterestRate" localSheetId="8">#REF!</definedName>
    <definedName name="InterestRate" localSheetId="3">'ILA LAM F20 Q2'!#REF!</definedName>
    <definedName name="InterestRate">'ILA LAM F20 Q2'!#REF!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pseRate" localSheetId="5">'ILA LAM F20 Q2-Solution'!$C$11</definedName>
    <definedName name="LapseRate" localSheetId="19">#REF!</definedName>
    <definedName name="LapseRate" localSheetId="16">#REF!</definedName>
    <definedName name="LapseRate" localSheetId="17">#REF!</definedName>
    <definedName name="LapseRate" localSheetId="7">#REF!</definedName>
    <definedName name="LapseRate" localSheetId="8">#REF!</definedName>
    <definedName name="LapseRate">'ILA LAM F20 Q2'!$C$11</definedName>
    <definedName name="LIBOR3M_Jun2020" localSheetId="3">#REF!</definedName>
    <definedName name="LIBOR3M_Jun2020">#REF!</definedName>
    <definedName name="Life_Y1_Benefits" localSheetId="3">#REF!</definedName>
    <definedName name="Life_Y1_Benefits">#REF!</definedName>
    <definedName name="Life_Y1_Comm" localSheetId="3">#REF!</definedName>
    <definedName name="Life_Y1_Comm">#REF!</definedName>
    <definedName name="Life_Y1_Exp" localSheetId="3">#REF!</definedName>
    <definedName name="Life_Y1_Exp">#REF!</definedName>
    <definedName name="Life_Y1_InvInc" localSheetId="3">#REF!</definedName>
    <definedName name="Life_Y1_InvInc">#REF!</definedName>
    <definedName name="Life_Y1_Prem" localSheetId="3">#REF!</definedName>
    <definedName name="Life_Y1_Prem">#REF!</definedName>
    <definedName name="Life_Y1_Reserve" localSheetId="3">#REF!</definedName>
    <definedName name="Life_Y1_Reserve">#REF!</definedName>
    <definedName name="Life_Y2_Benefits" localSheetId="3">#REF!</definedName>
    <definedName name="Life_Y2_Benefits">#REF!</definedName>
    <definedName name="Life_Y2_Comm" localSheetId="3">#REF!</definedName>
    <definedName name="Life_Y2_Comm">#REF!</definedName>
    <definedName name="Life_Y2_Exp" localSheetId="3">#REF!</definedName>
    <definedName name="Life_Y2_Exp">#REF!</definedName>
    <definedName name="Life_Y2_InvInc" localSheetId="3">#REF!</definedName>
    <definedName name="Life_Y2_InvInc">#REF!</definedName>
    <definedName name="Life_Y2_Prem" localSheetId="3">#REF!</definedName>
    <definedName name="Life_Y2_Prem">#REF!</definedName>
    <definedName name="Life_Y2_Reserve" localSheetId="3">#REF!</definedName>
    <definedName name="Life_Y2_Reserve">#REF!</definedName>
    <definedName name="LOutcomeList" localSheetId="19">'[1]syllabus list'!$A$73:$A$77</definedName>
    <definedName name="LOutcomeList" localSheetId="16">'[1]syllabus list'!$A$73:$A$77</definedName>
    <definedName name="LOutcomeList" localSheetId="17">'[1]syllabus list'!$A$73:$A$77</definedName>
    <definedName name="LOutcomeList">'[2]syllabus list'!$A$73:$A$77</definedName>
    <definedName name="matrix1" localSheetId="33">'[5] part d(4 points)'!#REF!</definedName>
    <definedName name="matrix1" localSheetId="35">'[5] part d(4 points)'!#REF!</definedName>
    <definedName name="matrix1">'[4] part d(4 points)'!#REF!</definedName>
    <definedName name="matrix2" localSheetId="33">'[5] part d(4 points)'!#REF!</definedName>
    <definedName name="matrix2" localSheetId="35">'[5] part d(4 points)'!#REF!</definedName>
    <definedName name="matrix2">'[4] part d(4 points)'!#REF!</definedName>
    <definedName name="NotionalAmt" localSheetId="3">#REF!</definedName>
    <definedName name="NotionalAmt">#REF!</definedName>
    <definedName name="Output_GMABRN">#REF!</definedName>
    <definedName name="PostConversionMort" localSheetId="5">'ILA LAM F20 Q2-Solution'!$C$10</definedName>
    <definedName name="PostConversionMort" localSheetId="19">#REF!</definedName>
    <definedName name="PostConversionMort" localSheetId="16">#REF!</definedName>
    <definedName name="PostConversionMort" localSheetId="17">#REF!</definedName>
    <definedName name="PostConversionMort" localSheetId="7">#REF!</definedName>
    <definedName name="PostConversionMort" localSheetId="8">#REF!</definedName>
    <definedName name="PostConversionMort">'ILA LAM F20 Q2'!$C$10</definedName>
    <definedName name="Price_3MEuroFuture_SettNov302020" localSheetId="3">#REF!</definedName>
    <definedName name="Price_3MEuroFuture_SettNov302020">#REF!</definedName>
    <definedName name="PY1_Curr_ExpLapse" localSheetId="3">#REF!</definedName>
    <definedName name="PY1_Curr_ExpLapse">#REF!</definedName>
    <definedName name="PY2_Curr_ExpLapse" localSheetId="3">#REF!</definedName>
    <definedName name="PY2_Curr_ExpLapse">#REF!</definedName>
    <definedName name="PY3_Curr_ExpLapse" localSheetId="3">#REF!</definedName>
    <definedName name="PY3_Curr_ExpLapse">#REF!</definedName>
    <definedName name="PY4_Actual_Lapse" localSheetId="3">#REF!</definedName>
    <definedName name="PY4_Actual_Lapse">#REF!</definedName>
    <definedName name="PY4_BoPY_NoPol" localSheetId="3">#REF!</definedName>
    <definedName name="PY4_BoPY_NoPol">#REF!</definedName>
    <definedName name="PY4_Curr_ExpLapse" localSheetId="3">#REF!</definedName>
    <definedName name="PY4_Curr_ExpLapse">#REF!</definedName>
    <definedName name="PY5_Actual_Lapse" localSheetId="3">#REF!</definedName>
    <definedName name="PY5_Actual_Lapse">#REF!</definedName>
    <definedName name="PY5_BoPY_NoPol" localSheetId="3">#REF!</definedName>
    <definedName name="PY5_BoPY_NoPol">#REF!</definedName>
    <definedName name="PY5_Curr_ExpLapse" localSheetId="3">#REF!</definedName>
    <definedName name="PY5_Curr_ExpLapse">#REF!</definedName>
    <definedName name="PY6_Actual_Lapse" localSheetId="3">#REF!</definedName>
    <definedName name="PY6_Actual_Lapse">#REF!</definedName>
    <definedName name="PY6_BoPY_NoPol" localSheetId="3">#REF!</definedName>
    <definedName name="PY6_BoPY_NoPol">#REF!</definedName>
    <definedName name="PY6_Curr_ExpLapse" localSheetId="3">#REF!</definedName>
    <definedName name="PY6_Curr_ExpLapse">#REF!</definedName>
    <definedName name="PY7_Curr_ExpLapse" localSheetId="3">#REF!</definedName>
    <definedName name="PY7_Curr_ExpLapse">#REF!</definedName>
    <definedName name="q_50" localSheetId="5">'ILA LAM F20 Q2-Solution'!#REF!</definedName>
    <definedName name="q_50" localSheetId="19">#REF!</definedName>
    <definedName name="q_50" localSheetId="16">#REF!</definedName>
    <definedName name="q_50" localSheetId="17">#REF!</definedName>
    <definedName name="q_50" localSheetId="7">#REF!</definedName>
    <definedName name="q_50" localSheetId="8">#REF!</definedName>
    <definedName name="q_50" localSheetId="3">'ILA LAM F20 Q2'!#REF!</definedName>
    <definedName name="q_50">'ILA LAM F20 Q2'!#REF!</definedName>
    <definedName name="q_51" localSheetId="5">'ILA LAM F20 Q2-Solution'!#REF!</definedName>
    <definedName name="q_51" localSheetId="19">#REF!</definedName>
    <definedName name="q_51" localSheetId="16">#REF!</definedName>
    <definedName name="q_51" localSheetId="17">#REF!</definedName>
    <definedName name="q_51" localSheetId="7">#REF!</definedName>
    <definedName name="q_51" localSheetId="8">#REF!</definedName>
    <definedName name="q_51" localSheetId="3">'ILA LAM F20 Q2'!#REF!</definedName>
    <definedName name="q_51">'ILA LAM F20 Q2'!#REF!</definedName>
    <definedName name="Q_sources" localSheetId="19">[1]Q1!$C$9:$C$16</definedName>
    <definedName name="Q_sources" localSheetId="16">[1]Q1!$C$9:$C$16</definedName>
    <definedName name="Q_sources" localSheetId="17">[1]Q1!$C$9:$C$16</definedName>
    <definedName name="Q_sources" localSheetId="21">[2]Q1!$C$9:$C$16</definedName>
    <definedName name="Q_sources">#REF!</definedName>
    <definedName name="rand_GMABRN">#REF!</definedName>
    <definedName name="Reins_Y1_Allowance" localSheetId="3">#REF!</definedName>
    <definedName name="Reins_Y1_Allowance">#REF!</definedName>
    <definedName name="Reins_Y1_ModCoInt" localSheetId="3">#REF!</definedName>
    <definedName name="Reins_Y1_ModCoInt">#REF!</definedName>
    <definedName name="Reins_Y2_Allowance" localSheetId="3">#REF!</definedName>
    <definedName name="Reins_Y2_Allowance">#REF!</definedName>
    <definedName name="Reins_Y2_ModCoInt" localSheetId="3">#REF!</definedName>
    <definedName name="Reins_Y2_ModCoInt">#REF!</definedName>
    <definedName name="ReserveReleaseDB" localSheetId="3">#REF!</definedName>
    <definedName name="ReserveReleaseDB">#REF!</definedName>
    <definedName name="ReserveReleaseMainExp" localSheetId="3">#REF!</definedName>
    <definedName name="ReserveReleaseMainExp">#REF!</definedName>
    <definedName name="ReserveReleaseSurr" localSheetId="3">#REF!</definedName>
    <definedName name="ReserveReleaseSurr">#REF!</definedName>
    <definedName name="RRNetPrem" localSheetId="3">#REF!</definedName>
    <definedName name="RRNetPrem">#REF!</definedName>
    <definedName name="SpendingRate">'[3]Question 4 (c)'!#REF!</definedName>
    <definedName name="Sum_PPrime_q_51" localSheetId="5">'ILA LAM F20 Q2-Solution'!#REF!</definedName>
    <definedName name="Sum_PPrime_q_51" localSheetId="19">#REF!</definedName>
    <definedName name="Sum_PPrime_q_51" localSheetId="16">#REF!</definedName>
    <definedName name="Sum_PPrime_q_51" localSheetId="17">#REF!</definedName>
    <definedName name="Sum_PPrime_q_51" localSheetId="7">#REF!</definedName>
    <definedName name="Sum_PPrime_q_51" localSheetId="8">#REF!</definedName>
    <definedName name="Sum_PPrime_q_51" localSheetId="3">'ILA LAM F20 Q2'!#REF!</definedName>
    <definedName name="Sum_PPrime_q_51">'ILA LAM F20 Q2'!#REF!</definedName>
    <definedName name="Sum_PPrime_q_52" localSheetId="5">'ILA LAM F20 Q2-Solution'!#REF!</definedName>
    <definedName name="Sum_PPrime_q_52" localSheetId="19">#REF!</definedName>
    <definedName name="Sum_PPrime_q_52" localSheetId="16">#REF!</definedName>
    <definedName name="Sum_PPrime_q_52" localSheetId="17">#REF!</definedName>
    <definedName name="Sum_PPrime_q_52" localSheetId="7">#REF!</definedName>
    <definedName name="Sum_PPrime_q_52" localSheetId="8">#REF!</definedName>
    <definedName name="Sum_PPrime_q_52" localSheetId="3">'ILA LAM F20 Q2'!#REF!</definedName>
    <definedName name="Sum_PPrime_q_52">'ILA LAM F20 Q2'!#REF!</definedName>
    <definedName name="SwapSettleDate" localSheetId="3">#REF!</definedName>
    <definedName name="SwapSettleDate">#REF!</definedName>
    <definedName name="SyllabusListing" localSheetId="19">'[1]syllabus list'!$B$4:$B$71</definedName>
    <definedName name="SyllabusListing" localSheetId="16">'[1]syllabus list'!$B$4:$B$71</definedName>
    <definedName name="SyllabusListing" localSheetId="17">'[1]syllabus list'!$B$4:$B$71</definedName>
    <definedName name="SyllabusListing">'[2]syllabus list'!$B$4:$B$71</definedName>
    <definedName name="Total">#REF!</definedName>
    <definedName name="Year" localSheetId="19">[1]instructions!$E$2</definedName>
    <definedName name="Year" localSheetId="16">[1]instructions!$E$2</definedName>
    <definedName name="Year" localSheetId="17">[1]instructions!$E$2</definedName>
    <definedName name="Year">[2]instructions!$E$2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4" i="51" l="1"/>
  <c r="C66" i="51"/>
  <c r="C88" i="51" s="1"/>
  <c r="C89" i="51" s="1"/>
  <c r="C64" i="51"/>
  <c r="C65" i="51" s="1"/>
  <c r="C67" i="51" s="1"/>
  <c r="C68" i="51" s="1"/>
  <c r="C69" i="51" s="1"/>
  <c r="C70" i="51" s="1"/>
  <c r="C53" i="51" s="1"/>
  <c r="C58" i="51"/>
  <c r="C60" i="51" s="1"/>
  <c r="C61" i="51" s="1"/>
  <c r="C52" i="51" s="1"/>
  <c r="C43" i="51"/>
  <c r="C42" i="51"/>
  <c r="C28" i="51"/>
  <c r="C29" i="51" s="1"/>
  <c r="C23" i="51" s="1"/>
  <c r="B15" i="51"/>
  <c r="B15" i="50"/>
  <c r="F44" i="49"/>
  <c r="E44" i="49"/>
  <c r="F43" i="49"/>
  <c r="E43" i="49"/>
  <c r="F42" i="49"/>
  <c r="E42" i="49"/>
  <c r="F25" i="49"/>
  <c r="E25" i="49"/>
  <c r="F24" i="49"/>
  <c r="E24" i="49"/>
  <c r="F23" i="49"/>
  <c r="E23" i="49"/>
  <c r="C90" i="51" l="1"/>
  <c r="C78" i="51" s="1"/>
  <c r="C85" i="51"/>
  <c r="C77" i="51" s="1"/>
  <c r="I14" i="36" l="1"/>
  <c r="J14" i="36"/>
  <c r="K14" i="36"/>
  <c r="L14" i="36" s="1"/>
  <c r="N14" i="36"/>
  <c r="H15" i="36"/>
  <c r="N15" i="36" s="1"/>
  <c r="I15" i="36"/>
  <c r="J15" i="36"/>
  <c r="K15" i="36"/>
  <c r="L15" i="36"/>
  <c r="M15" i="36"/>
  <c r="J16" i="36"/>
  <c r="J17" i="36"/>
  <c r="J18" i="36"/>
  <c r="J19" i="36"/>
  <c r="J20" i="36"/>
  <c r="J21" i="36"/>
  <c r="J22" i="36"/>
  <c r="J23" i="36"/>
  <c r="J24" i="36"/>
  <c r="J25" i="36"/>
  <c r="J26" i="36"/>
  <c r="J27" i="36"/>
  <c r="J28" i="36"/>
  <c r="M14" i="36" l="1"/>
  <c r="H16" i="36"/>
  <c r="I16" i="36" l="1"/>
  <c r="H17" i="36"/>
  <c r="K16" i="36"/>
  <c r="L16" i="36" s="1"/>
  <c r="N16" i="36"/>
  <c r="K17" i="36" l="1"/>
  <c r="L17" i="36" s="1"/>
  <c r="M17" i="36" s="1"/>
  <c r="H18" i="36"/>
  <c r="I17" i="36"/>
  <c r="N17" i="36" s="1"/>
  <c r="M16" i="36"/>
  <c r="I18" i="36" l="1"/>
  <c r="N18" i="36" s="1"/>
  <c r="K18" i="36"/>
  <c r="L18" i="36" s="1"/>
  <c r="M18" i="36"/>
  <c r="H19" i="36"/>
  <c r="K19" i="36" l="1"/>
  <c r="L19" i="36" s="1"/>
  <c r="H20" i="36"/>
  <c r="M19" i="36"/>
  <c r="I19" i="36"/>
  <c r="N19" i="36"/>
  <c r="H21" i="36" l="1"/>
  <c r="I20" i="36"/>
  <c r="K20" i="36"/>
  <c r="L20" i="36" s="1"/>
  <c r="M20" i="36" s="1"/>
  <c r="N20" i="36"/>
  <c r="H22" i="36" l="1"/>
  <c r="I21" i="36"/>
  <c r="N21" i="36"/>
  <c r="K21" i="36"/>
  <c r="L21" i="36" s="1"/>
  <c r="M21" i="36" s="1"/>
  <c r="H23" i="36" l="1"/>
  <c r="I22" i="36"/>
  <c r="N22" i="36" s="1"/>
  <c r="K22" i="36"/>
  <c r="L22" i="36" s="1"/>
  <c r="M22" i="36" s="1"/>
  <c r="K23" i="36" l="1"/>
  <c r="L23" i="36" s="1"/>
  <c r="M23" i="36"/>
  <c r="I23" i="36"/>
  <c r="N23" i="36" s="1"/>
  <c r="H24" i="36"/>
  <c r="K24" i="36" l="1"/>
  <c r="L24" i="36" s="1"/>
  <c r="I24" i="36"/>
  <c r="M24" i="36"/>
  <c r="N24" i="36"/>
  <c r="H25" i="36"/>
  <c r="I25" i="36" l="1"/>
  <c r="N25" i="36"/>
  <c r="K25" i="36"/>
  <c r="L25" i="36" s="1"/>
  <c r="M25" i="36"/>
  <c r="H26" i="36"/>
  <c r="I26" i="36" l="1"/>
  <c r="H27" i="36"/>
  <c r="K26" i="36"/>
  <c r="L26" i="36" s="1"/>
  <c r="N26" i="36"/>
  <c r="M26" i="36"/>
  <c r="H28" i="36" l="1"/>
  <c r="I27" i="36"/>
  <c r="N27" i="36" s="1"/>
  <c r="K27" i="36"/>
  <c r="L27" i="36" s="1"/>
  <c r="M27" i="36" s="1"/>
  <c r="K28" i="36" l="1"/>
  <c r="L28" i="36" s="1"/>
  <c r="L29" i="36" s="1"/>
  <c r="I28" i="36"/>
  <c r="M28" i="36"/>
  <c r="M29" i="36" s="1"/>
  <c r="H33" i="36" s="1"/>
  <c r="H34" i="36" s="1"/>
  <c r="N28" i="36"/>
  <c r="N29" i="36" s="1"/>
  <c r="H37" i="36" s="1"/>
  <c r="H42" i="36" s="1"/>
  <c r="H41" i="36" l="1"/>
  <c r="H43" i="36" s="1"/>
  <c r="D44" i="29" l="1"/>
  <c r="D45" i="29" s="1"/>
  <c r="D34" i="29"/>
  <c r="D40" i="29" s="1"/>
  <c r="F32" i="29"/>
  <c r="E40" i="29" s="1"/>
  <c r="F27" i="29"/>
  <c r="D39" i="29" s="1"/>
  <c r="C46" i="29" l="1"/>
  <c r="E46" i="29"/>
  <c r="B29" i="29"/>
  <c r="C29" i="29"/>
  <c r="E29" i="29"/>
  <c r="B46" i="29"/>
  <c r="B40" i="29"/>
  <c r="D46" i="29"/>
  <c r="C40" i="29"/>
  <c r="F40" i="29" l="1"/>
  <c r="F46" i="29"/>
  <c r="E45" i="29"/>
  <c r="E39" i="29"/>
  <c r="C39" i="29"/>
  <c r="C45" i="29"/>
  <c r="B39" i="29"/>
  <c r="F39" i="29" s="1"/>
  <c r="F41" i="29" s="1"/>
  <c r="B45" i="29"/>
  <c r="F45" i="29" s="1"/>
  <c r="F47" i="29" s="1"/>
  <c r="F32" i="28" l="1"/>
  <c r="F33" i="28" s="1"/>
  <c r="E32" i="28"/>
  <c r="E33" i="28" s="1"/>
  <c r="D32" i="28"/>
  <c r="D33" i="28" s="1"/>
  <c r="B32" i="28"/>
  <c r="B33" i="28" s="1"/>
  <c r="B34" i="28" s="1"/>
  <c r="B17" i="28"/>
  <c r="B18" i="28" s="1"/>
  <c r="B19" i="28" s="1"/>
  <c r="B20" i="28" s="1"/>
  <c r="B21" i="28" s="1"/>
  <c r="C32" i="28" s="1"/>
  <c r="C33" i="28" s="1"/>
  <c r="D2" i="26"/>
  <c r="E2" i="26"/>
  <c r="D3" i="26"/>
  <c r="E3" i="26"/>
  <c r="D4" i="26"/>
  <c r="E4" i="26"/>
  <c r="C25" i="26"/>
  <c r="B26" i="26"/>
  <c r="C26" i="26"/>
  <c r="D26" i="26"/>
  <c r="B5" i="25"/>
  <c r="B6" i="25"/>
  <c r="B9" i="25" s="1"/>
  <c r="B11" i="25" s="1"/>
  <c r="B7" i="25"/>
  <c r="B13" i="24"/>
  <c r="B16" i="24" s="1"/>
  <c r="D16" i="24" s="1"/>
  <c r="C16" i="24"/>
  <c r="B17" i="24"/>
  <c r="D17" i="24" s="1"/>
  <c r="C17" i="24"/>
  <c r="B18" i="24"/>
  <c r="C18" i="24"/>
  <c r="D18" i="24"/>
  <c r="E18" i="24" s="1"/>
  <c r="D21" i="24"/>
  <c r="D13" i="23"/>
  <c r="D17" i="23" s="1"/>
  <c r="E13" i="23"/>
  <c r="E17" i="23" s="1"/>
  <c r="F13" i="23"/>
  <c r="F17" i="23" s="1"/>
  <c r="D14" i="23"/>
  <c r="D18" i="23" s="1"/>
  <c r="E14" i="23"/>
  <c r="E18" i="23" s="1"/>
  <c r="F14" i="23"/>
  <c r="F18" i="23" s="1"/>
  <c r="D24" i="23"/>
  <c r="E24" i="23"/>
  <c r="F24" i="23"/>
  <c r="G24" i="23"/>
  <c r="D25" i="23"/>
  <c r="G25" i="23" s="1"/>
  <c r="E25" i="23"/>
  <c r="F25" i="23"/>
  <c r="E6" i="22"/>
  <c r="E8" i="22" s="1"/>
  <c r="E7" i="22"/>
  <c r="B8" i="22"/>
  <c r="E14" i="22"/>
  <c r="E15" i="22"/>
  <c r="E17" i="24" l="1"/>
  <c r="D19" i="24"/>
  <c r="E16" i="24"/>
  <c r="G18" i="23"/>
  <c r="G17" i="23"/>
  <c r="B18" i="22"/>
  <c r="E18" i="22" s="1"/>
  <c r="B24" i="22"/>
  <c r="B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tc={A01D35C4-8552-F24F-B86D-38E6DD985686}</author>
  </authors>
  <commentList>
    <comment ref="A7" authorId="0" shapeId="0" xr:uid="{A01D35C4-8552-F24F-B86D-38E6DD985686}">
      <text>
        <t>[Threaded comment]
Your version of Excel allows you to read this threaded comment; however, any edits to it will get removed if the file is opened in a newer version of Excel. Learn more: https://go.microsoft.com/fwlink/?linkid=870924
Comment:
    In the original spreadsheet, this was "Effective Duration." I changed it to "Key Rate Duration" to reflect that each value in this row corresponds to a specific maturity, not a parallel shift. This should hopefully remove the ambiguity and allow:
- Part (i) to have only one solution
- Part (ii) to be solvable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tc={8B61F79A-1D8D-4F4F-B1EB-81670BD6B9A6}</author>
  </authors>
  <commentList>
    <comment ref="A15" authorId="0" shapeId="0" xr:uid="{8B61F79A-1D8D-4F4F-B1EB-81670BD6B9A6}">
      <text>
        <t>[Threaded comment]
Your version of Excel allows you to read this threaded comment; however, any edits to it will get removed if the file is opened in a newer version of Excel. Learn more: https://go.microsoft.com/fwlink/?linkid=870924
Comment:
    New solution tab added here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tc={482E0A40-3DC8-0247-B119-C842F1E214D6}</author>
  </authors>
  <commentList>
    <comment ref="A35" authorId="0" shapeId="0" xr:uid="{482E0A40-3DC8-0247-B119-C842F1E214D6}">
      <text>
        <t>[Threaded comment]
Your version of Excel allows you to read this threaded comment; however, any edits to it will get removed if the file is opened in a newer version of Excel. Learn more: https://go.microsoft.com/fwlink/?linkid=870924
Comment:
    This section about (c)(iii) needs to be removed because it's not part of the syllabus (it's also excluded from the question and solution documents)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tc={4868F6EC-424A-8F42-AF43-475F7FD27BDA}</author>
  </authors>
  <commentList>
    <comment ref="A24" authorId="0" shapeId="0" xr:uid="{4868F6EC-424A-8F42-AF43-475F7FD27BDA}">
      <text>
        <t>[Threaded comment]
Your version of Excel allows you to read this threaded comment; however, any edits to it will get removed if the file is opened in a newer version of Excel. Learn more: https://go.microsoft.com/fwlink/?linkid=870924
Comment:
    Solution tab added</t>
      </text>
    </comment>
  </commentList>
</comments>
</file>

<file path=xl/sharedStrings.xml><?xml version="1.0" encoding="utf-8"?>
<sst xmlns="http://schemas.openxmlformats.org/spreadsheetml/2006/main" count="818" uniqueCount="446">
  <si>
    <t>Fill in your final answers here:</t>
  </si>
  <si>
    <t>Show your work here:</t>
  </si>
  <si>
    <t>mu</t>
  </si>
  <si>
    <t>b</t>
  </si>
  <si>
    <t>c (ii) (1 point) Calculate the probability that the EI will drop by more than 20% in a month.</t>
  </si>
  <si>
    <t>Probability</t>
  </si>
  <si>
    <t>how many months</t>
  </si>
  <si>
    <t>X</t>
  </si>
  <si>
    <r>
      <t>a</t>
    </r>
    <r>
      <rPr>
        <vertAlign val="subscript"/>
        <sz val="12"/>
        <color theme="1"/>
        <rFont val="Calibri"/>
        <family val="2"/>
        <scheme val="minor"/>
      </rPr>
      <t>0</t>
    </r>
  </si>
  <si>
    <r>
      <t>a</t>
    </r>
    <r>
      <rPr>
        <vertAlign val="subscript"/>
        <sz val="12"/>
        <color theme="1"/>
        <rFont val="Calibri"/>
        <family val="2"/>
        <scheme val="minor"/>
      </rPr>
      <t>1</t>
    </r>
  </si>
  <si>
    <r>
      <t>S</t>
    </r>
    <r>
      <rPr>
        <vertAlign val="subscript"/>
        <sz val="12"/>
        <color theme="1"/>
        <rFont val="Calibri"/>
        <family val="2"/>
        <scheme val="minor"/>
      </rPr>
      <t>(0)</t>
    </r>
  </si>
  <si>
    <r>
      <t>S</t>
    </r>
    <r>
      <rPr>
        <vertAlign val="subscript"/>
        <sz val="12"/>
        <color theme="1"/>
        <rFont val="Calibri"/>
        <family val="2"/>
        <scheme val="minor"/>
      </rPr>
      <t>(-1)</t>
    </r>
  </si>
  <si>
    <r>
      <t>sigma</t>
    </r>
    <r>
      <rPr>
        <vertAlign val="subscript"/>
        <sz val="12"/>
        <color theme="1"/>
        <rFont val="Calibri"/>
        <family val="2"/>
        <scheme val="minor"/>
      </rPr>
      <t>(0)</t>
    </r>
    <r>
      <rPr>
        <vertAlign val="superscript"/>
        <sz val="12"/>
        <color theme="1"/>
        <rFont val="Calibri"/>
        <family val="2"/>
        <scheme val="minor"/>
      </rPr>
      <t>2</t>
    </r>
  </si>
  <si>
    <t>c (iii) (1 point) Calculate the number of months after which the expected variance will equal the long-term variance (within 6 decimals).</t>
  </si>
  <si>
    <t>Month</t>
  </si>
  <si>
    <t>Probability=</t>
  </si>
  <si>
    <t>(ii) (1.5 points) Calculate the probability that is the IJK share price above $40 in 6 months.</t>
  </si>
  <si>
    <t xml:space="preserve">StdDev = </t>
  </si>
  <si>
    <t>Mean=</t>
  </si>
  <si>
    <t>(i) (1 point) Estimate the monthly mean log-return, μ ̂, and monthly volatility, σ ̂, from the provided data.</t>
  </si>
  <si>
    <t>a) (2.5 points)</t>
  </si>
  <si>
    <r>
      <t>V</t>
    </r>
    <r>
      <rPr>
        <vertAlign val="subscript"/>
        <sz val="11"/>
        <color theme="1"/>
        <rFont val="Calibri"/>
        <family val="2"/>
        <scheme val="minor"/>
      </rPr>
      <t>IJK</t>
    </r>
    <r>
      <rPr>
        <sz val="11"/>
        <color theme="1"/>
        <rFont val="Calibri"/>
        <family val="2"/>
        <scheme val="minor"/>
      </rPr>
      <t>(millions)</t>
    </r>
  </si>
  <si>
    <r>
      <t>S</t>
    </r>
    <r>
      <rPr>
        <vertAlign val="subscript"/>
        <sz val="11"/>
        <color theme="1"/>
        <rFont val="Calibri"/>
        <family val="2"/>
        <scheme val="minor"/>
      </rPr>
      <t>IJK</t>
    </r>
    <r>
      <rPr>
        <sz val="11"/>
        <color theme="1"/>
        <rFont val="Calibri"/>
        <family val="2"/>
        <scheme val="minor"/>
      </rPr>
      <t>($)</t>
    </r>
  </si>
  <si>
    <t>Data</t>
  </si>
  <si>
    <t>ANSWER:</t>
  </si>
  <si>
    <t xml:space="preserve">Interest Rate Change </t>
  </si>
  <si>
    <t>30 Year</t>
  </si>
  <si>
    <t>20 Year</t>
  </si>
  <si>
    <t>10 Year</t>
  </si>
  <si>
    <t>5 Year</t>
  </si>
  <si>
    <t>1 Year</t>
  </si>
  <si>
    <t>In basis points</t>
  </si>
  <si>
    <t xml:space="preserve">Show all work, including writing out relevant formulas used in any calculations. </t>
  </si>
  <si>
    <t xml:space="preserve">(ii)  Calculate the income impact from the following movement interest rates: </t>
  </si>
  <si>
    <t>(i)  Calculation the values for X, Y, and Z in the chart</t>
  </si>
  <si>
    <t>Income impact of a minus 10 basis point parallel shift = -200</t>
  </si>
  <si>
    <t>Portfolio Size</t>
  </si>
  <si>
    <t>Z</t>
  </si>
  <si>
    <t>Y</t>
  </si>
  <si>
    <t>Liability</t>
  </si>
  <si>
    <t>Asset</t>
  </si>
  <si>
    <t>Total</t>
  </si>
  <si>
    <t>30 Years</t>
  </si>
  <si>
    <t>20 Years</t>
  </si>
  <si>
    <t>10 Years</t>
  </si>
  <si>
    <t>5 Years</t>
  </si>
  <si>
    <t>Your model has produced the following results:</t>
  </si>
  <si>
    <t xml:space="preserve"> </t>
  </si>
  <si>
    <t>Response for parts (a), (b), (c), d(iii), and (e) are to be provided in the Word document.</t>
  </si>
  <si>
    <t>Response for parts (d)(i) and (d)(ii) are to be provided in this tab.</t>
  </si>
  <si>
    <t>Question 2 (d)</t>
  </si>
  <si>
    <t>Portfolio 2</t>
  </si>
  <si>
    <t>Portfolio 1</t>
  </si>
  <si>
    <t xml:space="preserve">Change in return </t>
  </si>
  <si>
    <t xml:space="preserve">ANSWER: </t>
  </si>
  <si>
    <t>Calculate the change in return for each portfolio.  Show all work.</t>
  </si>
  <si>
    <t>30-year</t>
  </si>
  <si>
    <t>20-year</t>
  </si>
  <si>
    <t>10-year</t>
  </si>
  <si>
    <t>Change</t>
  </si>
  <si>
    <t>Rate</t>
  </si>
  <si>
    <t>Interest rates experience the following change:</t>
  </si>
  <si>
    <t>Effective Duration</t>
  </si>
  <si>
    <t>Market Value of Zero-Coupon Bonds</t>
  </si>
  <si>
    <r>
      <rPr>
        <sz val="12"/>
        <color theme="1"/>
        <rFont val="Times New Roman"/>
        <family val="1"/>
      </rPr>
      <t>(c) (</t>
    </r>
    <r>
      <rPr>
        <i/>
        <sz val="12"/>
        <color theme="1"/>
        <rFont val="Times New Roman"/>
        <family val="1"/>
      </rPr>
      <t>2 points</t>
    </r>
    <r>
      <rPr>
        <sz val="12"/>
        <color theme="1"/>
        <rFont val="Times New Roman"/>
        <family val="1"/>
      </rPr>
      <t>)  MRK is considering the following two bond portfolios:</t>
    </r>
  </si>
  <si>
    <t>Recommend a suitable hedging portfolio using the above swaps to minimize the surplus volatility solved for in part (ii).  Show all work.</t>
  </si>
  <si>
    <t>Swap 2</t>
  </si>
  <si>
    <t>Swap 1</t>
  </si>
  <si>
    <t>Notional</t>
  </si>
  <si>
    <t>Hedging Instrument</t>
  </si>
  <si>
    <r>
      <t>(b) (iii) (</t>
    </r>
    <r>
      <rPr>
        <i/>
        <sz val="12"/>
        <color theme="1"/>
        <rFont val="Times New Roman"/>
        <family val="1"/>
      </rPr>
      <t>2 points</t>
    </r>
    <r>
      <rPr>
        <sz val="12"/>
        <color theme="1"/>
        <rFont val="Times New Roman"/>
        <family val="1"/>
      </rPr>
      <t xml:space="preserve">)  You are given the following information on two types of interest rate hedging instruments available in the market: </t>
    </r>
  </si>
  <si>
    <t>Change to MRK's surplus</t>
  </si>
  <si>
    <t>Assume a -0.5% parallel shift in the interest rate curve.  Calculate the change to MRK’s surplus.  Show all work.</t>
  </si>
  <si>
    <t>Assets</t>
  </si>
  <si>
    <t>Market Value</t>
  </si>
  <si>
    <r>
      <t>(b) (ii)</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xml:space="preserve">)  You are given the following information on MRK Life’s balance sheet: </t>
    </r>
  </si>
  <si>
    <t>MRK Life is a company writing long duration interest-sensitive insurance policies.</t>
  </si>
  <si>
    <t>Response for parts (a), (b)(i), and (d)  are to be provided in the Word document.</t>
  </si>
  <si>
    <t>Response for parts 2 (b)(ii),  (b)(iii) and (c) are to be provided in this tab.</t>
  </si>
  <si>
    <t xml:space="preserve">Question 2 (b) and (c) </t>
  </si>
  <si>
    <t xml:space="preserve">            the cost of the put option is in excess of the benefit it provides.  Justify your answer.</t>
  </si>
  <si>
    <t xml:space="preserve">At the end of the year your colleague argues the cost of the put option was too high and PBJ did not benefit from it. Determine whether </t>
  </si>
  <si>
    <t>Change in S&amp;P Index – end of year</t>
  </si>
  <si>
    <t>Premium for each put option</t>
  </si>
  <si>
    <t>Current S&amp;P Index = Strike Price</t>
  </si>
  <si>
    <t>M&amp;E charge</t>
  </si>
  <si>
    <t>Total AV</t>
  </si>
  <si>
    <t>Hedge Notional Amount</t>
  </si>
  <si>
    <t>Account Value – beginning of year</t>
  </si>
  <si>
    <t>PBJ purchases one-year S&amp;P Index put options to hedge their equity risk.  You are given the following:</t>
  </si>
  <si>
    <t xml:space="preserve">are M&amp;E fees on the account value, collected at the end of the year.  Account values vary directly with the equity market.  </t>
  </si>
  <si>
    <r>
      <t>(c) (iii)</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PBJ wants to protect its variable annuity against equity market risk.  The primary revenues on this product </t>
    </r>
  </si>
  <si>
    <r>
      <t>(i)</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For each of the given interest rate shock scenarios, calculate the impact on surplus.  Show all work.</t>
    </r>
  </si>
  <si>
    <t>*Linearly interpolate shock at different terms, if necessary.</t>
  </si>
  <si>
    <t>+150bp</t>
  </si>
  <si>
    <t>-25bp</t>
  </si>
  <si>
    <t>-50bp</t>
  </si>
  <si>
    <t>Scenario 2 (Steepening shock)*</t>
  </si>
  <si>
    <t>Scenario 1 (parallel shock)</t>
  </si>
  <si>
    <t>30yr</t>
  </si>
  <si>
    <t>10yr</t>
  </si>
  <si>
    <t>5yr</t>
  </si>
  <si>
    <t>Interest Rate Shock</t>
  </si>
  <si>
    <t>You are given the following interest rate shock scenarios:</t>
  </si>
  <si>
    <t>30yr ZCB</t>
  </si>
  <si>
    <t>10yr ZCB</t>
  </si>
  <si>
    <r>
      <t>(Zero Coupon Bonds (ZCB)</t>
    </r>
    <r>
      <rPr>
        <sz val="12"/>
        <color theme="1"/>
        <rFont val="Times New Roman"/>
        <family val="1"/>
      </rPr>
      <t>)</t>
    </r>
  </si>
  <si>
    <t>5yr ZCB</t>
  </si>
  <si>
    <t>Single payout in Yr 19</t>
  </si>
  <si>
    <t>MV ($million)</t>
  </si>
  <si>
    <t>You are given the following information on one of PBJ Life’s asset segments supporting a single liability payment in Year 19:</t>
  </si>
  <si>
    <r>
      <t>(b)</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PBJ Life is a life insurance company with several lines of business.</t>
    </r>
  </si>
  <si>
    <t>Responses for parts 3 (a), 3 (b) (ii), 3 (c) (i), and 3 (c) (ii) are to be provided in the Word document.</t>
  </si>
  <si>
    <t>Responses for parts 3 (b) (i) and 3 (c) (iii) are to be provided in this tab.</t>
  </si>
  <si>
    <t xml:space="preserve">Question 3 (b) and 3 (c) </t>
  </si>
  <si>
    <t>Show all work.</t>
  </si>
  <si>
    <t>(ii) Demonstrate that the two securities have the same effective duration.</t>
  </si>
  <si>
    <t xml:space="preserve">(i) Determine whether the student calculated the correct key rate durations.  </t>
  </si>
  <si>
    <t>KRD</t>
  </si>
  <si>
    <t>t</t>
  </si>
  <si>
    <t>For Security B, a student has calculated the key rate durations (KRDs) for each cash flow.</t>
  </si>
  <si>
    <t>Price</t>
  </si>
  <si>
    <t>You are given the following prices of ZCBs maturing for 100 in (t) years.</t>
  </si>
  <si>
    <t>Security B: An alternative asset that pays 100 at the end of years 3, 7, and 15</t>
  </si>
  <si>
    <t>Security A: 7-year zero-coupon bond (ZCB)</t>
  </si>
  <si>
    <t>portfolio:</t>
  </si>
  <si>
    <t xml:space="preserve">You are evaluating two potential securities to include in a broader asset </t>
  </si>
  <si>
    <t>Question (4)(a)</t>
  </si>
  <si>
    <t>(iii) Identify two other advantages of key rate duration over effective duration.</t>
  </si>
  <si>
    <t>security’s interest rate risk exposure.  Justify your answer using part (i).</t>
  </si>
  <si>
    <t xml:space="preserve">(ii) Explain why effective duration is often inadequate in measuring a </t>
  </si>
  <si>
    <t>(i) Calculate the change in the value of Security A and B under each scenario.</t>
  </si>
  <si>
    <t>Scenario / t</t>
  </si>
  <si>
    <t xml:space="preserve">You are given the following three yield-curve shocks: </t>
  </si>
  <si>
    <t>Question (4)(b)</t>
  </si>
  <si>
    <t>Proposal: execute 1.333 unit of swap 1</t>
  </si>
  <si>
    <t>Solve for unit of Swap that offsets Surplus value change:</t>
  </si>
  <si>
    <t xml:space="preserve">or: </t>
  </si>
  <si>
    <t>Proposal: execute 133.33 notional of swap 1</t>
  </si>
  <si>
    <t>To offset Surplus MV change</t>
  </si>
  <si>
    <t>Solve for notional amount that offsets Surplus value change:</t>
  </si>
  <si>
    <t>MV Change</t>
  </si>
  <si>
    <t>Shock -50bp</t>
  </si>
  <si>
    <t>(b) - (iii)</t>
  </si>
  <si>
    <t>Surplus</t>
  </si>
  <si>
    <t>(b) - (ii)</t>
  </si>
  <si>
    <t>Part b</t>
  </si>
  <si>
    <t>port 2</t>
  </si>
  <si>
    <t>port 1</t>
  </si>
  <si>
    <t>change in returns</t>
  </si>
  <si>
    <t>scenario returns</t>
  </si>
  <si>
    <t>Candidate must calculate:</t>
  </si>
  <si>
    <t xml:space="preserve">Solution #2: Amount of Return: </t>
  </si>
  <si>
    <t>KRDs</t>
  </si>
  <si>
    <t>-0.05</t>
  </si>
  <si>
    <t>30-year rate</t>
  </si>
  <si>
    <t xml:space="preserve">Solution #1: Rate of Return: </t>
  </si>
  <si>
    <t>+0.1</t>
  </si>
  <si>
    <t>20-year rate</t>
  </si>
  <si>
    <t>+0.05</t>
  </si>
  <si>
    <t>10-year rate</t>
  </si>
  <si>
    <t>change in spot int rate</t>
  </si>
  <si>
    <t>30-yr zero coupon</t>
  </si>
  <si>
    <t>20-yr zero coupon</t>
  </si>
  <si>
    <t xml:space="preserve">10-yr zero coupon </t>
  </si>
  <si>
    <t>Market Values of Bonds</t>
  </si>
  <si>
    <t>Given:</t>
  </si>
  <si>
    <t>Check</t>
  </si>
  <si>
    <t>Does this match intern?</t>
  </si>
  <si>
    <t>Weight</t>
  </si>
  <si>
    <t>Total portfolio value =</t>
  </si>
  <si>
    <t>KRD = (Price of zero-coupon bond/total portfolio value) * zero-coupon bond's KRD</t>
  </si>
  <si>
    <t xml:space="preserve">Portfolio B effective duration = </t>
  </si>
  <si>
    <t>KRD from part a</t>
  </si>
  <si>
    <t>Portfolio B effective duration equals the linear combination of each cash flow's key rate duration</t>
  </si>
  <si>
    <t>Portfolio A effective duration is given as 7.00</t>
  </si>
  <si>
    <t>B</t>
  </si>
  <si>
    <t>A</t>
  </si>
  <si>
    <t>Scenario Z</t>
  </si>
  <si>
    <t>Scenario Y</t>
  </si>
  <si>
    <t>Scenario X</t>
  </si>
  <si>
    <t>Portfolio</t>
  </si>
  <si>
    <t>- Portfolio B = -D(3) * (-0.20%) * MV + -D(15) * 0.20% * MV</t>
  </si>
  <si>
    <t>- Portfolio A is unaffected since the 7-year rate does not change</t>
  </si>
  <si>
    <t>Scenario Z:</t>
  </si>
  <si>
    <t>- Portfolios A and B = -(EffD)*(-0.20%)*MV</t>
  </si>
  <si>
    <t>Level shift so can use effective duration</t>
  </si>
  <si>
    <t>Scenario Y:</t>
  </si>
  <si>
    <t>- Portfolio B = -D(3) * 0.20% * MV + -D(15) * (-0.20%) * MV</t>
  </si>
  <si>
    <t>Scenario X:</t>
  </si>
  <si>
    <t>Bond</t>
  </si>
  <si>
    <t>Cash Flow</t>
  </si>
  <si>
    <t>Key Rate Duration by Term</t>
  </si>
  <si>
    <t>Asset Exposure</t>
  </si>
  <si>
    <t>Liability Exposure</t>
  </si>
  <si>
    <t>Net KRD</t>
  </si>
  <si>
    <t>Income impact</t>
  </si>
  <si>
    <t>Total income impact</t>
  </si>
  <si>
    <t>Question 3 (b)</t>
  </si>
  <si>
    <t>Response for part 3 (b) (i) is to be provided in this tab.</t>
  </si>
  <si>
    <t>19yr</t>
  </si>
  <si>
    <t>MV ($millions)</t>
  </si>
  <si>
    <t>Duration</t>
  </si>
  <si>
    <t>Key rate duration</t>
  </si>
  <si>
    <t>Scenario 1</t>
  </si>
  <si>
    <t>Parallel shock</t>
  </si>
  <si>
    <t>Change in assets</t>
  </si>
  <si>
    <t>Change in liabilities</t>
  </si>
  <si>
    <t>Change in net surplus</t>
  </si>
  <si>
    <t>Scenario 2</t>
  </si>
  <si>
    <t>Steepening shock</t>
  </si>
  <si>
    <t>Answer</t>
  </si>
  <si>
    <t>Calculate the change in surplus under each shock. Show all work.</t>
  </si>
  <si>
    <t>Assume the asset and liability values are 100 million at time zero.</t>
  </si>
  <si>
    <t>10 yr</t>
  </si>
  <si>
    <t>9 yr</t>
  </si>
  <si>
    <t>8 yr</t>
  </si>
  <si>
    <t>7 yr</t>
  </si>
  <si>
    <t>6 yr</t>
  </si>
  <si>
    <t>5 yr</t>
  </si>
  <si>
    <t>4 yr</t>
  </si>
  <si>
    <t>3 yr</t>
  </si>
  <si>
    <t>2 yr</t>
  </si>
  <si>
    <t>1 yr</t>
  </si>
  <si>
    <t>Liability Portfolio KRD:</t>
  </si>
  <si>
    <t>Shock 3</t>
  </si>
  <si>
    <t>Shock 2</t>
  </si>
  <si>
    <t>Shock 1</t>
  </si>
  <si>
    <t>Yield Curve Shocks (in basis points):</t>
  </si>
  <si>
    <t>(KRD).</t>
  </si>
  <si>
    <t xml:space="preserve">You are provided with three yield curve shocks and liability portfolio key rate durations </t>
  </si>
  <si>
    <t xml:space="preserve">between 5-year and 10-year zero coupon bonds to back this liability.  </t>
  </si>
  <si>
    <t xml:space="preserve">annual annuity payments for the next 10 years. The company plans to invest evenly </t>
  </si>
  <si>
    <t xml:space="preserve">Your company is reviewing an annuity product which provides policyholders level </t>
  </si>
  <si>
    <t>Question 3 (b)(i)</t>
  </si>
  <si>
    <t>Assess if the investment strategy immunizes the company’s surplus.</t>
  </si>
  <si>
    <t>Question 3 (b)(ii)</t>
  </si>
  <si>
    <t>(a) Calculate the Macaulay Duration of the bond.</t>
  </si>
  <si>
    <t>Semi-annual coupon payment</t>
  </si>
  <si>
    <t>Annualized yield to maturity</t>
  </si>
  <si>
    <t>10 years</t>
  </si>
  <si>
    <t>Time to maturity</t>
  </si>
  <si>
    <t>Face value</t>
  </si>
  <si>
    <t>You are given the following information about a bond:</t>
  </si>
  <si>
    <t>Question 6 (a)</t>
  </si>
  <si>
    <t xml:space="preserve">      the portfolio constant.</t>
  </si>
  <si>
    <t xml:space="preserve">(c) Determine the par value of the new bond needed to keep the duration of </t>
  </si>
  <si>
    <t>n/a</t>
  </si>
  <si>
    <t>New Bond</t>
  </si>
  <si>
    <t>Existing Bond</t>
  </si>
  <si>
    <t xml:space="preserve">You want to exchange one bond issue for another that you believe is undervalued. </t>
  </si>
  <si>
    <t>Question 6 (c)</t>
  </si>
  <si>
    <t>using the information calculated in (i) and (ii).</t>
  </si>
  <si>
    <t xml:space="preserve">(iii) Estimate the change in market value of a 1% increase in interest rates </t>
  </si>
  <si>
    <t>(ii) Calculate the convexity of the bond.</t>
  </si>
  <si>
    <t>(i) Calculate the modified duration of the bond.</t>
  </si>
  <si>
    <t>Par Value</t>
  </si>
  <si>
    <t>Annual Coupon Rate</t>
  </si>
  <si>
    <t>15 years</t>
  </si>
  <si>
    <t>Time to Maturity</t>
  </si>
  <si>
    <t>Question (6)(b)</t>
  </si>
  <si>
    <t>Cash Flows</t>
  </si>
  <si>
    <t>Total change in MV:</t>
  </si>
  <si>
    <t>Convexity Impact:</t>
  </si>
  <si>
    <t>Duration Impact:</t>
  </si>
  <si>
    <t>Change in interest rate:</t>
  </si>
  <si>
    <t>part (iii)</t>
  </si>
  <si>
    <t>Convexity:</t>
  </si>
  <si>
    <t>part (ii)</t>
  </si>
  <si>
    <t>Modified duration:</t>
  </si>
  <si>
    <t>Macaulay duration:</t>
  </si>
  <si>
    <t>part (i)</t>
  </si>
  <si>
    <t>Sum</t>
  </si>
  <si>
    <t>t*(t+1)*CF*v^(t+2)</t>
  </si>
  <si>
    <t>t*v^t*CF(t)</t>
  </si>
  <si>
    <t>v^t*CF(t)</t>
  </si>
  <si>
    <t>v^t</t>
  </si>
  <si>
    <t>(t +1)</t>
  </si>
  <si>
    <t>This client also invests in two corporate bond portfolios, X and Y. They express concerns regarding the correlation of credit losses and the interpretation of various correlation measures.
To assist the client, you gather a 9 month sample of loss data for each portfolio and calculate the Pearson correlation coefficient and Kendall’s τ, shown in the table below.</t>
  </si>
  <si>
    <t>Loss (X)</t>
  </si>
  <si>
    <t>Loss (Y)</t>
  </si>
  <si>
    <t>Risk Measure</t>
  </si>
  <si>
    <t>Value</t>
  </si>
  <si>
    <t>Pearson correlation coefficient</t>
  </si>
  <si>
    <t>Kendall’s Tau</t>
  </si>
  <si>
    <t>Spearman correlation coefficient</t>
  </si>
  <si>
    <t>Instructions to candidates: Please place your answers and supporting work in the identified location below.</t>
  </si>
  <si>
    <t>(i)	Calculate the sample Spearman correlation coefficient.</t>
  </si>
  <si>
    <t xml:space="preserve">(ii)	Calculate the concordance for the first pair (x_1,y_1). </t>
  </si>
  <si>
    <t>iii)     Assess your client’s concern using the risk measures above. Justify your response.</t>
  </si>
  <si>
    <t>Fill in your final answer here:</t>
  </si>
  <si>
    <t>Spearman Correlation Coefficient:</t>
  </si>
  <si>
    <t>Concordance:</t>
  </si>
  <si>
    <t>The client manages their combined portfolio risks with a 95% CTE loss limit of $200M.  The client wishes to perform a reverse stress test. The joint dependency structure of the annual change in portfolio value (N,M) is assumed to follow a Gumbel copula. You are also provided the following information:</t>
  </si>
  <si>
    <t xml:space="preserve">Loss amounts are constant and independent </t>
  </si>
  <si>
    <t>For the Gumbel Copula</t>
  </si>
  <si>
    <t>(i) Explain two reasons why a firm would use a reverse stress test.</t>
  </si>
  <si>
    <t>(ii)	Calculate the 95% CTE if an independence copula is used.</t>
  </si>
  <si>
    <t>(iii)	Determine the smallest value of Kendall’s τ such that the limit is breached.</t>
  </si>
  <si>
    <t>95% CTE:</t>
  </si>
  <si>
    <t>Smallest value of Tau:</t>
  </si>
  <si>
    <t>You work at XYZ insurance company, and they have recently launched an indexed annuity product. Policyholders can choose between one of two indices to link to their product:  Index A or Index B. You have been assigned with evaluating the tail risks associated with this product.</t>
  </si>
  <si>
    <t xml:space="preserve">In order to measure the concordance between the two indices, you look at the average index price each year over the past 15 years.  The sum of the signs over each possible distinct value of i and j &gt; i is 75.
</t>
  </si>
  <si>
    <t>Place your answers and supporting work in the identified locations below:</t>
  </si>
  <si>
    <t>i) Calculate the sample estimate of Tau for the dataset.</t>
  </si>
  <si>
    <t>Tau</t>
  </si>
  <si>
    <t xml:space="preserve">The sum of the signs over each possible distinct value of i and j &gt; i is 75.
The Vice President (VP) of Investments uses 20 years of historical data and calculates Tau to be 0.50. </t>
  </si>
  <si>
    <t xml:space="preserve">i) Interpret the difference between your estimate for tau and the VP’s estimate after their addition of 5 years to the data set. </t>
  </si>
  <si>
    <t>ii) Calculate Theta using the Gumbel copula and the VP’s recommended Tau.</t>
  </si>
  <si>
    <t>Theta</t>
  </si>
  <si>
    <t xml:space="preserve">XYZ’s management is concerned about the tail risk of this product line.  They have asked you to evaluate the CTE(80) of the Indexed Annuity product using the historical return/loss statistics provided in the table below. </t>
  </si>
  <si>
    <t>Index A</t>
  </si>
  <si>
    <t>Index B</t>
  </si>
  <si>
    <t xml:space="preserve">Gumbel Copula, where </t>
  </si>
  <si>
    <t>Expected Return</t>
  </si>
  <si>
    <t>:</t>
  </si>
  <si>
    <t>Standard Deviation</t>
  </si>
  <si>
    <t>Index Loss</t>
  </si>
  <si>
    <t>Joint Loss</t>
  </si>
  <si>
    <t>i) Calculate the probability that both Index A and B are negative using the Gumbel copula.</t>
  </si>
  <si>
    <t>ii) Calculate CTE(80) for Index A and B.</t>
  </si>
  <si>
    <t>CTE(80)</t>
  </si>
  <si>
    <t>Your firm enters into a 6-month forward rate agreement (FRA) expiring on July 1, 2000 with a bank on January 1, 2000 for the period of July 1, 2000 to January 1, 2001. The Current price of the 6-month zero coupon is $96.79 and price of the 1-year zero coupon is $93.51.</t>
  </si>
  <si>
    <t xml:space="preserve">b ( 1 point) </t>
  </si>
  <si>
    <t>(i) Determine the semi-annually compounded forward rate of the contract</t>
  </si>
  <si>
    <t>Forward rate</t>
  </si>
  <si>
    <t>(ii) Calculate the value of the FRA at inception</t>
  </si>
  <si>
    <t>Value of FRA at inception</t>
  </si>
  <si>
    <t>Now on July 1, 2000, the discount factors Z(0,T):</t>
  </si>
  <si>
    <t>Maturity</t>
  </si>
  <si>
    <t>Z(0,T)</t>
  </si>
  <si>
    <t>c (2 points)</t>
  </si>
  <si>
    <r>
      <t>(i) Calculate the value of the FRA on t</t>
    </r>
    <r>
      <rPr>
        <vertAlign val="subscript"/>
        <sz val="12"/>
        <color theme="1"/>
        <rFont val="Calibri"/>
        <family val="2"/>
      </rPr>
      <t>1</t>
    </r>
    <r>
      <rPr>
        <sz val="12"/>
        <color theme="1"/>
        <rFont val="Calibri"/>
        <family val="2"/>
      </rPr>
      <t>, July 1, 2000.</t>
    </r>
  </si>
  <si>
    <r>
      <t>Value of FRA on t</t>
    </r>
    <r>
      <rPr>
        <vertAlign val="subscript"/>
        <sz val="11"/>
        <color theme="1"/>
        <rFont val="SwissReSans"/>
      </rPr>
      <t>1</t>
    </r>
  </si>
  <si>
    <t>(ii) Calculate the current semi-annually compounded spot interest rate.</t>
  </si>
  <si>
    <t>Spot Rate</t>
  </si>
  <si>
    <r>
      <t>(iii) Determine the net settlement amount to be paid at the settlement of the FRA on t</t>
    </r>
    <r>
      <rPr>
        <vertAlign val="subscript"/>
        <sz val="12"/>
        <color theme="1"/>
        <rFont val="Calibri"/>
        <family val="2"/>
      </rPr>
      <t>2</t>
    </r>
    <r>
      <rPr>
        <sz val="12"/>
        <color theme="1"/>
        <rFont val="Calibri"/>
        <family val="2"/>
      </rPr>
      <t>, January 1, 2001 and which party will be responsible for it.</t>
    </r>
  </si>
  <si>
    <t>Net settlement amount to be paid</t>
  </si>
  <si>
    <t>Which party will be responsible for it</t>
  </si>
  <si>
    <t>On July 1, 2000, the European Call option and Put option on the 13-week Treasury bill with maturity in 6 months and strike price of $99.12 is priced at $0.2924 and $0.1044 respectively.</t>
  </si>
  <si>
    <t>d (i) (0.5 points) Demonstrate that the securities are priced incorrectly.</t>
  </si>
  <si>
    <t>d (iii) (0.5 points) Determine the net cashflow of d(ii).</t>
  </si>
  <si>
    <t>Net Cashflow</t>
  </si>
  <si>
    <t>Time</t>
  </si>
  <si>
    <t>X1</t>
  </si>
  <si>
    <t>X2</t>
  </si>
  <si>
    <r>
      <t>C. Calculate three types of correlation of X</t>
    </r>
    <r>
      <rPr>
        <vertAlign val="subscript"/>
        <sz val="12"/>
        <color theme="1"/>
        <rFont val="Calibri"/>
        <family val="2"/>
        <scheme val="minor"/>
      </rPr>
      <t xml:space="preserve">1 </t>
    </r>
    <r>
      <rPr>
        <sz val="12"/>
        <color theme="1"/>
        <rFont val="Calibri"/>
        <family val="2"/>
        <scheme val="minor"/>
      </rPr>
      <t>and X</t>
    </r>
    <r>
      <rPr>
        <vertAlign val="subscript"/>
        <sz val="12"/>
        <color theme="1"/>
        <rFont val="Calibri"/>
        <family val="2"/>
        <scheme val="minor"/>
      </rPr>
      <t>2</t>
    </r>
  </si>
  <si>
    <t>(i) (1 point) Pearson's</t>
  </si>
  <si>
    <t>Pearson's</t>
  </si>
  <si>
    <t>(ii) (1 point) Spearman's rank</t>
  </si>
  <si>
    <t>Spearman's rank</t>
  </si>
  <si>
    <t>(iii) (1 point) Kendall's rank</t>
  </si>
  <si>
    <t>Kendall's rank</t>
  </si>
  <si>
    <t>The price of a 90-day Eurodollar futures contract expiring on April 1, 2008 is $95.39.</t>
  </si>
  <si>
    <t>(c) (1 point) Determine the minimum bid price your company should accept from Company ABC that will allow the company to pay the lawsuit, ignoring interest earned between April 1, and July 1, 2008.</t>
  </si>
  <si>
    <t xml:space="preserve">minimum bid price to accept </t>
  </si>
  <si>
    <t>d (1.5 points)</t>
  </si>
  <si>
    <t>(i) Calculate the profit or loss of the futures contract</t>
  </si>
  <si>
    <t>Profit</t>
  </si>
  <si>
    <t>Loss</t>
  </si>
  <si>
    <t>(ii) Assess whether your firm will be able to pay the lawsuit on July 1, 2008</t>
  </si>
  <si>
    <t>Able to</t>
  </si>
  <si>
    <t>Not be able to</t>
  </si>
  <si>
    <t>(1 point) Calculate the probability that both companies will default in one year</t>
  </si>
  <si>
    <t>Your manager asked you to recommend the best model to evaluate equity risk</t>
  </si>
  <si>
    <t>using the expected shortfall measure.  She provided you with the following information</t>
  </si>
  <si>
    <t>on the maximum log-likelihoods for three models, after fitting the model using 500 data</t>
  </si>
  <si>
    <t xml:space="preserve">points for both monthly and daily data. </t>
  </si>
  <si>
    <t>Model</t>
  </si>
  <si>
    <t>Maximum Log-likelihood (Monthly)</t>
  </si>
  <si>
    <t>Maximum Log-likelihood (Daily)</t>
  </si>
  <si>
    <t>Number of Parameters</t>
  </si>
  <si>
    <t>ILN</t>
  </si>
  <si>
    <t>GARCH</t>
  </si>
  <si>
    <t>RSLN</t>
  </si>
  <si>
    <t xml:space="preserve">c) (2 points) Recommend one of these models using both of Akaike Information Criterion and Bayes Information Criterion, based on: </t>
  </si>
  <si>
    <t>(i) (1 point) daily data</t>
  </si>
  <si>
    <t>(ii) (1 point) monthly data</t>
  </si>
  <si>
    <t>Daily</t>
  </si>
  <si>
    <t>AIC</t>
  </si>
  <si>
    <t>BIC</t>
  </si>
  <si>
    <t>GARCH(1,1)</t>
  </si>
  <si>
    <t xml:space="preserve">ILN fit is poor for both data sets. Therefore, it is not recommended. </t>
  </si>
  <si>
    <t xml:space="preserve">The GARCH model provides a much better overall fit for the daily data, using both AIC and BIC, compared to the other two models. </t>
  </si>
  <si>
    <t>Monthly</t>
  </si>
  <si>
    <t>Using AIC and BIC criteria, RSLN model provides a slightly better fit for monthly data. The monthly data is more relevant to your company’s assessment on stock monthly return.</t>
  </si>
  <si>
    <t>Time = 0</t>
  </si>
  <si>
    <t>Investment</t>
  </si>
  <si>
    <t>Unit of stock</t>
  </si>
  <si>
    <t>Unit of put</t>
  </si>
  <si>
    <t>Stock price</t>
  </si>
  <si>
    <t>Strike price</t>
  </si>
  <si>
    <t>Option term</t>
  </si>
  <si>
    <t>Risk free rate</t>
  </si>
  <si>
    <t>Volatility</t>
  </si>
  <si>
    <t>N(-d1)</t>
  </si>
  <si>
    <t>N(-d2)</t>
  </si>
  <si>
    <t>Trading day per year</t>
  </si>
  <si>
    <t>z_99%</t>
  </si>
  <si>
    <t>b) (1 point)</t>
  </si>
  <si>
    <t>(i) (0.5 points) Verify that the portfolio value at time T=0 was $5,000</t>
  </si>
  <si>
    <t>portfolio value at T=0</t>
  </si>
  <si>
    <t>(ii) (0.5 points) Verify that the portfolio is delta neutral at T=0</t>
  </si>
  <si>
    <t>Yes or No</t>
  </si>
  <si>
    <t>c) (2 points) Calculate the return of the portfolios with and without delta-neutral hedging</t>
  </si>
  <si>
    <t>return with delta-neutral hedging</t>
  </si>
  <si>
    <t>return without delta-neutral hedging</t>
  </si>
  <si>
    <t>d) (2 points) Calculate the 1-day 99% VaR for the portfolio with and without delta-neutral hedging, as a percentage of the portfolio value, using the delta-normal method</t>
  </si>
  <si>
    <t>1-day 99% VAR with delta-neutral hedging</t>
  </si>
  <si>
    <t>1-day 99% VAR without delta-neutral hedging</t>
  </si>
  <si>
    <t>At time = 0.05, stock price increases to 10%. Assume options are priced using the Black–Scholes formula.</t>
  </si>
  <si>
    <t>b (1 point) .</t>
  </si>
  <si>
    <t>(i) (0.5 points) Verify that the portfolio value at time T=0 was $5,000.</t>
  </si>
  <si>
    <t>current put option price</t>
  </si>
  <si>
    <t>(ii) (0.5 points) Verify whether the portfolio is delta neutral at time 0</t>
  </si>
  <si>
    <t>Yes</t>
  </si>
  <si>
    <t>put option delta</t>
  </si>
  <si>
    <t>portfolio delta</t>
  </si>
  <si>
    <t>c (2 points) Calculate the return of the portfolio with and without this hedging portfolio at time 0.05.</t>
  </si>
  <si>
    <t>return without hedging</t>
  </si>
  <si>
    <t>return for delta hedging portoflio</t>
  </si>
  <si>
    <t>At T = 0.05</t>
  </si>
  <si>
    <t>portfolio without hedging</t>
  </si>
  <si>
    <t>units of stock</t>
  </si>
  <si>
    <t>stock price</t>
  </si>
  <si>
    <t>portfolio value at T=0.05</t>
  </si>
  <si>
    <t>return</t>
  </si>
  <si>
    <t>delta neutral portfolio</t>
  </si>
  <si>
    <t>d1</t>
  </si>
  <si>
    <t>d2</t>
  </si>
  <si>
    <t>option price</t>
  </si>
  <si>
    <t>d (2 points) Calculate the 1-year 99% VaR at time 0.05 for NewTech with and without this hedging portfolio, as a percentage of the portfolio value, using the delta-normal method.</t>
  </si>
  <si>
    <t>delta of portfolio</t>
  </si>
  <si>
    <t>1-day 99% VaR</t>
  </si>
  <si>
    <t>as % of portfolio value</t>
  </si>
  <si>
    <t>CURATED PAST EXAM EXCEL FILES</t>
  </si>
  <si>
    <t>o</t>
  </si>
  <si>
    <t xml:space="preserve">These curated past exam items are intended to allow candidates to focus on past SOA fellowship assessments. These items are organized by topic and learning objective with relevant learning outcomes, source materials, and candidate commentary identified. We have included items that are relevant in the new course structure, and where feasible we have made updates to questions to make them relevant. </t>
  </si>
  <si>
    <t>This file contains the Excel components of the curated past exam questions and solution as applicable.  Candidates should start with the PDF files associated with this course's curated past exams.</t>
  </si>
  <si>
    <t>Candidate solutions other than those presented in this material, if appropriate for the context, could receive full marks. For interpretation items, solutions presented in these documents are not necessarily the only valid solutions.</t>
  </si>
  <si>
    <t>Learning Outcome Statements and supporting syllabus materials may have changed since each exam was administered. New assessment items are developed from the current Learning Outcome Statements and syllabus materials. The inclusion in these curated past exam questions of material that is no longer current does not bring such material into scope for current assessments.</t>
  </si>
  <si>
    <t>Thus, while we have made our best effort and conducted multiple reviews, alignment with the current system or choice of classification may not be perfect. Candidates with questions or ideas for improvement may reach out to education@soa.org.  We expect to make updates annually.</t>
  </si>
  <si>
    <t>Version 2025-1</t>
  </si>
  <si>
    <t>Updated: July 8, 2025</t>
  </si>
  <si>
    <t xml:space="preserve">Copyright © Society of Actuaries </t>
  </si>
  <si>
    <t>CP 351 - Asset Liability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</si>
</sst>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00"/>
    <numFmt numFmtId="166" formatCode="_(&quot;$&quot;* #,##0_);_(&quot;$&quot;* \(#,##0\);_(&quot;$&quot;* &quot;-&quot;??_);_(@_)"/>
    <numFmt numFmtId="167" formatCode="0.0%"/>
    <numFmt numFmtId="168" formatCode="[$-409]mmmm\ d\,\ yyyy;@"/>
    <numFmt numFmtId="169" formatCode="0.0"/>
    <numFmt numFmtId="170" formatCode="0.0000"/>
  </numFmts>
  <fonts count="43">
    <font>
      <sz val="11"/>
      <color theme="1"/>
      <name val="SwissReSans"/>
      <family val="2"/>
    </font>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2"/>
      <color theme="1"/>
      <name val="Times New Roman"/>
      <family val="1"/>
    </font>
    <font>
      <vertAlign val="subscript"/>
      <sz val="12"/>
      <color theme="1"/>
      <name val="Calibri"/>
      <family val="2"/>
      <scheme val="minor"/>
    </font>
    <font>
      <vertAlign val="superscript"/>
      <sz val="12"/>
      <color theme="1"/>
      <name val="Calibri"/>
      <family val="2"/>
      <scheme val="minor"/>
    </font>
    <font>
      <vertAlign val="subscript"/>
      <sz val="11"/>
      <color theme="1"/>
      <name val="Calibri"/>
      <family val="2"/>
      <scheme val="minor"/>
    </font>
    <font>
      <sz val="11"/>
      <color rgb="FF000000"/>
      <name val="Times New Roman"/>
      <family val="1"/>
    </font>
    <font>
      <sz val="12"/>
      <color rgb="FF000000"/>
      <name val="Times New Roman"/>
      <family val="1"/>
    </font>
    <font>
      <b/>
      <sz val="12"/>
      <color rgb="FF000000"/>
      <name val="Times New Roman"/>
      <family val="1"/>
    </font>
    <font>
      <i/>
      <sz val="12"/>
      <color rgb="FF000000"/>
      <name val="Times New Roman"/>
      <family val="1"/>
    </font>
    <font>
      <b/>
      <sz val="12"/>
      <color theme="1"/>
      <name val="Times New Roman"/>
      <family val="1"/>
    </font>
    <font>
      <i/>
      <sz val="12"/>
      <color theme="1"/>
      <name val="Times New Roman"/>
      <family val="1"/>
    </font>
    <font>
      <sz val="7"/>
      <color theme="1"/>
      <name val="Times New Roman"/>
      <family val="1"/>
    </font>
    <font>
      <b/>
      <sz val="14"/>
      <color theme="1"/>
      <name val="Times New Roman"/>
      <family val="1"/>
    </font>
    <font>
      <sz val="10"/>
      <name val="Arial"/>
      <family val="2"/>
    </font>
    <font>
      <b/>
      <u/>
      <sz val="10"/>
      <color theme="7"/>
      <name val="Arial"/>
      <family val="2"/>
    </font>
    <font>
      <b/>
      <sz val="10"/>
      <color theme="7"/>
      <name val="Arial"/>
      <family val="2"/>
    </font>
    <font>
      <b/>
      <sz val="10"/>
      <name val="Arial"/>
      <family val="2"/>
    </font>
    <font>
      <sz val="11"/>
      <color theme="1"/>
      <name val="SwissReSans"/>
      <family val="2"/>
    </font>
    <font>
      <i/>
      <sz val="11"/>
      <color theme="1"/>
      <name val="Calibri"/>
      <family val="2"/>
      <scheme val="minor"/>
    </font>
    <font>
      <b/>
      <sz val="12"/>
      <color theme="1"/>
      <name val="Calibri"/>
      <family val="2"/>
      <scheme val="minor"/>
    </font>
    <font>
      <b/>
      <sz val="12"/>
      <color rgb="FFC00000"/>
      <name val="Calibri"/>
      <family val="2"/>
      <scheme val="minor"/>
    </font>
    <font>
      <sz val="10"/>
      <color theme="1"/>
      <name val="Symbol"/>
      <family val="1"/>
      <charset val="2"/>
    </font>
    <font>
      <b/>
      <sz val="16"/>
      <color theme="1"/>
      <name val="Calibri"/>
      <family val="2"/>
      <scheme val="minor"/>
    </font>
    <font>
      <b/>
      <u/>
      <sz val="12"/>
      <color theme="1"/>
      <name val="Times New Roman"/>
      <family val="1"/>
    </font>
    <font>
      <sz val="12"/>
      <color theme="1"/>
      <name val="Calibri"/>
      <family val="2"/>
    </font>
    <font>
      <sz val="10"/>
      <color rgb="FF000000"/>
      <name val="Calibri"/>
      <family val="2"/>
    </font>
    <font>
      <vertAlign val="subscript"/>
      <sz val="12"/>
      <color theme="1"/>
      <name val="Calibri"/>
      <family val="2"/>
    </font>
    <font>
      <vertAlign val="subscript"/>
      <sz val="11"/>
      <color theme="1"/>
      <name val="SwissReSans"/>
    </font>
    <font>
      <sz val="11"/>
      <color theme="1"/>
      <name val="Times New Roman"/>
      <family val="1"/>
    </font>
    <font>
      <b/>
      <sz val="11"/>
      <color theme="1"/>
      <name val="SwissReSans"/>
    </font>
    <font>
      <sz val="11"/>
      <color theme="1"/>
      <name val="SwissReSans"/>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Calibri"/>
      <family val="2"/>
      <scheme val="minor"/>
    </font>
    <font>
      <sz val="10"/>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66"/>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bgColor indexed="64"/>
      </patternFill>
    </fill>
    <fill>
      <patternFill patternType="solid">
        <fgColor rgb="FFFFC000"/>
        <bgColor indexed="64"/>
      </patternFill>
    </fill>
  </fills>
  <borders count="3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s>
  <cellStyleXfs count="16">
    <xf numFmtId="0" fontId="0" fillId="0" borderId="0"/>
    <xf numFmtId="0" fontId="4" fillId="0" borderId="0"/>
    <xf numFmtId="0" fontId="4" fillId="0" borderId="0"/>
    <xf numFmtId="0" fontId="19"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43" fontId="23" fillId="0" borderId="0" applyFont="0" applyFill="0" applyBorder="0" applyAlignment="0" applyProtection="0"/>
    <xf numFmtId="0" fontId="4" fillId="0" borderId="0"/>
    <xf numFmtId="0" fontId="4" fillId="0" borderId="0"/>
    <xf numFmtId="44" fontId="19"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0" fontId="1" fillId="0" borderId="0"/>
    <xf numFmtId="9" fontId="1" fillId="0" borderId="0" applyFont="0" applyFill="0" applyBorder="0" applyAlignment="0" applyProtection="0"/>
    <xf numFmtId="0" fontId="41" fillId="0" borderId="0" applyNumberFormat="0" applyFill="0" applyBorder="0" applyAlignment="0" applyProtection="0"/>
  </cellStyleXfs>
  <cellXfs count="421">
    <xf numFmtId="0" fontId="0" fillId="0" borderId="0" xfId="0"/>
    <xf numFmtId="0" fontId="4" fillId="0" borderId="0" xfId="1"/>
    <xf numFmtId="0" fontId="0" fillId="2" borderId="0" xfId="0" applyFill="1"/>
    <xf numFmtId="0" fontId="6" fillId="0" borderId="0" xfId="0" applyFont="1"/>
    <xf numFmtId="0" fontId="4" fillId="0" borderId="0" xfId="2"/>
    <xf numFmtId="0" fontId="11" fillId="0" borderId="3" xfId="2" applyFont="1" applyBorder="1" applyAlignment="1">
      <alignment horizontal="center" vertical="center" wrapText="1"/>
    </xf>
    <xf numFmtId="0" fontId="4" fillId="0" borderId="3" xfId="2" applyBorder="1" applyAlignment="1">
      <alignment horizontal="center"/>
    </xf>
    <xf numFmtId="0" fontId="4" fillId="0" borderId="0" xfId="2" applyAlignment="1">
      <alignment horizontal="center"/>
    </xf>
    <xf numFmtId="0" fontId="5" fillId="0" borderId="0" xfId="2" applyFont="1"/>
    <xf numFmtId="0" fontId="7" fillId="0" borderId="0" xfId="1" applyFont="1"/>
    <xf numFmtId="0" fontId="3" fillId="0" borderId="0" xfId="1" applyFont="1"/>
    <xf numFmtId="0" fontId="7" fillId="0" borderId="0" xfId="1" applyFont="1" applyAlignment="1">
      <alignment vertical="center"/>
    </xf>
    <xf numFmtId="0" fontId="12" fillId="0" borderId="7" xfId="1" applyFont="1" applyBorder="1" applyAlignment="1">
      <alignment horizontal="center" vertical="center" wrapText="1"/>
    </xf>
    <xf numFmtId="0" fontId="12" fillId="0" borderId="6" xfId="1" applyFont="1" applyBorder="1" applyAlignment="1">
      <alignment vertical="center" wrapText="1"/>
    </xf>
    <xf numFmtId="0" fontId="13" fillId="0" borderId="5" xfId="1" applyFont="1" applyBorder="1" applyAlignment="1">
      <alignment horizontal="center" vertical="center" wrapText="1"/>
    </xf>
    <xf numFmtId="0" fontId="13" fillId="0" borderId="4" xfId="1" applyFont="1" applyBorder="1" applyAlignment="1">
      <alignment vertical="center" wrapText="1"/>
    </xf>
    <xf numFmtId="0" fontId="4" fillId="4" borderId="0" xfId="1" applyFill="1"/>
    <xf numFmtId="0" fontId="7" fillId="4" borderId="0" xfId="1" applyFont="1" applyFill="1"/>
    <xf numFmtId="0" fontId="7" fillId="4" borderId="0" xfId="1" applyFont="1" applyFill="1" applyAlignment="1">
      <alignment vertical="center"/>
    </xf>
    <xf numFmtId="0" fontId="7" fillId="4" borderId="0" xfId="1" applyFont="1" applyFill="1" applyAlignment="1">
      <alignment vertical="top"/>
    </xf>
    <xf numFmtId="0" fontId="3" fillId="4" borderId="0" xfId="1" applyFont="1" applyFill="1"/>
    <xf numFmtId="0" fontId="3" fillId="4" borderId="0" xfId="1" applyFont="1" applyFill="1" applyAlignment="1">
      <alignment horizontal="left" vertical="center" indent="14"/>
    </xf>
    <xf numFmtId="3" fontId="12" fillId="4" borderId="7" xfId="1" applyNumberFormat="1" applyFont="1" applyFill="1" applyBorder="1" applyAlignment="1">
      <alignment horizontal="center" vertical="center"/>
    </xf>
    <xf numFmtId="0" fontId="12" fillId="4" borderId="6" xfId="1" applyFont="1" applyFill="1" applyBorder="1" applyAlignment="1">
      <alignment vertical="center"/>
    </xf>
    <xf numFmtId="0" fontId="14" fillId="4" borderId="7" xfId="1" applyFont="1" applyFill="1" applyBorder="1" applyAlignment="1">
      <alignment horizontal="center" vertical="center"/>
    </xf>
    <xf numFmtId="0" fontId="12" fillId="4" borderId="7" xfId="1" applyFont="1" applyFill="1" applyBorder="1" applyAlignment="1">
      <alignment horizontal="center" vertical="center"/>
    </xf>
    <xf numFmtId="0" fontId="13" fillId="4" borderId="5" xfId="1" applyFont="1" applyFill="1" applyBorder="1" applyAlignment="1">
      <alignment horizontal="center" vertical="center"/>
    </xf>
    <xf numFmtId="0" fontId="15" fillId="4" borderId="0" xfId="1" applyFont="1" applyFill="1"/>
    <xf numFmtId="0" fontId="15" fillId="4" borderId="0" xfId="1" applyFont="1" applyFill="1" applyAlignment="1">
      <alignment vertical="center"/>
    </xf>
    <xf numFmtId="0" fontId="4" fillId="4" borderId="3" xfId="1" applyFill="1" applyBorder="1"/>
    <xf numFmtId="0" fontId="7" fillId="4" borderId="0" xfId="1" applyFont="1" applyFill="1" applyAlignment="1">
      <alignment horizontal="left" vertical="center" indent="9"/>
    </xf>
    <xf numFmtId="0" fontId="7" fillId="4" borderId="7" xfId="1" applyFont="1" applyFill="1" applyBorder="1" applyAlignment="1">
      <alignment vertical="center" wrapText="1"/>
    </xf>
    <xf numFmtId="0" fontId="15" fillId="4" borderId="6" xfId="1" applyFont="1" applyFill="1" applyBorder="1" applyAlignment="1">
      <alignment vertical="center" wrapText="1"/>
    </xf>
    <xf numFmtId="0" fontId="15" fillId="4" borderId="5" xfId="1" applyFont="1" applyFill="1" applyBorder="1" applyAlignment="1">
      <alignment vertical="center" wrapText="1"/>
    </xf>
    <xf numFmtId="0" fontId="15" fillId="4" borderId="4" xfId="1" applyFont="1" applyFill="1" applyBorder="1" applyAlignment="1">
      <alignment vertical="center" wrapText="1"/>
    </xf>
    <xf numFmtId="0" fontId="7" fillId="4" borderId="7" xfId="1" applyFont="1" applyFill="1" applyBorder="1" applyAlignment="1">
      <alignment horizontal="center" vertical="center" wrapText="1"/>
    </xf>
    <xf numFmtId="0" fontId="15" fillId="4" borderId="7" xfId="1" applyFont="1" applyFill="1" applyBorder="1" applyAlignment="1">
      <alignment horizontal="center" vertical="center" wrapText="1"/>
    </xf>
    <xf numFmtId="0" fontId="7" fillId="4" borderId="6" xfId="1" applyFont="1" applyFill="1" applyBorder="1" applyAlignment="1">
      <alignment vertical="center" wrapText="1"/>
    </xf>
    <xf numFmtId="0" fontId="7" fillId="4" borderId="4" xfId="1" applyFont="1" applyFill="1" applyBorder="1" applyAlignment="1">
      <alignment vertical="center" wrapText="1"/>
    </xf>
    <xf numFmtId="0" fontId="7" fillId="0" borderId="0" xfId="1" applyFont="1" applyAlignment="1">
      <alignment horizontal="left" vertical="center" indent="9"/>
    </xf>
    <xf numFmtId="0" fontId="7" fillId="4" borderId="0" xfId="1" applyFont="1" applyFill="1" applyAlignment="1">
      <alignment horizontal="center" vertical="center"/>
    </xf>
    <xf numFmtId="0" fontId="15" fillId="4" borderId="5" xfId="1" applyFont="1" applyFill="1" applyBorder="1" applyAlignment="1">
      <alignment horizontal="center" vertical="center" wrapText="1"/>
    </xf>
    <xf numFmtId="0" fontId="7" fillId="4" borderId="0" xfId="1" applyFont="1" applyFill="1" applyAlignment="1">
      <alignment horizontal="left" vertical="center" indent="4"/>
    </xf>
    <xf numFmtId="3" fontId="7" fillId="4" borderId="7" xfId="1" applyNumberFormat="1" applyFont="1" applyFill="1" applyBorder="1" applyAlignment="1">
      <alignment horizontal="center" vertical="center" wrapText="1"/>
    </xf>
    <xf numFmtId="0" fontId="18" fillId="4" borderId="0" xfId="1" applyFont="1" applyFill="1" applyAlignment="1">
      <alignment vertical="center"/>
    </xf>
    <xf numFmtId="0" fontId="7" fillId="5" borderId="0" xfId="1" applyFont="1" applyFill="1"/>
    <xf numFmtId="0" fontId="4" fillId="5" borderId="0" xfId="1" applyFill="1"/>
    <xf numFmtId="0" fontId="7" fillId="5" borderId="0" xfId="1" applyFont="1" applyFill="1" applyAlignment="1">
      <alignment horizontal="left" vertical="center" indent="5"/>
    </xf>
    <xf numFmtId="0" fontId="16" fillId="5" borderId="0" xfId="1" applyFont="1" applyFill="1" applyAlignment="1">
      <alignment vertical="center"/>
    </xf>
    <xf numFmtId="9" fontId="7" fillId="5" borderId="7" xfId="1" applyNumberFormat="1" applyFont="1" applyFill="1" applyBorder="1" applyAlignment="1">
      <alignment horizontal="center" vertical="center" wrapText="1"/>
    </xf>
    <xf numFmtId="0" fontId="7" fillId="5" borderId="6" xfId="1" applyFont="1" applyFill="1" applyBorder="1" applyAlignment="1">
      <alignment vertical="center" wrapText="1"/>
    </xf>
    <xf numFmtId="0" fontId="7" fillId="5" borderId="7" xfId="1" applyFont="1" applyFill="1" applyBorder="1" applyAlignment="1">
      <alignment horizontal="center" vertical="center" wrapText="1"/>
    </xf>
    <xf numFmtId="3" fontId="7" fillId="5" borderId="5" xfId="1" applyNumberFormat="1" applyFont="1" applyFill="1" applyBorder="1" applyAlignment="1">
      <alignment horizontal="center" vertical="center" wrapText="1"/>
    </xf>
    <xf numFmtId="0" fontId="7" fillId="5" borderId="4" xfId="1" applyFont="1" applyFill="1" applyBorder="1" applyAlignment="1">
      <alignment vertical="center" wrapText="1"/>
    </xf>
    <xf numFmtId="0" fontId="7" fillId="5" borderId="0" xfId="1" applyFont="1" applyFill="1" applyAlignment="1">
      <alignment vertical="center"/>
    </xf>
    <xf numFmtId="0" fontId="7" fillId="5" borderId="0" xfId="1" applyFont="1" applyFill="1" applyAlignment="1">
      <alignment horizontal="left" vertical="center" indent="10"/>
    </xf>
    <xf numFmtId="0" fontId="15" fillId="5" borderId="5"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4" fillId="5" borderId="6" xfId="1" applyFill="1" applyBorder="1" applyAlignment="1">
      <alignment vertical="center" wrapText="1"/>
    </xf>
    <xf numFmtId="0" fontId="7" fillId="5" borderId="10" xfId="1" applyFont="1" applyFill="1" applyBorder="1" applyAlignment="1">
      <alignment horizontal="center" vertical="center" wrapText="1"/>
    </xf>
    <xf numFmtId="0" fontId="4" fillId="5" borderId="11" xfId="1" applyFill="1" applyBorder="1" applyAlignment="1">
      <alignment vertical="center" wrapText="1"/>
    </xf>
    <xf numFmtId="0" fontId="15" fillId="5" borderId="11" xfId="1" applyFont="1" applyFill="1" applyBorder="1" applyAlignment="1">
      <alignment horizontal="center" vertical="center" wrapText="1"/>
    </xf>
    <xf numFmtId="0" fontId="7" fillId="5" borderId="7" xfId="1" applyFont="1" applyFill="1" applyBorder="1" applyAlignment="1">
      <alignment vertical="center" wrapText="1"/>
    </xf>
    <xf numFmtId="0" fontId="15" fillId="5" borderId="6" xfId="1" applyFont="1" applyFill="1" applyBorder="1" applyAlignment="1">
      <alignment vertical="center" wrapText="1"/>
    </xf>
    <xf numFmtId="0" fontId="15" fillId="5" borderId="0" xfId="1" applyFont="1" applyFill="1"/>
    <xf numFmtId="0" fontId="15" fillId="5" borderId="0" xfId="1" applyFont="1" applyFill="1" applyAlignment="1">
      <alignment vertical="center"/>
    </xf>
    <xf numFmtId="0" fontId="7" fillId="6" borderId="0" xfId="1" applyFont="1" applyFill="1"/>
    <xf numFmtId="0" fontId="15" fillId="6" borderId="0" xfId="1" applyFont="1" applyFill="1"/>
    <xf numFmtId="0" fontId="15" fillId="6" borderId="0" xfId="1" applyFont="1" applyFill="1" applyAlignment="1">
      <alignment horizontal="left" vertical="center"/>
    </xf>
    <xf numFmtId="0" fontId="7" fillId="6" borderId="7" xfId="1" applyFont="1" applyFill="1" applyBorder="1" applyAlignment="1">
      <alignment horizontal="center" vertical="center" wrapText="1"/>
    </xf>
    <xf numFmtId="0" fontId="7" fillId="6" borderId="6" xfId="1" applyFont="1" applyFill="1" applyBorder="1" applyAlignment="1">
      <alignment vertical="center" wrapText="1"/>
    </xf>
    <xf numFmtId="0" fontId="15" fillId="6" borderId="5" xfId="1" applyFont="1" applyFill="1" applyBorder="1" applyAlignment="1">
      <alignment horizontal="center" vertical="center" wrapText="1"/>
    </xf>
    <xf numFmtId="0" fontId="15" fillId="6" borderId="4" xfId="1" applyFont="1" applyFill="1" applyBorder="1" applyAlignment="1">
      <alignment horizontal="center" vertical="center" wrapText="1"/>
    </xf>
    <xf numFmtId="0" fontId="7" fillId="6" borderId="0" xfId="1" applyFont="1" applyFill="1" applyAlignment="1">
      <alignment vertical="center"/>
    </xf>
    <xf numFmtId="0" fontId="7" fillId="6" borderId="0" xfId="1" applyFont="1" applyFill="1" applyAlignment="1">
      <alignment horizontal="left" vertical="center"/>
    </xf>
    <xf numFmtId="10" fontId="7" fillId="6" borderId="7" xfId="1" applyNumberFormat="1" applyFont="1" applyFill="1" applyBorder="1" applyAlignment="1">
      <alignment horizontal="center" vertical="center" wrapText="1"/>
    </xf>
    <xf numFmtId="0" fontId="7" fillId="6" borderId="6" xfId="1" applyFont="1" applyFill="1" applyBorder="1" applyAlignment="1">
      <alignment horizontal="center" vertical="center" wrapText="1"/>
    </xf>
    <xf numFmtId="0" fontId="19" fillId="0" borderId="0" xfId="3"/>
    <xf numFmtId="0" fontId="20" fillId="0" borderId="0" xfId="3" applyFont="1"/>
    <xf numFmtId="0" fontId="21" fillId="0" borderId="0" xfId="3" applyFont="1"/>
    <xf numFmtId="0" fontId="21" fillId="2" borderId="3" xfId="3" applyFont="1" applyFill="1" applyBorder="1"/>
    <xf numFmtId="0" fontId="22" fillId="0" borderId="0" xfId="3" applyFont="1"/>
    <xf numFmtId="0" fontId="21" fillId="0" borderId="0" xfId="3" applyFont="1" applyAlignment="1">
      <alignment horizontal="right"/>
    </xf>
    <xf numFmtId="0" fontId="21" fillId="2" borderId="12" xfId="3" applyFont="1" applyFill="1" applyBorder="1"/>
    <xf numFmtId="10" fontId="21" fillId="0" borderId="0" xfId="3" applyNumberFormat="1" applyFont="1"/>
    <xf numFmtId="0" fontId="19" fillId="0" borderId="13" xfId="3" applyBorder="1" applyAlignment="1">
      <alignment horizontal="center"/>
    </xf>
    <xf numFmtId="0" fontId="19" fillId="0" borderId="14" xfId="3" applyBorder="1" applyAlignment="1">
      <alignment horizontal="center"/>
    </xf>
    <xf numFmtId="0" fontId="19" fillId="0" borderId="15" xfId="3" applyBorder="1"/>
    <xf numFmtId="0" fontId="19" fillId="0" borderId="16" xfId="3" applyBorder="1" applyAlignment="1">
      <alignment horizontal="center"/>
    </xf>
    <xf numFmtId="3" fontId="19" fillId="0" borderId="0" xfId="3" applyNumberFormat="1" applyAlignment="1">
      <alignment horizontal="center"/>
    </xf>
    <xf numFmtId="0" fontId="19" fillId="0" borderId="17" xfId="3" applyBorder="1"/>
    <xf numFmtId="0" fontId="21" fillId="0" borderId="0" xfId="3" quotePrefix="1" applyFont="1"/>
    <xf numFmtId="0" fontId="19" fillId="7" borderId="18" xfId="3" applyFill="1" applyBorder="1" applyAlignment="1">
      <alignment horizontal="center"/>
    </xf>
    <xf numFmtId="0" fontId="19" fillId="7" borderId="1" xfId="3" applyFill="1" applyBorder="1" applyAlignment="1">
      <alignment horizontal="center"/>
    </xf>
    <xf numFmtId="0" fontId="19" fillId="7" borderId="2" xfId="3" applyFill="1" applyBorder="1"/>
    <xf numFmtId="0" fontId="22" fillId="0" borderId="19" xfId="3" applyFont="1" applyBorder="1"/>
    <xf numFmtId="0" fontId="21" fillId="0" borderId="0" xfId="3" applyFont="1" applyAlignment="1">
      <alignment horizontal="center"/>
    </xf>
    <xf numFmtId="1" fontId="19" fillId="8" borderId="0" xfId="3" applyNumberFormat="1" applyFill="1"/>
    <xf numFmtId="164" fontId="19" fillId="0" borderId="0" xfId="3" applyNumberFormat="1"/>
    <xf numFmtId="0" fontId="19" fillId="8" borderId="0" xfId="3" applyFill="1"/>
    <xf numFmtId="165" fontId="19" fillId="8" borderId="0" xfId="3" applyNumberFormat="1" applyFill="1"/>
    <xf numFmtId="165" fontId="19" fillId="0" borderId="0" xfId="3" applyNumberFormat="1"/>
    <xf numFmtId="0" fontId="19" fillId="0" borderId="13" xfId="3" quotePrefix="1" applyBorder="1" applyAlignment="1">
      <alignment horizontal="center"/>
    </xf>
    <xf numFmtId="0" fontId="19" fillId="0" borderId="16" xfId="3" quotePrefix="1" applyBorder="1" applyAlignment="1">
      <alignment horizontal="center"/>
    </xf>
    <xf numFmtId="10" fontId="19" fillId="0" borderId="16" xfId="3" quotePrefix="1" applyNumberFormat="1" applyBorder="1" applyAlignment="1">
      <alignment horizontal="center"/>
    </xf>
    <xf numFmtId="0" fontId="19" fillId="7" borderId="3" xfId="3" applyFill="1" applyBorder="1" applyAlignment="1">
      <alignment horizontal="center"/>
    </xf>
    <xf numFmtId="0" fontId="19" fillId="7" borderId="2" xfId="3" applyFill="1" applyBorder="1" applyAlignment="1">
      <alignment horizontal="center"/>
    </xf>
    <xf numFmtId="0" fontId="19" fillId="0" borderId="0" xfId="3" applyAlignment="1">
      <alignment horizontal="center"/>
    </xf>
    <xf numFmtId="0" fontId="19" fillId="0" borderId="0" xfId="3" applyAlignment="1">
      <alignment wrapText="1"/>
    </xf>
    <xf numFmtId="0" fontId="19" fillId="0" borderId="20" xfId="3" applyBorder="1"/>
    <xf numFmtId="0" fontId="19" fillId="0" borderId="21" xfId="3" applyBorder="1"/>
    <xf numFmtId="0" fontId="19" fillId="0" borderId="22" xfId="3" applyBorder="1"/>
    <xf numFmtId="0" fontId="19" fillId="7" borderId="3" xfId="3" applyFill="1" applyBorder="1"/>
    <xf numFmtId="0" fontId="19" fillId="0" borderId="0" xfId="4"/>
    <xf numFmtId="43" fontId="22" fillId="0" borderId="0" xfId="5" applyFont="1" applyFill="1"/>
    <xf numFmtId="43" fontId="19" fillId="0" borderId="0" xfId="4" applyNumberFormat="1"/>
    <xf numFmtId="43" fontId="19" fillId="0" borderId="0" xfId="5" applyFont="1"/>
    <xf numFmtId="43" fontId="19" fillId="0" borderId="0" xfId="5" applyFont="1" applyFill="1"/>
    <xf numFmtId="9" fontId="19" fillId="0" borderId="0" xfId="6" applyFont="1"/>
    <xf numFmtId="2" fontId="19" fillId="0" borderId="0" xfId="4" applyNumberFormat="1"/>
    <xf numFmtId="0" fontId="19" fillId="0" borderId="0" xfId="4" applyAlignment="1">
      <alignment vertical="center"/>
    </xf>
    <xf numFmtId="2" fontId="19" fillId="0" borderId="6" xfId="4" applyNumberFormat="1" applyBorder="1" applyAlignment="1">
      <alignment horizontal="center" vertical="center" wrapText="1"/>
    </xf>
    <xf numFmtId="0" fontId="19" fillId="0" borderId="6" xfId="4" applyBorder="1" applyAlignment="1">
      <alignment horizontal="center" vertical="center" wrapText="1"/>
    </xf>
    <xf numFmtId="0" fontId="19" fillId="0" borderId="4" xfId="4" applyBorder="1" applyAlignment="1">
      <alignment horizontal="center" vertical="center" wrapText="1"/>
    </xf>
    <xf numFmtId="2" fontId="19" fillId="0" borderId="7" xfId="4" applyNumberFormat="1" applyBorder="1" applyAlignment="1">
      <alignment horizontal="center" vertical="center" wrapText="1"/>
    </xf>
    <xf numFmtId="0" fontId="19" fillId="0" borderId="7" xfId="4" applyBorder="1" applyAlignment="1">
      <alignment horizontal="center" vertical="center" wrapText="1"/>
    </xf>
    <xf numFmtId="0" fontId="19" fillId="0" borderId="5" xfId="4" applyBorder="1" applyAlignment="1">
      <alignment horizontal="center" vertical="center" wrapText="1"/>
    </xf>
    <xf numFmtId="0" fontId="22" fillId="0" borderId="0" xfId="4" applyFont="1"/>
    <xf numFmtId="43" fontId="19" fillId="0" borderId="3" xfId="4" applyNumberFormat="1" applyBorder="1" applyAlignment="1">
      <alignment horizontal="center" vertical="center" wrapText="1"/>
    </xf>
    <xf numFmtId="0" fontId="19" fillId="0" borderId="3" xfId="4" applyBorder="1" applyAlignment="1">
      <alignment horizontal="center" vertical="center" wrapText="1"/>
    </xf>
    <xf numFmtId="0" fontId="19" fillId="0" borderId="3" xfId="4" applyBorder="1" applyAlignment="1">
      <alignment horizontal="center"/>
    </xf>
    <xf numFmtId="43" fontId="19" fillId="0" borderId="7" xfId="5" applyFont="1" applyBorder="1" applyAlignment="1">
      <alignment vertical="center" wrapText="1"/>
    </xf>
    <xf numFmtId="43" fontId="19" fillId="0" borderId="6" xfId="5" applyFont="1" applyBorder="1" applyAlignment="1">
      <alignment horizontal="center" vertical="center" wrapText="1"/>
    </xf>
    <xf numFmtId="43" fontId="19" fillId="0" borderId="5" xfId="5" applyFont="1" applyBorder="1" applyAlignment="1">
      <alignment horizontal="center" vertical="center"/>
    </xf>
    <xf numFmtId="43" fontId="19" fillId="0" borderId="4" xfId="5" applyFont="1" applyBorder="1" applyAlignment="1">
      <alignment horizontal="center" vertical="center"/>
    </xf>
    <xf numFmtId="0" fontId="19" fillId="0" borderId="0" xfId="4" quotePrefix="1"/>
    <xf numFmtId="10" fontId="19" fillId="0" borderId="7" xfId="4" applyNumberFormat="1" applyBorder="1" applyAlignment="1">
      <alignment horizontal="center" vertical="center" wrapText="1"/>
    </xf>
    <xf numFmtId="0" fontId="15" fillId="4" borderId="0" xfId="0" applyFont="1" applyFill="1" applyAlignment="1">
      <alignment vertical="center"/>
    </xf>
    <xf numFmtId="0" fontId="7" fillId="4" borderId="0" xfId="0" applyFont="1" applyFill="1"/>
    <xf numFmtId="0" fontId="15" fillId="4" borderId="0" xfId="0" applyFont="1" applyFill="1"/>
    <xf numFmtId="0" fontId="7" fillId="4" borderId="0" xfId="0" applyFont="1" applyFill="1" applyAlignment="1">
      <alignment vertical="center"/>
    </xf>
    <xf numFmtId="0" fontId="2" fillId="4" borderId="0" xfId="0" applyFont="1" applyFill="1"/>
    <xf numFmtId="0" fontId="13" fillId="4" borderId="4" xfId="0" applyFont="1" applyFill="1" applyBorder="1" applyAlignment="1">
      <alignment vertical="center"/>
    </xf>
    <xf numFmtId="0" fontId="13" fillId="4" borderId="5" xfId="0" applyFont="1" applyFill="1" applyBorder="1" applyAlignment="1">
      <alignment horizontal="center" vertical="center"/>
    </xf>
    <xf numFmtId="0" fontId="12" fillId="4" borderId="6" xfId="0" applyFont="1" applyFill="1" applyBorder="1" applyAlignment="1">
      <alignment vertical="center"/>
    </xf>
    <xf numFmtId="0" fontId="12" fillId="4" borderId="7" xfId="0" applyFont="1" applyFill="1" applyBorder="1" applyAlignment="1">
      <alignment horizontal="center" vertical="center"/>
    </xf>
    <xf numFmtId="0" fontId="14" fillId="4" borderId="7" xfId="0" applyFont="1" applyFill="1" applyBorder="1" applyAlignment="1">
      <alignment horizontal="center" vertical="center"/>
    </xf>
    <xf numFmtId="3" fontId="12" fillId="4" borderId="7" xfId="0" applyNumberFormat="1" applyFont="1" applyFill="1" applyBorder="1" applyAlignment="1">
      <alignment horizontal="center" vertical="center"/>
    </xf>
    <xf numFmtId="0" fontId="2" fillId="4" borderId="0" xfId="0" applyFont="1" applyFill="1" applyAlignment="1">
      <alignment horizontal="left" vertical="center" indent="14"/>
    </xf>
    <xf numFmtId="0" fontId="7" fillId="4" borderId="0" xfId="0" applyFont="1" applyFill="1" applyAlignment="1">
      <alignment vertical="top"/>
    </xf>
    <xf numFmtId="0" fontId="0" fillId="4" borderId="0" xfId="0" applyFill="1"/>
    <xf numFmtId="0" fontId="7" fillId="0" borderId="0" xfId="0" applyFont="1" applyAlignment="1">
      <alignment vertical="center"/>
    </xf>
    <xf numFmtId="0" fontId="7" fillId="0" borderId="0" xfId="0" applyFont="1"/>
    <xf numFmtId="0" fontId="15" fillId="0" borderId="0" xfId="0" applyFont="1"/>
    <xf numFmtId="0" fontId="13" fillId="0" borderId="4" xfId="0" applyFont="1" applyBorder="1" applyAlignment="1">
      <alignment vertical="center" wrapText="1"/>
    </xf>
    <xf numFmtId="0" fontId="13" fillId="0" borderId="5" xfId="0" applyFont="1" applyBorder="1" applyAlignment="1">
      <alignment horizontal="center" vertical="center" wrapText="1"/>
    </xf>
    <xf numFmtId="0" fontId="12" fillId="0" borderId="6" xfId="0" applyFont="1" applyBorder="1" applyAlignment="1">
      <alignment vertical="center" wrapText="1"/>
    </xf>
    <xf numFmtId="0" fontId="12" fillId="0" borderId="7" xfId="0" applyFont="1" applyBorder="1" applyAlignment="1">
      <alignment horizontal="center" vertical="center" wrapText="1"/>
    </xf>
    <xf numFmtId="0" fontId="2" fillId="0" borderId="0" xfId="0" applyFont="1"/>
    <xf numFmtId="0" fontId="7" fillId="0" borderId="0" xfId="0" applyFont="1" applyAlignment="1">
      <alignment horizontal="center"/>
    </xf>
    <xf numFmtId="0" fontId="12" fillId="0" borderId="0" xfId="0" applyFont="1"/>
    <xf numFmtId="3" fontId="12" fillId="0" borderId="0" xfId="0" applyNumberFormat="1" applyFont="1" applyAlignment="1">
      <alignment horizontal="right" vertical="center"/>
    </xf>
    <xf numFmtId="3" fontId="13" fillId="0" borderId="0" xfId="0" applyNumberFormat="1" applyFont="1" applyAlignment="1">
      <alignment horizontal="right" vertical="center"/>
    </xf>
    <xf numFmtId="1" fontId="7" fillId="0" borderId="0" xfId="7" applyNumberFormat="1" applyFont="1"/>
    <xf numFmtId="0" fontId="15" fillId="5" borderId="0" xfId="0" applyFont="1" applyFill="1" applyAlignment="1">
      <alignment vertical="center"/>
    </xf>
    <xf numFmtId="0" fontId="7" fillId="5" borderId="0" xfId="0" applyFont="1" applyFill="1"/>
    <xf numFmtId="0" fontId="15" fillId="5" borderId="0" xfId="0" applyFont="1" applyFill="1"/>
    <xf numFmtId="0" fontId="7" fillId="5" borderId="0" xfId="0" applyFont="1" applyFill="1" applyAlignment="1">
      <alignment horizontal="left" vertical="center" indent="5"/>
    </xf>
    <xf numFmtId="0" fontId="0" fillId="5" borderId="0" xfId="0" applyFill="1"/>
    <xf numFmtId="0" fontId="7" fillId="5" borderId="0" xfId="0" applyFont="1" applyFill="1" applyAlignment="1">
      <alignment vertical="center"/>
    </xf>
    <xf numFmtId="0" fontId="7" fillId="5" borderId="4" xfId="0" applyFont="1" applyFill="1" applyBorder="1" applyAlignment="1">
      <alignment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vertical="center" wrapText="1"/>
    </xf>
    <xf numFmtId="0" fontId="7" fillId="5" borderId="7" xfId="0" applyFont="1" applyFill="1" applyBorder="1" applyAlignment="1">
      <alignment vertical="center" wrapText="1"/>
    </xf>
    <xf numFmtId="0" fontId="7" fillId="5" borderId="7"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0" fillId="5" borderId="11" xfId="0" applyFill="1" applyBorder="1" applyAlignment="1">
      <alignment vertical="center" wrapText="1"/>
    </xf>
    <xf numFmtId="0" fontId="0" fillId="5" borderId="6" xfId="0" applyFill="1" applyBorder="1" applyAlignment="1">
      <alignment vertical="center" wrapText="1"/>
    </xf>
    <xf numFmtId="0" fontId="15" fillId="5" borderId="4" xfId="0" applyFont="1" applyFill="1" applyBorder="1" applyAlignment="1">
      <alignment horizontal="center" vertical="center" wrapText="1"/>
    </xf>
    <xf numFmtId="0" fontId="7" fillId="5" borderId="6" xfId="0" applyFont="1" applyFill="1" applyBorder="1" applyAlignment="1">
      <alignment vertical="center" wrapText="1"/>
    </xf>
    <xf numFmtId="0" fontId="7" fillId="5" borderId="0" xfId="0" applyFont="1" applyFill="1" applyAlignment="1">
      <alignment horizontal="left" vertical="center" indent="10"/>
    </xf>
    <xf numFmtId="0" fontId="0" fillId="0" borderId="0" xfId="0" applyAlignment="1">
      <alignment wrapText="1"/>
    </xf>
    <xf numFmtId="0" fontId="15" fillId="0" borderId="0" xfId="1" applyFont="1" applyAlignment="1">
      <alignment horizontal="left" vertical="center"/>
    </xf>
    <xf numFmtId="0" fontId="7" fillId="0" borderId="0" xfId="1" applyFont="1" applyAlignment="1">
      <alignment horizontal="left" vertical="center"/>
    </xf>
    <xf numFmtId="0" fontId="4" fillId="6" borderId="0" xfId="1" applyFill="1"/>
    <xf numFmtId="0" fontId="7" fillId="6" borderId="7" xfId="1" applyFont="1" applyFill="1" applyBorder="1" applyAlignment="1">
      <alignment horizontal="center" vertical="center"/>
    </xf>
    <xf numFmtId="0" fontId="15" fillId="6" borderId="6" xfId="1" applyFont="1" applyFill="1" applyBorder="1" applyAlignment="1">
      <alignment vertical="center"/>
    </xf>
    <xf numFmtId="0" fontId="15" fillId="6" borderId="5" xfId="1" applyFont="1" applyFill="1" applyBorder="1" applyAlignment="1">
      <alignment horizontal="center" vertical="center"/>
    </xf>
    <xf numFmtId="0" fontId="4" fillId="6" borderId="4" xfId="1" applyFill="1" applyBorder="1"/>
    <xf numFmtId="0" fontId="12" fillId="6" borderId="7" xfId="1" applyFont="1" applyFill="1" applyBorder="1" applyAlignment="1">
      <alignment horizontal="center" vertical="center"/>
    </xf>
    <xf numFmtId="0" fontId="13" fillId="6" borderId="7" xfId="1" applyFont="1" applyFill="1" applyBorder="1" applyAlignment="1">
      <alignment horizontal="center" vertical="center"/>
    </xf>
    <xf numFmtId="0" fontId="13" fillId="6" borderId="5" xfId="1" applyFont="1" applyFill="1" applyBorder="1" applyAlignment="1">
      <alignment horizontal="center" vertical="center"/>
    </xf>
    <xf numFmtId="0" fontId="15" fillId="6" borderId="0" xfId="1" applyFont="1" applyFill="1" applyAlignment="1">
      <alignment vertical="center"/>
    </xf>
    <xf numFmtId="10" fontId="7" fillId="6" borderId="7" xfId="1" applyNumberFormat="1" applyFont="1" applyFill="1" applyBorder="1" applyAlignment="1">
      <alignment horizontal="right" vertical="center"/>
    </xf>
    <xf numFmtId="0" fontId="7" fillId="6" borderId="6" xfId="1" applyFont="1" applyFill="1" applyBorder="1" applyAlignment="1">
      <alignment vertical="center"/>
    </xf>
    <xf numFmtId="0" fontId="7" fillId="6" borderId="7" xfId="1" applyFont="1" applyFill="1" applyBorder="1" applyAlignment="1">
      <alignment horizontal="right" vertical="center"/>
    </xf>
    <xf numFmtId="3" fontId="7" fillId="6" borderId="5" xfId="1" applyNumberFormat="1" applyFont="1" applyFill="1" applyBorder="1" applyAlignment="1">
      <alignment horizontal="right" vertical="center"/>
    </xf>
    <xf numFmtId="0" fontId="7" fillId="6" borderId="4" xfId="1" applyFont="1" applyFill="1" applyBorder="1" applyAlignment="1">
      <alignment vertical="center"/>
    </xf>
    <xf numFmtId="0" fontId="7" fillId="6" borderId="7" xfId="1" applyFont="1" applyFill="1" applyBorder="1" applyAlignment="1">
      <alignment horizontal="right" vertical="center" wrapText="1"/>
    </xf>
    <xf numFmtId="3" fontId="7" fillId="6" borderId="7" xfId="1" applyNumberFormat="1" applyFont="1" applyFill="1" applyBorder="1" applyAlignment="1">
      <alignment horizontal="right" vertical="center" wrapText="1"/>
    </xf>
    <xf numFmtId="0" fontId="7" fillId="6" borderId="4" xfId="1" applyFont="1" applyFill="1" applyBorder="1" applyAlignment="1">
      <alignment vertical="center" wrapText="1"/>
    </xf>
    <xf numFmtId="3" fontId="7" fillId="6" borderId="7" xfId="1" applyNumberFormat="1" applyFont="1" applyFill="1" applyBorder="1" applyAlignment="1">
      <alignment horizontal="center" vertical="center" wrapText="1"/>
    </xf>
    <xf numFmtId="0" fontId="7" fillId="6" borderId="5" xfId="1" applyFont="1" applyFill="1" applyBorder="1" applyAlignment="1">
      <alignment horizontal="center" vertical="center" wrapText="1"/>
    </xf>
    <xf numFmtId="0" fontId="4" fillId="0" borderId="0" xfId="8"/>
    <xf numFmtId="0" fontId="5" fillId="0" borderId="0" xfId="8" applyFont="1"/>
    <xf numFmtId="0" fontId="15" fillId="6" borderId="0" xfId="8" applyFont="1" applyFill="1"/>
    <xf numFmtId="0" fontId="4" fillId="0" borderId="0" xfId="8" applyAlignment="1">
      <alignment horizontal="right"/>
    </xf>
    <xf numFmtId="0" fontId="7" fillId="6" borderId="0" xfId="8" applyFont="1" applyFill="1"/>
    <xf numFmtId="0" fontId="15" fillId="6" borderId="0" xfId="8" applyFont="1" applyFill="1" applyAlignment="1">
      <alignment horizontal="left" vertical="center"/>
    </xf>
    <xf numFmtId="0" fontId="7" fillId="6" borderId="0" xfId="8" applyFont="1" applyFill="1" applyAlignment="1">
      <alignment vertical="center"/>
    </xf>
    <xf numFmtId="166" fontId="4" fillId="0" borderId="0" xfId="10" applyNumberFormat="1" applyFont="1"/>
    <xf numFmtId="166" fontId="4" fillId="9" borderId="4" xfId="10" applyNumberFormat="1" applyFont="1" applyFill="1" applyBorder="1"/>
    <xf numFmtId="9" fontId="0" fillId="0" borderId="0" xfId="11" applyFont="1"/>
    <xf numFmtId="2" fontId="4" fillId="9" borderId="4" xfId="8" applyNumberFormat="1" applyFill="1" applyBorder="1"/>
    <xf numFmtId="2" fontId="4" fillId="0" borderId="0" xfId="8" applyNumberFormat="1"/>
    <xf numFmtId="1" fontId="4" fillId="0" borderId="4" xfId="8" applyNumberFormat="1" applyBorder="1"/>
    <xf numFmtId="0" fontId="4" fillId="0" borderId="8" xfId="8" applyBorder="1"/>
    <xf numFmtId="0" fontId="4" fillId="0" borderId="9" xfId="8" applyBorder="1"/>
    <xf numFmtId="1" fontId="4" fillId="0" borderId="7" xfId="8" applyNumberFormat="1" applyBorder="1"/>
    <xf numFmtId="1" fontId="4" fillId="0" borderId="23" xfId="8" applyNumberFormat="1" applyBorder="1"/>
    <xf numFmtId="2" fontId="4" fillId="0" borderId="23" xfId="8" applyNumberFormat="1" applyBorder="1"/>
    <xf numFmtId="1" fontId="4" fillId="0" borderId="24" xfId="8" applyNumberFormat="1" applyBorder="1"/>
    <xf numFmtId="1" fontId="4" fillId="0" borderId="10" xfId="8" applyNumberFormat="1" applyBorder="1"/>
    <xf numFmtId="1" fontId="4" fillId="0" borderId="0" xfId="8" applyNumberFormat="1"/>
    <xf numFmtId="1" fontId="4" fillId="0" borderId="25" xfId="8" applyNumberFormat="1" applyBorder="1"/>
    <xf numFmtId="1" fontId="4" fillId="0" borderId="26" xfId="8" applyNumberFormat="1" applyBorder="1"/>
    <xf numFmtId="1" fontId="4" fillId="0" borderId="27" xfId="8" applyNumberFormat="1" applyBorder="1"/>
    <xf numFmtId="2" fontId="4" fillId="10" borderId="12" xfId="8" applyNumberFormat="1" applyFill="1" applyBorder="1"/>
    <xf numFmtId="1" fontId="4" fillId="0" borderId="28" xfId="8" applyNumberFormat="1" applyBorder="1"/>
    <xf numFmtId="0" fontId="5" fillId="0" borderId="5" xfId="8" applyFont="1" applyBorder="1" applyAlignment="1">
      <alignment horizontal="center"/>
    </xf>
    <xf numFmtId="0" fontId="5" fillId="0" borderId="8" xfId="8" applyFont="1" applyBorder="1" applyAlignment="1">
      <alignment horizontal="center"/>
    </xf>
    <xf numFmtId="0" fontId="5" fillId="0" borderId="9" xfId="8" applyFont="1" applyBorder="1" applyAlignment="1">
      <alignment horizontal="center"/>
    </xf>
    <xf numFmtId="3" fontId="7" fillId="6" borderId="7" xfId="8" applyNumberFormat="1" applyFont="1" applyFill="1" applyBorder="1" applyAlignment="1">
      <alignment horizontal="center" vertical="center" wrapText="1"/>
    </xf>
    <xf numFmtId="0" fontId="7" fillId="6" borderId="6" xfId="8" applyFont="1" applyFill="1" applyBorder="1" applyAlignment="1">
      <alignment vertical="center" wrapText="1"/>
    </xf>
    <xf numFmtId="10" fontId="7" fillId="6" borderId="7" xfId="8" applyNumberFormat="1" applyFont="1" applyFill="1" applyBorder="1" applyAlignment="1">
      <alignment horizontal="center" vertical="center" wrapText="1"/>
    </xf>
    <xf numFmtId="0" fontId="7" fillId="6" borderId="5" xfId="8" applyFont="1" applyFill="1" applyBorder="1" applyAlignment="1">
      <alignment horizontal="center" vertical="center" wrapText="1"/>
    </xf>
    <xf numFmtId="0" fontId="7" fillId="6" borderId="4" xfId="8" applyFont="1" applyFill="1" applyBorder="1" applyAlignment="1">
      <alignment vertical="center" wrapText="1"/>
    </xf>
    <xf numFmtId="0" fontId="5" fillId="3" borderId="2" xfId="0" applyFont="1" applyFill="1" applyBorder="1" applyAlignment="1">
      <alignment horizontal="left" wrapText="1"/>
    </xf>
    <xf numFmtId="0" fontId="5" fillId="3" borderId="1" xfId="0" applyFont="1" applyFill="1" applyBorder="1" applyAlignment="1">
      <alignment horizontal="left" wrapText="1"/>
    </xf>
    <xf numFmtId="0" fontId="6" fillId="0" borderId="0" xfId="0" applyFont="1" applyAlignment="1">
      <alignment wrapText="1"/>
    </xf>
    <xf numFmtId="0" fontId="4" fillId="0" borderId="0" xfId="2" applyAlignment="1">
      <alignment wrapText="1"/>
    </xf>
    <xf numFmtId="0" fontId="0" fillId="0" borderId="0" xfId="0" applyAlignment="1">
      <alignment wrapText="1"/>
    </xf>
    <xf numFmtId="0" fontId="5" fillId="3" borderId="2" xfId="2" applyFont="1" applyFill="1" applyBorder="1" applyAlignment="1">
      <alignment horizontal="left" wrapText="1"/>
    </xf>
    <xf numFmtId="0" fontId="5" fillId="3" borderId="1" xfId="2" applyFont="1" applyFill="1" applyBorder="1" applyAlignment="1">
      <alignment horizontal="left" wrapText="1"/>
    </xf>
    <xf numFmtId="0" fontId="15" fillId="4" borderId="9" xfId="1" applyFont="1" applyFill="1" applyBorder="1" applyAlignment="1">
      <alignment vertical="center" wrapText="1"/>
    </xf>
    <xf numFmtId="0" fontId="15" fillId="4" borderId="8" xfId="1" applyFont="1" applyFill="1" applyBorder="1" applyAlignment="1">
      <alignment vertical="center" wrapText="1"/>
    </xf>
    <xf numFmtId="0" fontId="15" fillId="4" borderId="5" xfId="1" applyFont="1" applyFill="1" applyBorder="1" applyAlignment="1">
      <alignment vertical="center" wrapText="1"/>
    </xf>
    <xf numFmtId="0" fontId="19" fillId="7" borderId="2" xfId="3" applyFill="1" applyBorder="1" applyAlignment="1">
      <alignment horizontal="center"/>
    </xf>
    <xf numFmtId="0" fontId="19" fillId="7" borderId="1" xfId="3" applyFill="1" applyBorder="1" applyAlignment="1">
      <alignment horizontal="center"/>
    </xf>
    <xf numFmtId="0" fontId="19" fillId="7" borderId="18" xfId="3" applyFill="1" applyBorder="1" applyAlignment="1">
      <alignment horizontal="center"/>
    </xf>
    <xf numFmtId="0" fontId="1" fillId="11" borderId="22" xfId="13" applyFill="1" applyBorder="1" applyAlignment="1">
      <alignment horizontal="left" wrapText="1"/>
    </xf>
    <xf numFmtId="0" fontId="1" fillId="11" borderId="21" xfId="13" applyFill="1" applyBorder="1" applyAlignment="1">
      <alignment horizontal="left" wrapText="1"/>
    </xf>
    <xf numFmtId="0" fontId="1" fillId="11" borderId="20" xfId="13" applyFill="1" applyBorder="1" applyAlignment="1">
      <alignment horizontal="left" wrapText="1"/>
    </xf>
    <xf numFmtId="0" fontId="1" fillId="0" borderId="0" xfId="13"/>
    <xf numFmtId="0" fontId="1" fillId="11" borderId="15" xfId="13" applyFill="1" applyBorder="1" applyAlignment="1">
      <alignment horizontal="left" wrapText="1"/>
    </xf>
    <xf numFmtId="0" fontId="1" fillId="11" borderId="14" xfId="13" applyFill="1" applyBorder="1" applyAlignment="1">
      <alignment horizontal="left" wrapText="1"/>
    </xf>
    <xf numFmtId="0" fontId="1" fillId="11" borderId="13" xfId="13" applyFill="1" applyBorder="1" applyAlignment="1">
      <alignment horizontal="left" wrapText="1"/>
    </xf>
    <xf numFmtId="0" fontId="5" fillId="11" borderId="2" xfId="13" applyFont="1" applyFill="1" applyBorder="1" applyAlignment="1">
      <alignment vertical="top" wrapText="1"/>
    </xf>
    <xf numFmtId="0" fontId="5" fillId="11" borderId="1" xfId="13" applyFont="1" applyFill="1" applyBorder="1" applyAlignment="1">
      <alignment vertical="top" wrapText="1"/>
    </xf>
    <xf numFmtId="0" fontId="5" fillId="11" borderId="18" xfId="13" applyFont="1" applyFill="1" applyBorder="1" applyAlignment="1">
      <alignment vertical="top" wrapText="1"/>
    </xf>
    <xf numFmtId="0" fontId="1" fillId="12" borderId="0" xfId="13" applyFill="1" applyAlignment="1">
      <alignment vertical="top" wrapText="1"/>
    </xf>
    <xf numFmtId="0" fontId="5" fillId="11" borderId="3" xfId="13" applyFont="1" applyFill="1" applyBorder="1" applyAlignment="1">
      <alignment vertical="top" wrapText="1"/>
    </xf>
    <xf numFmtId="0" fontId="1" fillId="11" borderId="17" xfId="13" applyFill="1" applyBorder="1" applyAlignment="1">
      <alignment horizontal="center" wrapText="1"/>
    </xf>
    <xf numFmtId="0" fontId="1" fillId="11" borderId="0" xfId="13" applyFill="1" applyAlignment="1">
      <alignment horizontal="center" wrapText="1"/>
    </xf>
    <xf numFmtId="0" fontId="1" fillId="11" borderId="16" xfId="13" applyFill="1" applyBorder="1" applyAlignment="1">
      <alignment horizontal="center" wrapText="1"/>
    </xf>
    <xf numFmtId="0" fontId="1" fillId="11" borderId="22" xfId="13" applyFill="1" applyBorder="1" applyAlignment="1">
      <alignment vertical="top" wrapText="1"/>
    </xf>
    <xf numFmtId="0" fontId="1" fillId="11" borderId="20" xfId="13" applyFill="1" applyBorder="1" applyAlignment="1">
      <alignment vertical="top" wrapText="1"/>
    </xf>
    <xf numFmtId="0" fontId="1" fillId="11" borderId="17" xfId="13" applyFill="1" applyBorder="1" applyAlignment="1">
      <alignment vertical="top" wrapText="1"/>
    </xf>
    <xf numFmtId="0" fontId="1" fillId="11" borderId="16" xfId="13" applyFill="1" applyBorder="1" applyAlignment="1">
      <alignment vertical="top" wrapText="1"/>
    </xf>
    <xf numFmtId="0" fontId="1" fillId="11" borderId="15" xfId="13" applyFill="1" applyBorder="1" applyAlignment="1">
      <alignment vertical="top" wrapText="1"/>
    </xf>
    <xf numFmtId="0" fontId="1" fillId="11" borderId="13" xfId="13" applyFill="1" applyBorder="1" applyAlignment="1">
      <alignment vertical="top" wrapText="1"/>
    </xf>
    <xf numFmtId="0" fontId="1" fillId="12" borderId="0" xfId="13" applyFill="1" applyAlignment="1">
      <alignment horizontal="left" vertical="top" wrapText="1"/>
    </xf>
    <xf numFmtId="0" fontId="1" fillId="11" borderId="15" xfId="13" applyFill="1" applyBorder="1" applyAlignment="1">
      <alignment horizontal="center" wrapText="1"/>
    </xf>
    <xf numFmtId="0" fontId="1" fillId="11" borderId="14" xfId="13" applyFill="1" applyBorder="1" applyAlignment="1">
      <alignment horizontal="center" wrapText="1"/>
    </xf>
    <xf numFmtId="0" fontId="1" fillId="11" borderId="13" xfId="13" applyFill="1" applyBorder="1" applyAlignment="1">
      <alignment horizontal="center" wrapText="1"/>
    </xf>
    <xf numFmtId="0" fontId="24" fillId="11" borderId="2" xfId="13" applyFont="1" applyFill="1" applyBorder="1" applyAlignment="1">
      <alignment horizontal="left" wrapText="1"/>
    </xf>
    <xf numFmtId="0" fontId="24" fillId="11" borderId="1" xfId="13" applyFont="1" applyFill="1" applyBorder="1" applyAlignment="1">
      <alignment horizontal="left" wrapText="1"/>
    </xf>
    <xf numFmtId="0" fontId="24" fillId="11" borderId="18" xfId="13" applyFont="1" applyFill="1" applyBorder="1" applyAlignment="1">
      <alignment horizontal="left" wrapText="1"/>
    </xf>
    <xf numFmtId="0" fontId="1" fillId="0" borderId="21" xfId="13" applyBorder="1"/>
    <xf numFmtId="0" fontId="25" fillId="0" borderId="0" xfId="13" applyFont="1" applyAlignment="1">
      <alignment horizontal="left"/>
    </xf>
    <xf numFmtId="0" fontId="26" fillId="0" borderId="0" xfId="13" applyFont="1" applyAlignment="1">
      <alignment horizontal="center"/>
    </xf>
    <xf numFmtId="0" fontId="5" fillId="11" borderId="2" xfId="13" applyFont="1" applyFill="1" applyBorder="1" applyAlignment="1">
      <alignment horizontal="left" wrapText="1"/>
    </xf>
    <xf numFmtId="0" fontId="5" fillId="11" borderId="1" xfId="13" applyFont="1" applyFill="1" applyBorder="1" applyAlignment="1">
      <alignment horizontal="left" wrapText="1"/>
    </xf>
    <xf numFmtId="0" fontId="5" fillId="11" borderId="18" xfId="13" applyFont="1" applyFill="1" applyBorder="1" applyAlignment="1">
      <alignment horizontal="left" wrapText="1"/>
    </xf>
    <xf numFmtId="0" fontId="1" fillId="5" borderId="17" xfId="13" applyFill="1" applyBorder="1" applyProtection="1">
      <protection locked="0"/>
    </xf>
    <xf numFmtId="0" fontId="1" fillId="5" borderId="0" xfId="13" applyFill="1" applyProtection="1">
      <protection locked="0"/>
    </xf>
    <xf numFmtId="0" fontId="1" fillId="5" borderId="16" xfId="13" applyFill="1" applyBorder="1" applyProtection="1">
      <protection locked="0"/>
    </xf>
    <xf numFmtId="0" fontId="1" fillId="5" borderId="22" xfId="13" applyFill="1" applyBorder="1" applyProtection="1">
      <protection locked="0"/>
    </xf>
    <xf numFmtId="0" fontId="1" fillId="5" borderId="21" xfId="13" applyFill="1" applyBorder="1" applyProtection="1">
      <protection locked="0"/>
    </xf>
    <xf numFmtId="0" fontId="1" fillId="5" borderId="20" xfId="13" applyFill="1" applyBorder="1" applyProtection="1">
      <protection locked="0"/>
    </xf>
    <xf numFmtId="0" fontId="1" fillId="5" borderId="22" xfId="13" applyFill="1" applyBorder="1" applyAlignment="1" applyProtection="1">
      <alignment horizontal="left" vertical="top" wrapText="1"/>
      <protection locked="0"/>
    </xf>
    <xf numFmtId="0" fontId="1" fillId="5" borderId="21" xfId="13" applyFill="1" applyBorder="1" applyAlignment="1" applyProtection="1">
      <alignment horizontal="left" vertical="top"/>
      <protection locked="0"/>
    </xf>
    <xf numFmtId="0" fontId="1" fillId="5" borderId="20" xfId="13" applyFill="1" applyBorder="1" applyAlignment="1" applyProtection="1">
      <alignment horizontal="left" vertical="top"/>
      <protection locked="0"/>
    </xf>
    <xf numFmtId="0" fontId="1" fillId="13" borderId="0" xfId="13" applyFill="1" applyProtection="1">
      <protection locked="0"/>
    </xf>
    <xf numFmtId="0" fontId="1" fillId="5" borderId="17" xfId="13" applyFill="1" applyBorder="1" applyAlignment="1" applyProtection="1">
      <alignment horizontal="left" vertical="top"/>
      <protection locked="0"/>
    </xf>
    <xf numFmtId="0" fontId="1" fillId="5" borderId="0" xfId="13" applyFill="1" applyAlignment="1" applyProtection="1">
      <alignment horizontal="left" vertical="top"/>
      <protection locked="0"/>
    </xf>
    <xf numFmtId="0" fontId="1" fillId="5" borderId="16" xfId="13" applyFill="1" applyBorder="1" applyAlignment="1" applyProtection="1">
      <alignment horizontal="left" vertical="top"/>
      <protection locked="0"/>
    </xf>
    <xf numFmtId="0" fontId="1" fillId="5" borderId="15" xfId="13" applyFill="1" applyBorder="1" applyProtection="1">
      <protection locked="0"/>
    </xf>
    <xf numFmtId="0" fontId="1" fillId="5" borderId="14" xfId="13" applyFill="1" applyBorder="1" applyProtection="1">
      <protection locked="0"/>
    </xf>
    <xf numFmtId="0" fontId="1" fillId="5" borderId="13" xfId="13" applyFill="1" applyBorder="1" applyProtection="1">
      <protection locked="0"/>
    </xf>
    <xf numFmtId="0" fontId="1" fillId="5" borderId="15" xfId="13" applyFill="1" applyBorder="1" applyAlignment="1" applyProtection="1">
      <alignment horizontal="left" vertical="top"/>
      <protection locked="0"/>
    </xf>
    <xf numFmtId="0" fontId="1" fillId="5" borderId="14" xfId="13" applyFill="1" applyBorder="1" applyAlignment="1" applyProtection="1">
      <alignment horizontal="left" vertical="top"/>
      <protection locked="0"/>
    </xf>
    <xf numFmtId="0" fontId="1" fillId="5" borderId="13" xfId="13" applyFill="1" applyBorder="1" applyAlignment="1" applyProtection="1">
      <alignment horizontal="left" vertical="top"/>
      <protection locked="0"/>
    </xf>
    <xf numFmtId="0" fontId="1" fillId="11" borderId="22" xfId="13" applyFill="1" applyBorder="1" applyAlignment="1">
      <alignment horizontal="left" vertical="top" wrapText="1"/>
    </xf>
    <xf numFmtId="0" fontId="1" fillId="11" borderId="21" xfId="13" applyFill="1" applyBorder="1" applyAlignment="1">
      <alignment horizontal="left" vertical="top" wrapText="1"/>
    </xf>
    <xf numFmtId="0" fontId="1" fillId="11" borderId="20" xfId="13" applyFill="1" applyBorder="1" applyAlignment="1">
      <alignment horizontal="left" vertical="top" wrapText="1"/>
    </xf>
    <xf numFmtId="0" fontId="1" fillId="11" borderId="15" xfId="13" applyFill="1" applyBorder="1" applyAlignment="1">
      <alignment horizontal="left" vertical="top" wrapText="1"/>
    </xf>
    <xf numFmtId="0" fontId="1" fillId="11" borderId="14" xfId="13" applyFill="1" applyBorder="1" applyAlignment="1">
      <alignment horizontal="left" vertical="top" wrapText="1"/>
    </xf>
    <xf numFmtId="0" fontId="1" fillId="11" borderId="13" xfId="13" applyFill="1" applyBorder="1" applyAlignment="1">
      <alignment horizontal="left" vertical="top" wrapText="1"/>
    </xf>
    <xf numFmtId="0" fontId="27" fillId="0" borderId="0" xfId="13" applyFont="1" applyAlignment="1">
      <alignment horizontal="left" vertical="center" indent="5"/>
    </xf>
    <xf numFmtId="0" fontId="5" fillId="11" borderId="22" xfId="13" applyFont="1" applyFill="1" applyBorder="1" applyAlignment="1">
      <alignment vertical="top" wrapText="1"/>
    </xf>
    <xf numFmtId="0" fontId="5" fillId="11" borderId="21" xfId="13" applyFont="1" applyFill="1" applyBorder="1" applyAlignment="1">
      <alignment vertical="top" wrapText="1"/>
    </xf>
    <xf numFmtId="0" fontId="1" fillId="11" borderId="2" xfId="13" applyFill="1" applyBorder="1" applyAlignment="1">
      <alignment horizontal="center" wrapText="1"/>
    </xf>
    <xf numFmtId="0" fontId="1" fillId="11" borderId="1" xfId="13" applyFill="1" applyBorder="1" applyAlignment="1">
      <alignment horizontal="center" wrapText="1"/>
    </xf>
    <xf numFmtId="0" fontId="1" fillId="12" borderId="17" xfId="13" applyFill="1" applyBorder="1" applyAlignment="1">
      <alignment vertical="top" wrapText="1"/>
    </xf>
    <xf numFmtId="0" fontId="28" fillId="11" borderId="18" xfId="13" applyFont="1" applyFill="1" applyBorder="1" applyAlignment="1">
      <alignment horizontal="left" vertical="center" wrapText="1"/>
    </xf>
    <xf numFmtId="0" fontId="5" fillId="0" borderId="0" xfId="13" applyFont="1"/>
    <xf numFmtId="10" fontId="0" fillId="5" borderId="0" xfId="14" applyNumberFormat="1" applyFont="1" applyFill="1" applyBorder="1" applyProtection="1">
      <protection locked="0"/>
    </xf>
    <xf numFmtId="6" fontId="1" fillId="5" borderId="0" xfId="13" applyNumberFormat="1" applyFill="1" applyProtection="1">
      <protection locked="0"/>
    </xf>
    <xf numFmtId="167" fontId="0" fillId="5" borderId="0" xfId="14" applyNumberFormat="1" applyFont="1" applyFill="1" applyBorder="1" applyProtection="1">
      <protection locked="0"/>
    </xf>
    <xf numFmtId="10" fontId="1" fillId="5" borderId="0" xfId="13" applyNumberFormat="1" applyFill="1" applyProtection="1">
      <protection locked="0"/>
    </xf>
    <xf numFmtId="8" fontId="1" fillId="5" borderId="0" xfId="13" applyNumberFormat="1" applyFill="1" applyProtection="1">
      <protection locked="0"/>
    </xf>
    <xf numFmtId="0" fontId="2" fillId="11" borderId="22" xfId="13" applyFont="1" applyFill="1" applyBorder="1" applyAlignment="1">
      <alignment horizontal="left" vertical="center" wrapText="1"/>
    </xf>
    <xf numFmtId="0" fontId="2" fillId="11" borderId="21" xfId="13" applyFont="1" applyFill="1" applyBorder="1" applyAlignment="1">
      <alignment horizontal="left" vertical="center" wrapText="1"/>
    </xf>
    <xf numFmtId="0" fontId="2" fillId="11" borderId="20" xfId="13" applyFont="1" applyFill="1" applyBorder="1" applyAlignment="1">
      <alignment horizontal="left" vertical="center" wrapText="1"/>
    </xf>
    <xf numFmtId="0" fontId="2" fillId="11" borderId="15" xfId="13" applyFont="1" applyFill="1" applyBorder="1" applyAlignment="1">
      <alignment horizontal="left" vertical="center" wrapText="1"/>
    </xf>
    <xf numFmtId="0" fontId="2" fillId="11" borderId="14" xfId="13" applyFont="1" applyFill="1" applyBorder="1" applyAlignment="1">
      <alignment horizontal="left" vertical="center" wrapText="1"/>
    </xf>
    <xf numFmtId="0" fontId="2" fillId="11" borderId="13" xfId="13" applyFont="1" applyFill="1" applyBorder="1" applyAlignment="1">
      <alignment horizontal="left" vertical="center" wrapText="1"/>
    </xf>
    <xf numFmtId="0" fontId="1" fillId="0" borderId="0" xfId="13" applyAlignment="1">
      <alignment horizontal="left" wrapText="1"/>
    </xf>
    <xf numFmtId="0" fontId="2" fillId="11" borderId="2" xfId="13" applyFont="1" applyFill="1" applyBorder="1" applyAlignment="1">
      <alignment horizontal="center" wrapText="1"/>
    </xf>
    <xf numFmtId="0" fontId="2" fillId="11" borderId="1" xfId="13" applyFont="1" applyFill="1" applyBorder="1" applyAlignment="1">
      <alignment horizontal="center" wrapText="1"/>
    </xf>
    <xf numFmtId="0" fontId="2" fillId="11" borderId="18" xfId="13" applyFont="1" applyFill="1" applyBorder="1" applyAlignment="1">
      <alignment horizontal="center" wrapText="1"/>
    </xf>
    <xf numFmtId="0" fontId="1" fillId="0" borderId="0" xfId="13" applyAlignment="1">
      <alignment horizontal="center" wrapText="1"/>
    </xf>
    <xf numFmtId="0" fontId="25" fillId="0" borderId="14" xfId="13" applyFont="1" applyBorder="1" applyAlignment="1">
      <alignment horizontal="left"/>
    </xf>
    <xf numFmtId="0" fontId="2" fillId="11" borderId="17" xfId="13" applyFont="1" applyFill="1" applyBorder="1" applyAlignment="1">
      <alignment horizontal="center" wrapText="1"/>
    </xf>
    <xf numFmtId="0" fontId="2" fillId="11" borderId="0" xfId="13" applyFont="1" applyFill="1" applyAlignment="1">
      <alignment horizontal="center" wrapText="1"/>
    </xf>
    <xf numFmtId="0" fontId="5" fillId="11" borderId="22" xfId="13" applyFont="1" applyFill="1" applyBorder="1" applyAlignment="1">
      <alignment horizontal="left" wrapText="1"/>
    </xf>
    <xf numFmtId="0" fontId="5" fillId="11" borderId="21" xfId="13" applyFont="1" applyFill="1" applyBorder="1" applyAlignment="1">
      <alignment horizontal="left" wrapText="1"/>
    </xf>
    <xf numFmtId="0" fontId="5" fillId="11" borderId="20" xfId="13" applyFont="1" applyFill="1" applyBorder="1" applyAlignment="1">
      <alignment horizontal="left" wrapText="1"/>
    </xf>
    <xf numFmtId="0" fontId="7" fillId="0" borderId="29" xfId="13" applyFont="1" applyBorder="1" applyAlignment="1">
      <alignment vertical="center" wrapText="1"/>
    </xf>
    <xf numFmtId="0" fontId="29" fillId="0" borderId="30" xfId="13" applyFont="1" applyBorder="1" applyAlignment="1">
      <alignment horizontal="center" vertical="center" wrapText="1"/>
    </xf>
    <xf numFmtId="0" fontId="7" fillId="0" borderId="0" xfId="13" applyFont="1" applyAlignment="1">
      <alignment vertical="center"/>
    </xf>
    <xf numFmtId="0" fontId="7" fillId="0" borderId="31" xfId="13" applyFont="1" applyBorder="1" applyAlignment="1">
      <alignment vertical="center" wrapText="1"/>
    </xf>
    <xf numFmtId="10" fontId="7" fillId="0" borderId="32" xfId="13" applyNumberFormat="1" applyFont="1" applyBorder="1" applyAlignment="1">
      <alignment horizontal="center" vertical="center" wrapText="1"/>
    </xf>
    <xf numFmtId="9" fontId="7" fillId="0" borderId="32" xfId="13" applyNumberFormat="1" applyFont="1" applyBorder="1" applyAlignment="1">
      <alignment horizontal="center" vertical="center" wrapText="1"/>
    </xf>
    <xf numFmtId="0" fontId="7" fillId="0" borderId="32" xfId="13" applyFont="1" applyBorder="1" applyAlignment="1">
      <alignment horizontal="center" vertical="center" wrapText="1"/>
    </xf>
    <xf numFmtId="0" fontId="7" fillId="0" borderId="33" xfId="13" applyFont="1" applyBorder="1" applyAlignment="1">
      <alignment horizontal="center" vertical="center" wrapText="1"/>
    </xf>
    <xf numFmtId="0" fontId="7" fillId="0" borderId="30" xfId="13" applyFont="1" applyBorder="1" applyAlignment="1">
      <alignment horizontal="center" vertical="center" wrapText="1"/>
    </xf>
    <xf numFmtId="0" fontId="2" fillId="0" borderId="0" xfId="0" applyFont="1" applyAlignment="1">
      <alignment wrapText="1"/>
    </xf>
    <xf numFmtId="0" fontId="2" fillId="0" borderId="0" xfId="0" applyFont="1" applyAlignment="1">
      <alignment wrapText="1"/>
    </xf>
    <xf numFmtId="0" fontId="30" fillId="0" borderId="0" xfId="0" applyFont="1"/>
    <xf numFmtId="0" fontId="0" fillId="12" borderId="0" xfId="0" applyFill="1"/>
    <xf numFmtId="0" fontId="0" fillId="0" borderId="21" xfId="0" applyBorder="1"/>
    <xf numFmtId="0" fontId="31" fillId="0" borderId="29" xfId="0" applyFont="1" applyBorder="1" applyAlignment="1">
      <alignment vertical="center" wrapText="1"/>
    </xf>
    <xf numFmtId="168" fontId="31" fillId="0" borderId="30" xfId="0" applyNumberFormat="1"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0" fillId="0" borderId="21" xfId="0" applyBorder="1" applyAlignment="1">
      <alignment wrapText="1"/>
    </xf>
    <xf numFmtId="0" fontId="30" fillId="0" borderId="0" xfId="0" applyFont="1" applyAlignment="1">
      <alignment wrapText="1"/>
    </xf>
    <xf numFmtId="0" fontId="2" fillId="12" borderId="3" xfId="0" applyFont="1" applyFill="1" applyBorder="1" applyAlignment="1">
      <alignment horizontal="center" vertical="center"/>
    </xf>
    <xf numFmtId="167" fontId="2" fillId="12" borderId="3" xfId="12" applyNumberFormat="1" applyFont="1" applyFill="1" applyBorder="1" applyAlignment="1">
      <alignment horizontal="center"/>
    </xf>
    <xf numFmtId="0" fontId="2" fillId="12" borderId="0" xfId="0" applyFont="1" applyFill="1" applyAlignment="1">
      <alignment horizontal="center" vertical="center"/>
    </xf>
    <xf numFmtId="167" fontId="2" fillId="12" borderId="0" xfId="12" applyNumberFormat="1" applyFont="1" applyFill="1" applyBorder="1" applyAlignment="1">
      <alignment horizontal="center"/>
    </xf>
    <xf numFmtId="0" fontId="2" fillId="0" borderId="14" xfId="0" applyFont="1" applyBorder="1" applyAlignment="1">
      <alignment wrapText="1"/>
    </xf>
    <xf numFmtId="0" fontId="0" fillId="0" borderId="22" xfId="0" applyBorder="1" applyAlignment="1">
      <alignment horizontal="center" vertical="center" wrapText="1"/>
    </xf>
    <xf numFmtId="0" fontId="0" fillId="0" borderId="0" xfId="0" applyAlignment="1">
      <alignment horizontal="center" vertical="center" wrapText="1"/>
    </xf>
    <xf numFmtId="0" fontId="7" fillId="0" borderId="14" xfId="0" applyFont="1" applyBorder="1" applyAlignment="1">
      <alignment wrapText="1"/>
    </xf>
    <xf numFmtId="0" fontId="0" fillId="0" borderId="14" xfId="0" applyBorder="1" applyAlignment="1">
      <alignment wrapText="1"/>
    </xf>
    <xf numFmtId="0" fontId="0" fillId="0" borderId="17" xfId="0" applyBorder="1" applyAlignment="1">
      <alignment horizontal="center" vertical="center" wrapText="1"/>
    </xf>
    <xf numFmtId="0" fontId="30" fillId="0" borderId="0" xfId="0" applyFont="1" applyAlignment="1">
      <alignment wrapText="1"/>
    </xf>
    <xf numFmtId="0" fontId="34" fillId="0" borderId="0" xfId="0" applyFont="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0" xfId="0" applyFont="1" applyAlignment="1">
      <alignment horizontal="left" vertical="center" wrapText="1"/>
    </xf>
    <xf numFmtId="0" fontId="0" fillId="0" borderId="0" xfId="0" applyAlignment="1">
      <alignment horizontal="left" wrapText="1"/>
    </xf>
    <xf numFmtId="0" fontId="11"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0" fontId="34" fillId="0" borderId="0" xfId="0" applyFont="1" applyAlignment="1">
      <alignment horizontal="left" vertical="center" wrapText="1"/>
    </xf>
    <xf numFmtId="0" fontId="34" fillId="0" borderId="3" xfId="0" applyFont="1" applyBorder="1" applyAlignment="1">
      <alignment horizontal="center"/>
    </xf>
    <xf numFmtId="0" fontId="34"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34" fillId="0" borderId="18" xfId="0" applyFont="1" applyBorder="1" applyAlignment="1">
      <alignment horizontal="center" vertical="center" wrapText="1"/>
    </xf>
    <xf numFmtId="164" fontId="34" fillId="0" borderId="3" xfId="7" applyNumberFormat="1" applyFont="1" applyBorder="1"/>
    <xf numFmtId="164" fontId="34" fillId="2" borderId="3" xfId="7" applyNumberFormat="1" applyFont="1" applyFill="1" applyBorder="1"/>
    <xf numFmtId="0" fontId="34" fillId="0" borderId="0" xfId="0" applyFont="1" applyAlignment="1">
      <alignment vertical="center"/>
    </xf>
    <xf numFmtId="1" fontId="34" fillId="0" borderId="3" xfId="0" applyNumberFormat="1" applyFont="1" applyBorder="1"/>
    <xf numFmtId="1" fontId="34" fillId="2" borderId="3" xfId="0" applyNumberFormat="1" applyFont="1" applyFill="1" applyBorder="1"/>
    <xf numFmtId="0" fontId="35" fillId="0" borderId="0" xfId="0" applyFont="1"/>
    <xf numFmtId="0" fontId="0" fillId="0" borderId="3" xfId="0" applyBorder="1"/>
    <xf numFmtId="0" fontId="25" fillId="0" borderId="3" xfId="0" applyFont="1" applyBorder="1" applyAlignment="1">
      <alignment horizontal="center"/>
    </xf>
    <xf numFmtId="1" fontId="0" fillId="0" borderId="3" xfId="0" applyNumberFormat="1" applyBorder="1"/>
    <xf numFmtId="169" fontId="0" fillId="0" borderId="3" xfId="0" applyNumberFormat="1" applyBorder="1"/>
    <xf numFmtId="2" fontId="0" fillId="0" borderId="3" xfId="0" applyNumberFormat="1" applyBorder="1"/>
    <xf numFmtId="0" fontId="0" fillId="0" borderId="3" xfId="0" quotePrefix="1" applyBorder="1"/>
    <xf numFmtId="170" fontId="0" fillId="0" borderId="3" xfId="0" applyNumberFormat="1" applyBorder="1"/>
    <xf numFmtId="0" fontId="5" fillId="12" borderId="0" xfId="0" applyFont="1" applyFill="1" applyAlignment="1">
      <alignment horizontal="left" wrapText="1"/>
    </xf>
    <xf numFmtId="0" fontId="25" fillId="0" borderId="0" xfId="0" applyFont="1"/>
    <xf numFmtId="1" fontId="0" fillId="2" borderId="0" xfId="0" applyNumberFormat="1" applyFill="1"/>
    <xf numFmtId="170" fontId="0" fillId="0" borderId="0" xfId="0" applyNumberFormat="1"/>
    <xf numFmtId="1" fontId="0" fillId="0" borderId="0" xfId="0" applyNumberFormat="1"/>
    <xf numFmtId="167" fontId="0" fillId="2" borderId="0" xfId="12" applyNumberFormat="1" applyFont="1" applyFill="1"/>
    <xf numFmtId="10" fontId="0" fillId="0" borderId="0" xfId="12" applyNumberFormat="1" applyFont="1"/>
    <xf numFmtId="9" fontId="0" fillId="0" borderId="0" xfId="12" applyFont="1"/>
    <xf numFmtId="10" fontId="0" fillId="2" borderId="0" xfId="0" applyNumberFormat="1" applyFill="1"/>
    <xf numFmtId="0" fontId="36" fillId="0" borderId="0" xfId="0" applyFont="1"/>
    <xf numFmtId="0" fontId="37" fillId="0" borderId="0" xfId="13" applyFont="1" applyAlignment="1">
      <alignment horizontal="center"/>
    </xf>
    <xf numFmtId="0" fontId="38" fillId="0" borderId="0" xfId="13" applyFont="1"/>
    <xf numFmtId="0" fontId="39" fillId="0" borderId="0" xfId="13" applyFont="1" applyAlignment="1">
      <alignment horizontal="center"/>
    </xf>
    <xf numFmtId="0" fontId="1" fillId="0" borderId="0" xfId="13" applyAlignment="1">
      <alignment horizontal="right" vertical="top" indent="1"/>
    </xf>
    <xf numFmtId="0" fontId="40" fillId="0" borderId="0" xfId="13" applyFont="1" applyAlignment="1">
      <alignment horizontal="left" wrapText="1"/>
    </xf>
    <xf numFmtId="0" fontId="40" fillId="0" borderId="0" xfId="13" applyFont="1"/>
    <xf numFmtId="0" fontId="41" fillId="0" borderId="0" xfId="15"/>
    <xf numFmtId="0" fontId="42" fillId="0" borderId="0" xfId="13" applyFont="1" applyAlignment="1">
      <alignment horizontal="left"/>
    </xf>
    <xf numFmtId="0" fontId="42" fillId="0" borderId="0" xfId="13" applyFont="1" applyAlignment="1">
      <alignment horizontal="center"/>
    </xf>
    <xf numFmtId="0" fontId="42" fillId="0" borderId="0" xfId="13" applyFont="1" applyAlignment="1">
      <alignment horizontal="right"/>
    </xf>
  </cellXfs>
  <cellStyles count="16">
    <cellStyle name="Comma" xfId="7" builtinId="3"/>
    <cellStyle name="Comma 3 2" xfId="5" xr:uid="{1B5F4652-7B58-1C47-8E63-F41FF4CDD5CD}"/>
    <cellStyle name="Currency 2 2" xfId="10" xr:uid="{EC7EC71D-7EC1-9F4B-9188-CBAC76CE912C}"/>
    <cellStyle name="Hyperlink" xfId="15" builtinId="8"/>
    <cellStyle name="Normal" xfId="0" builtinId="0"/>
    <cellStyle name="Normal 2" xfId="1" xr:uid="{7DB9C79E-01D7-4EA8-9A0D-53595E5ACD77}"/>
    <cellStyle name="Normal 2 2" xfId="4" xr:uid="{D5CC24A8-3C4A-8840-AADD-E8E500BE00E4}"/>
    <cellStyle name="Normal 2 3" xfId="2" xr:uid="{94D9C9A3-CA12-A54F-A25E-37042DD444AB}"/>
    <cellStyle name="Normal 2 4" xfId="13" xr:uid="{A6452A42-320B-4456-BC65-7FB5729FE7E6}"/>
    <cellStyle name="Normal 3" xfId="3" xr:uid="{4A7390F8-7660-B142-9A93-8F09917D2776}"/>
    <cellStyle name="Normal 3 2" xfId="8" xr:uid="{36E00B3B-3555-CB4B-8A98-B794430C2849}"/>
    <cellStyle name="Normal 7 2" xfId="9" xr:uid="{29DC3224-80CC-E140-9434-2B6A26AC9B5A}"/>
    <cellStyle name="Percent" xfId="12" builtinId="5"/>
    <cellStyle name="Percent 2" xfId="11" xr:uid="{7BB636F2-EB51-AA42-9A9C-8273132822F8}"/>
    <cellStyle name="Percent 2 2" xfId="14" xr:uid="{AEF9B9E0-333F-4010-B4BB-6018FFE3DE41}"/>
    <cellStyle name="Percent 3 2" xfId="6" xr:uid="{84211C03-8518-7940-9395-C0D40945B6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microsoft.com/office/2017/10/relationships/person" Target="persons/person.xml"/><Relationship Id="rId20" Type="http://schemas.openxmlformats.org/officeDocument/2006/relationships/worksheet" Target="worksheets/sheet20.xml"/><Relationship Id="rId41"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129827</xdr:rowOff>
    </xdr:to>
    <xdr:pic>
      <xdr:nvPicPr>
        <xdr:cNvPr id="2" name="Picture 1">
          <a:extLst>
            <a:ext uri="{FF2B5EF4-FFF2-40B4-BE49-F238E27FC236}">
              <a16:creationId xmlns:a16="http://schemas.microsoft.com/office/drawing/2014/main" id="{787AC2E6-A928-41A5-A686-A21944CC32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4000" cy="508921"/>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07602FAC-B1B7-41AC-BB3D-16E2DB044A3E}"/>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7E79FF85-D328-48E1-B08C-6DEB8564D7A9}"/>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419100</xdr:colOff>
      <xdr:row>0</xdr:row>
      <xdr:rowOff>152399</xdr:rowOff>
    </xdr:from>
    <xdr:to>
      <xdr:col>18</xdr:col>
      <xdr:colOff>66675</xdr:colOff>
      <xdr:row>9</xdr:row>
      <xdr:rowOff>190500</xdr:rowOff>
    </xdr:to>
    <xdr:sp macro="" textlink="">
      <xdr:nvSpPr>
        <xdr:cNvPr id="2" name="TextBox 1">
          <a:extLst>
            <a:ext uri="{FF2B5EF4-FFF2-40B4-BE49-F238E27FC236}">
              <a16:creationId xmlns:a16="http://schemas.microsoft.com/office/drawing/2014/main" id="{5E000408-440C-2445-9346-ECE4560A5823}"/>
            </a:ext>
          </a:extLst>
        </xdr:cNvPr>
        <xdr:cNvSpPr txBox="1"/>
      </xdr:nvSpPr>
      <xdr:spPr>
        <a:xfrm>
          <a:off x="4457700" y="152399"/>
          <a:ext cx="7724775" cy="1498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The primary objective of this question is to calculate the modified duration and convexity of the bond. A key assumption is that when the bond’s par value equals its market value, the yield is equal to the coupon rate.</a:t>
          </a:r>
          <a:r>
            <a:rPr lang="en-US" baseline="0"/>
            <a:t>  </a:t>
          </a:r>
          <a:r>
            <a:rPr lang="en-US"/>
            <a:t>For part (iii), candidates are required to use both duration and convexity to calculate the change in the bond's market value. It is important to note that when interest rates rise, the market value of bonds will always decrease.</a:t>
          </a:r>
        </a:p>
        <a:p>
          <a:endParaRPr lang="en-US"/>
        </a:p>
        <a:p>
          <a:r>
            <a:rPr lang="en-US"/>
            <a:t>Sources: </a:t>
          </a:r>
          <a:r>
            <a:rPr lang="en-US" sz="1100" i="1">
              <a:solidFill>
                <a:schemeClr val="dk1"/>
              </a:solidFill>
              <a:effectLst/>
              <a:latin typeface="+mn-lt"/>
              <a:ea typeface="+mn-ea"/>
              <a:cs typeface="+mn-cs"/>
            </a:rPr>
            <a:t>LAM-154-23: Ch. 7 (sections 7.2-7.5 &amp; 7A) of Derivatives Markets, McDonald, 3rd Edition</a:t>
          </a:r>
          <a:endParaRPr lang="en-US"/>
        </a:p>
        <a:p>
          <a:endParaRPr lang="en-US" sz="1100" kern="1200" baseline="0"/>
        </a:p>
        <a:p>
          <a:r>
            <a:rPr lang="en-US" sz="1100" kern="1200" baseline="0"/>
            <a:t>Commentary: </a:t>
          </a:r>
          <a:r>
            <a:rPr lang="en-US" i="1"/>
            <a:t>Candidates generally performed well when calculating the bond’s duration. Common mistakes included using an incorrect interest rate or assuming semi-annual coupon payments. Partial credit was awarded in these cases.  For part (ii), many candidates struggled with deriving the correct formula for convexity, leading to a higher frequency of errors.  Candidates performed well in part (iii), where most candidates correctly applied the calculated duration and convexity from parts (i) and (ii).</a:t>
          </a:r>
          <a:endParaRPr lang="en-US" sz="1100" i="1" kern="12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149680</xdr:colOff>
      <xdr:row>4</xdr:row>
      <xdr:rowOff>1</xdr:rowOff>
    </xdr:from>
    <xdr:to>
      <xdr:col>4</xdr:col>
      <xdr:colOff>1578430</xdr:colOff>
      <xdr:row>5</xdr:row>
      <xdr:rowOff>0</xdr:rowOff>
    </xdr:to>
    <xdr:pic>
      <xdr:nvPicPr>
        <xdr:cNvPr id="2" name="Picture 1">
          <a:extLst>
            <a:ext uri="{FF2B5EF4-FFF2-40B4-BE49-F238E27FC236}">
              <a16:creationId xmlns:a16="http://schemas.microsoft.com/office/drawing/2014/main" id="{0B40D04B-7C44-48FE-863B-72B77AB0B98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4530" y="914401"/>
          <a:ext cx="4994910"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244927</xdr:colOff>
      <xdr:row>7</xdr:row>
      <xdr:rowOff>81643</xdr:rowOff>
    </xdr:from>
    <xdr:to>
      <xdr:col>2</xdr:col>
      <xdr:colOff>17884</xdr:colOff>
      <xdr:row>8</xdr:row>
      <xdr:rowOff>16327</xdr:rowOff>
    </xdr:to>
    <xdr:pic>
      <xdr:nvPicPr>
        <xdr:cNvPr id="3" name="Picture 2">
          <a:extLst>
            <a:ext uri="{FF2B5EF4-FFF2-40B4-BE49-F238E27FC236}">
              <a16:creationId xmlns:a16="http://schemas.microsoft.com/office/drawing/2014/main" id="{3EDC2D41-B47C-42BB-8684-C25C5EB6C10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3587" y="2560048"/>
          <a:ext cx="973107" cy="450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6</xdr:row>
      <xdr:rowOff>149678</xdr:rowOff>
    </xdr:from>
    <xdr:to>
      <xdr:col>3</xdr:col>
      <xdr:colOff>556374</xdr:colOff>
      <xdr:row>6</xdr:row>
      <xdr:rowOff>435429</xdr:rowOff>
    </xdr:to>
    <xdr:pic>
      <xdr:nvPicPr>
        <xdr:cNvPr id="4" name="Picture 3">
          <a:extLst>
            <a:ext uri="{FF2B5EF4-FFF2-40B4-BE49-F238E27FC236}">
              <a16:creationId xmlns:a16="http://schemas.microsoft.com/office/drawing/2014/main" id="{FC7DB7CF-DE6B-4CF2-B017-059619EF1E17}"/>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95350" y="2016578"/>
          <a:ext cx="2838564" cy="289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5</xdr:row>
      <xdr:rowOff>81643</xdr:rowOff>
    </xdr:from>
    <xdr:to>
      <xdr:col>4</xdr:col>
      <xdr:colOff>1741714</xdr:colOff>
      <xdr:row>5</xdr:row>
      <xdr:rowOff>399828</xdr:rowOff>
    </xdr:to>
    <xdr:pic>
      <xdr:nvPicPr>
        <xdr:cNvPr id="5" name="Picture 4">
          <a:extLst>
            <a:ext uri="{FF2B5EF4-FFF2-40B4-BE49-F238E27FC236}">
              <a16:creationId xmlns:a16="http://schemas.microsoft.com/office/drawing/2014/main" id="{41C07FFD-0BDE-46F9-8E52-3A8127155376}"/>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6790" y="1436098"/>
          <a:ext cx="5020219" cy="320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638734</xdr:colOff>
      <xdr:row>5</xdr:row>
      <xdr:rowOff>494587</xdr:rowOff>
    </xdr:from>
    <xdr:ext cx="3855811" cy="636763"/>
    <xdr:pic>
      <xdr:nvPicPr>
        <xdr:cNvPr id="2" name="Picture 1">
          <a:extLst>
            <a:ext uri="{FF2B5EF4-FFF2-40B4-BE49-F238E27FC236}">
              <a16:creationId xmlns:a16="http://schemas.microsoft.com/office/drawing/2014/main" id="{2501B146-CAC3-4067-80FD-8EA40A588DF9}"/>
            </a:ext>
          </a:extLst>
        </xdr:cNvPr>
        <xdr:cNvPicPr>
          <a:picLocks noChangeAspect="1"/>
        </xdr:cNvPicPr>
      </xdr:nvPicPr>
      <xdr:blipFill>
        <a:blip xmlns:r="http://schemas.openxmlformats.org/officeDocument/2006/relationships" r:embed="rId1"/>
        <a:stretch>
          <a:fillRect/>
        </a:stretch>
      </xdr:blipFill>
      <xdr:spPr>
        <a:xfrm>
          <a:off x="2237029" y="2142412"/>
          <a:ext cx="3855811" cy="63676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112058</xdr:colOff>
      <xdr:row>5</xdr:row>
      <xdr:rowOff>158411</xdr:rowOff>
    </xdr:from>
    <xdr:ext cx="3855811" cy="636763"/>
    <xdr:pic>
      <xdr:nvPicPr>
        <xdr:cNvPr id="2" name="Picture 1">
          <a:extLst>
            <a:ext uri="{FF2B5EF4-FFF2-40B4-BE49-F238E27FC236}">
              <a16:creationId xmlns:a16="http://schemas.microsoft.com/office/drawing/2014/main" id="{C400F227-59E6-4919-BD4D-BF0387F68D19}"/>
            </a:ext>
          </a:extLst>
        </xdr:cNvPr>
        <xdr:cNvPicPr>
          <a:picLocks noChangeAspect="1"/>
        </xdr:cNvPicPr>
      </xdr:nvPicPr>
      <xdr:blipFill>
        <a:blip xmlns:r="http://schemas.openxmlformats.org/officeDocument/2006/relationships" r:embed="rId1"/>
        <a:stretch>
          <a:fillRect/>
        </a:stretch>
      </xdr:blipFill>
      <xdr:spPr>
        <a:xfrm>
          <a:off x="1712258" y="1693841"/>
          <a:ext cx="3855811" cy="63676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4</xdr:col>
      <xdr:colOff>941294</xdr:colOff>
      <xdr:row>5</xdr:row>
      <xdr:rowOff>100853</xdr:rowOff>
    </xdr:from>
    <xdr:to>
      <xdr:col>5</xdr:col>
      <xdr:colOff>360269</xdr:colOff>
      <xdr:row>5</xdr:row>
      <xdr:rowOff>310403</xdr:rowOff>
    </xdr:to>
    <xdr:pic>
      <xdr:nvPicPr>
        <xdr:cNvPr id="2" name="Picture 1">
          <a:extLst>
            <a:ext uri="{FF2B5EF4-FFF2-40B4-BE49-F238E27FC236}">
              <a16:creationId xmlns:a16="http://schemas.microsoft.com/office/drawing/2014/main" id="{16FA95AD-D404-4DFB-8229-954DCF1538C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11339" y="1754393"/>
          <a:ext cx="510540" cy="21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593912</xdr:colOff>
      <xdr:row>4</xdr:row>
      <xdr:rowOff>302559</xdr:rowOff>
    </xdr:from>
    <xdr:to>
      <xdr:col>8</xdr:col>
      <xdr:colOff>708212</xdr:colOff>
      <xdr:row>5</xdr:row>
      <xdr:rowOff>282389</xdr:rowOff>
    </xdr:to>
    <xdr:pic>
      <xdr:nvPicPr>
        <xdr:cNvPr id="3" name="Picture 2">
          <a:extLst>
            <a:ext uri="{FF2B5EF4-FFF2-40B4-BE49-F238E27FC236}">
              <a16:creationId xmlns:a16="http://schemas.microsoft.com/office/drawing/2014/main" id="{CE389A04-EAD4-433A-AD3D-3BEFCEFE189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47902" y="1636059"/>
          <a:ext cx="2628900" cy="30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fc-my.sharepoint.com/personal/shmiche_mfcgd_com/Documents/Desktop/ILALAM%20grading%20fall/ILA%20LAM%20Fall24%20Rubric.xlsx" TargetMode="External"/><Relationship Id="rId1" Type="http://schemas.openxmlformats.org/officeDocument/2006/relationships/externalLinkPath" Target="https://mfc-my.sharepoint.com/personal/shmiche_mfcgd_com/Documents/Desktop/ILALAM%20grading%20fall/ILA%20LAM%20Fall24%20Rubri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o61\Documents\Personal\Grading\Fall%202024\Rubric\ILA%20LAM%20Fall24%20Rubric.xlsx" TargetMode="External"/><Relationship Id="rId1" Type="http://schemas.openxmlformats.org/officeDocument/2006/relationships/externalLinkPath" Target="file:///C:\Users\to61\Documents\Personal\Grading\Fall%202024\Rubric\ILA%20LAM%20Fall24%20Rubri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ocietyofactuaries-my.sharepoint.com/Users/tong/Downloads/edu-2020-fall-ilalam-exam.xlsx" TargetMode="External"/><Relationship Id="rId1" Type="http://schemas.openxmlformats.org/officeDocument/2006/relationships/externalLinkPath" Target="/Users/tong/Downloads/edu-2020-fall-ilalam-exa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183520\OneDrive%20-%20Social%20Security%20Administration\Documents\Personal\soa%20exam\QFI\2022\QWS\Topic%202\QFIQF%202022%20Kim%20T2Q1.CB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ocialsecuritygov-my.sharepoint.com/Users/183520/OneDrive%20-%20Social%20Security%20Administration/Documents/Personal/soa%20exam/QFI/2022/QWS/Topic%202/QFIQF%202022%20Kim%20T2Q1.CBT.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CURATED%20PAST%20EXAMS/Fully%20Assembled/CP341%20Curated%20Past%20Exam%20Excel%20Files.xlsx" TargetMode="External"/><Relationship Id="rId1" Type="http://schemas.openxmlformats.org/officeDocument/2006/relationships/externalLinkPath" Target="CP341%20Curated%20Past%20Exam%20Excel%20Fi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yllabus list"/>
      <sheetName val="LO"/>
      <sheetName val="Q1"/>
      <sheetName val="Q1 Calc"/>
      <sheetName val="Q2"/>
      <sheetName val="Q3"/>
      <sheetName val="Q3 Calc"/>
      <sheetName val="Q4"/>
      <sheetName val="Q4 Calc (a)(i)"/>
      <sheetName val="Q4 Calc (a)(ii)"/>
      <sheetName val="Q4 Calc (b)(i)"/>
      <sheetName val="Q5"/>
      <sheetName val="Q6"/>
      <sheetName val="Q6 Calc A"/>
      <sheetName val="Q6 Calc C"/>
    </sheetNames>
    <sheetDataSet>
      <sheetData sheetId="0">
        <row r="2">
          <cell r="E2">
            <v>2024</v>
          </cell>
        </row>
      </sheetData>
      <sheetData sheetId="1">
        <row r="4">
          <cell r="B4" t="str">
            <v>Handbook of Fixed Income Securities, Fabozzi, Frank J., 9th Edition, 2021 - Ch. 49: Introduction to Multifactor Risk Models in Fixed Income and Their Applications</v>
          </cell>
        </row>
        <row r="5">
          <cell r="B5" t="str">
            <v>LAM-135-19: Stochastic Modeling, Theory and Reality from and Actuarial Perspective, sections I.A, I.B-I.B.3.a, I.B.4 &amp; I.D-I.D.3</v>
          </cell>
        </row>
        <row r="6">
          <cell r="B6" t="str">
            <v xml:space="preserve">LAM-137-19: Multi-state Transition Models with Actuarial Application, sections 1 &amp; 2 </v>
          </cell>
        </row>
        <row r="7">
          <cell r="B7" t="str">
            <v>LAM-138-19: A Practitioner's Guide to Generalized Linear Models, 1.1-1.108, 1.118-1.130 &amp; 3.1-3.14</v>
          </cell>
        </row>
        <row r="8">
          <cell r="B8" t="str">
            <v>LAM-141-19: Case Study: LTC Insurance First Principles Modeling</v>
          </cell>
        </row>
        <row r="9">
          <cell r="B9" t="str">
            <v>LAM-142-19: Case Study: LTC Insurance First Principles Modeling: Mortality Assumptions</v>
          </cell>
        </row>
        <row r="10">
          <cell r="B10" t="str">
            <v>LAM-143-19: Case Study: LTC Insurance First Principles Modeling: Lapse Assumptions</v>
          </cell>
        </row>
        <row r="11">
          <cell r="B11" t="str">
            <v>Stochastic Modeling is on the Rise, Product Matters, Nov 2016</v>
          </cell>
        </row>
        <row r="12">
          <cell r="B12" t="str">
            <v>Stochastic Analysis of Long-Term Multiple-Decrement Contracts, Actuarial Practice Forum, Jul 2008 (excluding Attachments)</v>
          </cell>
        </row>
        <row r="13">
          <cell r="B13" t="str">
            <v>Beware of Stochastic Model Risk!, Risk &amp; Rewards, Aug 2019</v>
          </cell>
        </row>
        <row r="14">
          <cell r="B14" t="str">
            <v>LAM-132-19: Cluster Analysis: A Spatial Approach to Actuarial Modeling</v>
          </cell>
        </row>
        <row r="15">
          <cell r="B15" t="str">
            <v>LAM-135-19: Stochastic Modeling, Theory and Reality from and Actuarial Perspective, section II.B.I</v>
          </cell>
        </row>
        <row r="16">
          <cell r="B16" t="str">
            <v>LAM-149-21: Application of Professional Judgement by Actuaries, 2020</v>
          </cell>
        </row>
        <row r="17">
          <cell r="B17" t="str">
            <v>LAM-157-F23: Reflection of Inflation, Interest Rates, Stock Market Volatility, and Potential Recession on Life Insurance Business, American Academy of Actuaries, 2022</v>
          </cell>
        </row>
        <row r="18">
          <cell r="B18" t="str">
            <v>Standards of Practice, Canadian Institute of Actuaries Actuarial Standards Board, 1440-1490</v>
          </cell>
        </row>
        <row r="19">
          <cell r="B19" t="str">
            <v>ASOP 56: Modeling, sections 3 &amp; 4</v>
          </cell>
        </row>
        <row r="20">
          <cell r="B20" t="str">
            <v>Model Efficiency Study Results, Nov 2011</v>
          </cell>
        </row>
        <row r="21">
          <cell r="B21" t="str">
            <v>CIA Educational Note: Use of Models, Jan 2017</v>
          </cell>
        </row>
        <row r="22">
          <cell r="B22" t="str">
            <v>Data Visualization for Model Controls, Financial Reporter, Mar 2017</v>
          </cell>
        </row>
        <row r="23">
          <cell r="B23" t="str">
            <v>Actuarial Modeling Systems: How Open We WANT Them to be vs. How Closed We NEED Them to be, The Modeling Platform, Nov 2017</v>
          </cell>
        </row>
        <row r="24">
          <cell r="B24" t="str">
            <v>Model Risk Management, American Academy of Actuaries, May 2019</v>
          </cell>
        </row>
        <row r="25">
          <cell r="B25" t="str">
            <v>The Importance of Centralization of Actuarial Modeling Functions, Part 1: Focus on Modularization and Reuse, The Modeling Platform, Nov 2019</v>
          </cell>
        </row>
        <row r="26">
          <cell r="B26" t="str">
            <v>The Importance of Centralization of Actuarial Modeling Functions, Part 2: DevOps – The Path to Actuarial Modernization and Consolidation, The Modeling Platform, Apr 2020</v>
          </cell>
        </row>
        <row r="27">
          <cell r="B27" t="str">
            <v>Assumption Governance, The Actuary, Jan 2021</v>
          </cell>
        </row>
        <row r="28">
          <cell r="B28" t="str">
            <v>“Raising the Bar” on Model Validation, SOA, Aug 2020</v>
          </cell>
        </row>
        <row r="29">
          <cell r="B29" t="str">
            <v>Reviewing, Validating and Auditing Actuarial Models, Valuation Actuary Symposium, Aug 2015</v>
          </cell>
        </row>
        <row r="30">
          <cell r="B30" t="str">
            <v>LAM-117-14: Key Rate Durations: Measures of Interest Rate Risk</v>
          </cell>
        </row>
        <row r="31">
          <cell r="B31" t="str">
            <v xml:space="preserve">LAM-118-14: Revisiting the Role of Insurance Company ALM w/in a RM Framework </v>
          </cell>
        </row>
        <row r="32">
          <cell r="B32" t="str">
            <v>LAM-130-15: Diversification: Consideration on Modelling Aspects &amp; Related Fungibility and Transferability, CRO, Oct 2013, pp. 1-18</v>
          </cell>
        </row>
        <row r="33">
          <cell r="B33" t="str">
            <v xml:space="preserve">LAM-131-19: Ch. 22 of Life Insurance Accounting, Asset/Liability Management </v>
          </cell>
        </row>
        <row r="34">
          <cell r="B34" t="str">
            <v>LAM-140-19: Asset Adequacy Analysis Practice Note, 2017, questions: 3, 5, 10-16, 18-20, 27, 29-31, 39, 42-60, 65-68, 71-82, 85 &amp; 89</v>
          </cell>
        </row>
        <row r="35">
          <cell r="B35" t="str">
            <v>LAM-146-19: Ch. 16 of ALM Management of Financial Institutions, Tilman, 2003</v>
          </cell>
        </row>
        <row r="36">
          <cell r="B36" t="str">
            <v>LAM-147-19: Ch 2 of ALM Management of Financial Institutions, Tilman, 2003</v>
          </cell>
        </row>
        <row r="37">
          <cell r="B37" t="str">
            <v>Investment Guarantees, Hardy, Mary, 2003 - Ch. 1: Investment Guarantees</v>
          </cell>
        </row>
        <row r="38">
          <cell r="B38" t="str">
            <v>Investment Guarantees, Hardy, Mary, 2003 - Ch. 2: Modeling Long-Term Stock Returns</v>
          </cell>
        </row>
        <row r="39">
          <cell r="B39" t="str">
            <v xml:space="preserve">Investment Guarantees, Hardy, Mary, 2003 - Ch. 6: Modeling the Guarantee Liability </v>
          </cell>
        </row>
        <row r="40">
          <cell r="B40" t="str">
            <v>Investment Guarantees, Hardy, Mary, 2003 - Ch. 7: A Review of Option Pricing Theory (pp. 115-125)</v>
          </cell>
        </row>
        <row r="41">
          <cell r="B41" t="str">
            <v>Investment Guarantees, Hardy, Mary, 2003 - Ch. 8: Dynamic Hedging for Separate Account Guarantees (pp. 133-143)</v>
          </cell>
        </row>
        <row r="42">
          <cell r="B42" t="str">
            <v>Investment Guarantees, Hardy, Mary, 2003 - Ch. 12: Guaranteed Annuity Options</v>
          </cell>
        </row>
        <row r="43">
          <cell r="B43" t="str">
            <v>Investment Guarantees, Hardy, Mary, 2003 - Ch. 13: Equity-Indexed Annuities</v>
          </cell>
        </row>
        <row r="44">
          <cell r="B44" t="str">
            <v>LAM-139-19: Simulation of a Guaranteed Minimum Annuity Benefit, Freedman, 2019; Excel Model - Stochastic Simulation of a GMAB Option (Accompanies Simulation of a GMAB)</v>
          </cell>
        </row>
        <row r="45">
          <cell r="B45" t="str">
            <v>LAM-148-19: Introduction to Economic Scenario Generators - Selecting and Specifying ESGs</v>
          </cell>
        </row>
        <row r="46">
          <cell r="B46" t="str">
            <v>Economic Scenario Generators: A Practical Guide, 2016, Ch. 1, 2, 4.1, 5, 6, 9, 10, 11.1 &amp; 11.3</v>
          </cell>
        </row>
        <row r="47">
          <cell r="B47" t="str">
            <v>Managing Investment Portfolios, Maginn, John L. and Tuttle, Donald L., 3rd Edition, 2007 - Ch. 3: Managing Institutional Investor Portfolios (section 4.1)</v>
          </cell>
        </row>
        <row r="48">
          <cell r="B48" t="str">
            <v>Managing Investment Portfolios, Maginn, John L. and Tuttle, Donald L., 3rd Edition, 2007 - Ch. 5: Asset Allocation (sections 2-4)</v>
          </cell>
        </row>
        <row r="49">
          <cell r="B49" t="str">
            <v>Managing Investment Portfolios, Maginn, John L. and Tuttle, Donald L., 3rd Edition, 2007 - Ch. 6: Fixed-Income Portfolio Management (sections 1-5)</v>
          </cell>
        </row>
        <row r="50">
          <cell r="B50" t="str">
            <v>Managing Investment Portfolios, Maginn, John L. and Tuttle, Donald L., 3rd Edition, 2007 - Ch. 8: Alternative Investments Portfolio Management (section 3)</v>
          </cell>
        </row>
        <row r="51">
          <cell r="B51" t="str">
            <v>Managing Investment Portfolios, Maginn, John L. and Tuttle, Donald L., 3rd Edition, 2007 - Ch.12: Evaluating Portfolio Performance (section 4)</v>
          </cell>
        </row>
        <row r="52">
          <cell r="B52" t="str">
            <v>Handbook of Fixed Income Securities, Fabozzi, Frank J., 9th Edition, 2021 - Ch. 4: Bond Pricing, Yield Measures and Total Return (pp. 76-94)</v>
          </cell>
        </row>
        <row r="53">
          <cell r="B53" t="str">
            <v>Handbook of Fixed Income Securities, Fabozzi, Frank J., 9th Edition, 2021 - Ch. 7: U.S. Treasury Securities (pp. 171-184)</v>
          </cell>
        </row>
        <row r="54">
          <cell r="B54" t="str">
            <v>Handbook of Fixed Income Securities, Fabozzi, Frank J., 9th Edition, 2021 - Ch. 8: Agency Debt Securities (pp. 185-196)</v>
          </cell>
        </row>
        <row r="55">
          <cell r="B55" t="str">
            <v>Handbook of Fixed Income Securities, Fabozzi, Frank J., 9th Edition, 2021 - Ch. 9: Municipal Bonds (pp. 201-206 &amp; 209-221)</v>
          </cell>
        </row>
        <row r="56">
          <cell r="B56" t="str">
            <v>Handbook of Fixed Income Securities, Fabozzi, Frank J., 9th Edition, 2021 - Ch. 10: Corporate Bonds (pp. 235-262, excluding exhibits 10-1 &amp; 10-2)</v>
          </cell>
        </row>
        <row r="57">
          <cell r="B57" t="str">
            <v>Handbook of Fixed Income Securities, Fabozzi, Frank J., 9th Edition, 2021 - Ch. 13: Commercial Paper (pp. 301-310)</v>
          </cell>
        </row>
        <row r="58">
          <cell r="B58" t="str">
            <v>Handbook of Fixed Income Securities, Fabozzi, Frank J., 9th Edition, 2021 - Ch. 14: Floating-Rate Securities</v>
          </cell>
        </row>
        <row r="59">
          <cell r="B59" t="str">
            <v>Handbook of Fixed Income Securities, Fabozzi, Frank J., 9th Edition, 2021 - Ch. 21: An Overview of Mortgages and the Mortgage Market</v>
          </cell>
        </row>
        <row r="60">
          <cell r="B60" t="str">
            <v>Handbook of Fixed Income Securities, Fabozzi, Frank J., 9th Edition, 2021 - Ch. 22: Agency Mortgage Passthrough Securities</v>
          </cell>
        </row>
        <row r="61">
          <cell r="B61" t="str">
            <v>Handbook of Fixed Income Securities, Fabozzi, Frank J., 9th Edition, 2021 - Ch. 23: Agency Collateralized Mortgage Obligations (pp. 499-508 &amp; 520-528)</v>
          </cell>
        </row>
        <row r="62">
          <cell r="B62" t="str">
            <v>Handbook of Fixed Income Securities, Fabozzi, Frank J., 9th Edition, 2021 - Ch. 30: Collateralized Loan Obligations</v>
          </cell>
        </row>
        <row r="63">
          <cell r="B63" t="str">
            <v>Handbook of Fixed Income Securities, Fabozzi, Frank J., 9th Edition, 2021 - Ch. 60: Financial Positions in the Bond Market (pp. 1485-1488)</v>
          </cell>
        </row>
        <row r="64">
          <cell r="B64" t="str">
            <v>Handbook of Fixed Income Securities, Fabozzi, Frank J., 9th Edition, 2021 - Ch. 64: Interest-Rate Swaps (pp. 1575-1580 &amp; 1588-1589)</v>
          </cell>
        </row>
        <row r="65">
          <cell r="B65" t="str">
            <v>Handbook of Fixed Income Securities, Fabozzi, Frank J., 9th Edition, 2021 - Ch. 68: Credit Derivatives (pp. 1657-1671)</v>
          </cell>
        </row>
        <row r="66">
          <cell r="B66" t="str">
            <v>LAM-151-23: High-Yield Bond Market Primer</v>
          </cell>
        </row>
        <row r="67">
          <cell r="B67" t="str">
            <v>LAM-153-23: Managing your Advisor: A Guide to Getting the Most Out of the Portfolio Management Process</v>
          </cell>
        </row>
        <row r="68">
          <cell r="B68" t="str">
            <v xml:space="preserve">LAM-154-23: Ch. 7 (sections 7.2-7.5 &amp; 7A) of Derivatives Markets, McDonald, 3rd Edition </v>
          </cell>
        </row>
        <row r="69">
          <cell r="B69" t="str">
            <v>LAM-155-23: Secured Overnight Financing Rate (SOFR)</v>
          </cell>
        </row>
        <row r="70">
          <cell r="B70" t="str">
            <v>LAM-158-F23:  Managing Liquidity Risk, Industry Practices and Recommendations for CROs, CRO Forum, 2019</v>
          </cell>
        </row>
        <row r="71">
          <cell r="B71" t="str">
            <v>LAM-XXX-24: Profiles of Alternative Assets  in Life Insurance Landscape</v>
          </cell>
        </row>
        <row r="73">
          <cell r="A73" t="str">
            <v>LO#1</v>
          </cell>
          <cell r="B73" t="str">
            <v>Retrieval</v>
          </cell>
        </row>
        <row r="74">
          <cell r="A74" t="str">
            <v>LO#2</v>
          </cell>
          <cell r="B74" t="str">
            <v>Comprehension</v>
          </cell>
        </row>
        <row r="75">
          <cell r="A75" t="str">
            <v>LO#3</v>
          </cell>
          <cell r="B75" t="str">
            <v>Analysis</v>
          </cell>
        </row>
        <row r="76">
          <cell r="A76" t="str">
            <v>LO#4</v>
          </cell>
          <cell r="B76" t="str">
            <v>Knowledge Utilization</v>
          </cell>
        </row>
        <row r="77">
          <cell r="A77" t="str">
            <v>LO#5</v>
          </cell>
        </row>
      </sheetData>
      <sheetData sheetId="2"/>
      <sheetData sheetId="3">
        <row r="9">
          <cell r="C9" t="str">
            <v>LO#1-9</v>
          </cell>
        </row>
        <row r="10">
          <cell r="C10" t="e">
            <v>#N/A</v>
          </cell>
        </row>
        <row r="11">
          <cell r="C11" t="e">
            <v>#N/A</v>
          </cell>
        </row>
        <row r="12">
          <cell r="C12" t="e">
            <v>#N/A</v>
          </cell>
        </row>
        <row r="13">
          <cell r="C13" t="e">
            <v>#N/A</v>
          </cell>
        </row>
        <row r="14">
          <cell r="C14" t="e">
            <v>#N/A</v>
          </cell>
        </row>
        <row r="15">
          <cell r="C15" t="e">
            <v>#N/A</v>
          </cell>
        </row>
        <row r="16">
          <cell r="C16" t="e">
            <v>#N/A</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yllabus list"/>
      <sheetName val="LO"/>
      <sheetName val="Q1"/>
      <sheetName val="Q1 Calc"/>
      <sheetName val="Q2"/>
      <sheetName val="Q3"/>
      <sheetName val="Q3 Calc"/>
      <sheetName val="Q4"/>
      <sheetName val="Q4 Calc (a)(i)"/>
      <sheetName val="Q4 Calc (a)(ii)"/>
      <sheetName val="Q4 Calc (b)(i)"/>
      <sheetName val="Q5"/>
      <sheetName val="Q6"/>
      <sheetName val="Q6 Calc A"/>
      <sheetName val="Q6 Calc C"/>
    </sheetNames>
    <sheetDataSet>
      <sheetData sheetId="0">
        <row r="2">
          <cell r="E2">
            <v>2024</v>
          </cell>
        </row>
      </sheetData>
      <sheetData sheetId="1">
        <row r="4">
          <cell r="B4" t="str">
            <v>Handbook of Fixed Income Securities, Fabozzi, Frank J., 9th Edition, 2021 - Ch. 49: Introduction to Multifactor Risk Models in Fixed Income and Their Applications</v>
          </cell>
        </row>
        <row r="5">
          <cell r="B5" t="str">
            <v>LAM-135-19: Stochastic Modeling, Theory and Reality from and Actuarial Perspective, sections I.A, I.B-I.B.3.a, I.B.4 &amp; I.D-I.D.3</v>
          </cell>
        </row>
        <row r="6">
          <cell r="B6" t="str">
            <v xml:space="preserve">LAM-137-19: Multi-state Transition Models with Actuarial Application, sections 1 &amp; 2 </v>
          </cell>
        </row>
        <row r="7">
          <cell r="B7" t="str">
            <v>LAM-138-19: A Practitioner's Guide to Generalized Linear Models, 1.1-1.108, 1.118-1.130 &amp; 3.1-3.14</v>
          </cell>
        </row>
        <row r="8">
          <cell r="B8" t="str">
            <v>LAM-141-19: Case Study: LTC Insurance First Principles Modeling</v>
          </cell>
        </row>
        <row r="9">
          <cell r="B9" t="str">
            <v>LAM-142-19: Case Study: LTC Insurance First Principles Modeling: Mortality Assumptions</v>
          </cell>
        </row>
        <row r="10">
          <cell r="B10" t="str">
            <v>LAM-143-19: Case Study: LTC Insurance First Principles Modeling: Lapse Assumptions</v>
          </cell>
        </row>
        <row r="11">
          <cell r="B11" t="str">
            <v>Stochastic Modeling is on the Rise, Product Matters, Nov 2016</v>
          </cell>
        </row>
        <row r="12">
          <cell r="B12" t="str">
            <v>Stochastic Analysis of Long-Term Multiple-Decrement Contracts, Actuarial Practice Forum, Jul 2008 (excluding Attachments)</v>
          </cell>
        </row>
        <row r="13">
          <cell r="B13" t="str">
            <v>Beware of Stochastic Model Risk!, Risk &amp; Rewards, Aug 2019</v>
          </cell>
        </row>
        <row r="14">
          <cell r="B14" t="str">
            <v>LAM-132-19: Cluster Analysis: A Spatial Approach to Actuarial Modeling</v>
          </cell>
        </row>
        <row r="15">
          <cell r="B15" t="str">
            <v>LAM-135-19: Stochastic Modeling, Theory and Reality from and Actuarial Perspective, section II.B.I</v>
          </cell>
        </row>
        <row r="16">
          <cell r="B16" t="str">
            <v>LAM-149-21: Application of Professional Judgement by Actuaries, 2020</v>
          </cell>
        </row>
        <row r="17">
          <cell r="B17" t="str">
            <v>LAM-157-F23: Reflection of Inflation, Interest Rates, Stock Market Volatility, and Potential Recession on Life Insurance Business, American Academy of Actuaries, 2022</v>
          </cell>
        </row>
        <row r="18">
          <cell r="B18" t="str">
            <v>Standards of Practice, Canadian Institute of Actuaries Actuarial Standards Board, 1440-1490</v>
          </cell>
        </row>
        <row r="19">
          <cell r="B19" t="str">
            <v>ASOP 56: Modeling, sections 3 &amp; 4</v>
          </cell>
        </row>
        <row r="20">
          <cell r="B20" t="str">
            <v>Model Efficiency Study Results, Nov 2011</v>
          </cell>
        </row>
        <row r="21">
          <cell r="B21" t="str">
            <v>CIA Educational Note: Use of Models, Jan 2017</v>
          </cell>
        </row>
        <row r="22">
          <cell r="B22" t="str">
            <v>Data Visualization for Model Controls, Financial Reporter, Mar 2017</v>
          </cell>
        </row>
        <row r="23">
          <cell r="B23" t="str">
            <v>Actuarial Modeling Systems: How Open We WANT Them to be vs. How Closed We NEED Them to be, The Modeling Platform, Nov 2017</v>
          </cell>
        </row>
        <row r="24">
          <cell r="B24" t="str">
            <v>Model Risk Management, American Academy of Actuaries, May 2019</v>
          </cell>
        </row>
        <row r="25">
          <cell r="B25" t="str">
            <v>The Importance of Centralization of Actuarial Modeling Functions, Part 1: Focus on Modularization and Reuse, The Modeling Platform, Nov 2019</v>
          </cell>
        </row>
        <row r="26">
          <cell r="B26" t="str">
            <v>The Importance of Centralization of Actuarial Modeling Functions, Part 2: DevOps – The Path to Actuarial Modernization and Consolidation, The Modeling Platform, Apr 2020</v>
          </cell>
        </row>
        <row r="27">
          <cell r="B27" t="str">
            <v>Assumption Governance, The Actuary, Jan 2021</v>
          </cell>
        </row>
        <row r="28">
          <cell r="B28" t="str">
            <v>“Raising the Bar” on Model Validation, SOA, Aug 2020</v>
          </cell>
        </row>
        <row r="29">
          <cell r="B29" t="str">
            <v>Reviewing, Validating and Auditing Actuarial Models, Valuation Actuary Symposium, Aug 2015</v>
          </cell>
        </row>
        <row r="30">
          <cell r="B30" t="str">
            <v>LAM-117-14: Key Rate Durations: Measures of Interest Rate Risk</v>
          </cell>
        </row>
        <row r="31">
          <cell r="B31" t="str">
            <v xml:space="preserve">LAM-118-14: Revisiting the Role of Insurance Company ALM w/in a RM Framework </v>
          </cell>
        </row>
        <row r="32">
          <cell r="B32" t="str">
            <v>LAM-130-15: Diversification: Consideration on Modelling Aspects &amp; Related Fungibility and Transferability, CRO, Oct 2013, pp. 1-18</v>
          </cell>
        </row>
        <row r="33">
          <cell r="B33" t="str">
            <v xml:space="preserve">LAM-131-19: Ch. 22 of Life Insurance Accounting, Asset/Liability Management </v>
          </cell>
        </row>
        <row r="34">
          <cell r="B34" t="str">
            <v>LAM-140-19: Asset Adequacy Analysis Practice Note, 2017, questions: 3, 5, 10-16, 18-20, 27, 29-31, 39, 42-60, 65-68, 71-82, 85 &amp; 89</v>
          </cell>
        </row>
        <row r="35">
          <cell r="B35" t="str">
            <v>LAM-146-19: Ch. 16 of ALM Management of Financial Institutions, Tilman, 2003</v>
          </cell>
        </row>
        <row r="36">
          <cell r="B36" t="str">
            <v>LAM-147-19: Ch 2 of ALM Management of Financial Institutions, Tilman, 2003</v>
          </cell>
        </row>
        <row r="37">
          <cell r="B37" t="str">
            <v>Investment Guarantees, Hardy, Mary, 2003 - Ch. 1: Investment Guarantees</v>
          </cell>
        </row>
        <row r="38">
          <cell r="B38" t="str">
            <v>Investment Guarantees, Hardy, Mary, 2003 - Ch. 2: Modeling Long-Term Stock Returns</v>
          </cell>
        </row>
        <row r="39">
          <cell r="B39" t="str">
            <v xml:space="preserve">Investment Guarantees, Hardy, Mary, 2003 - Ch. 6: Modeling the Guarantee Liability </v>
          </cell>
        </row>
        <row r="40">
          <cell r="B40" t="str">
            <v>Investment Guarantees, Hardy, Mary, 2003 - Ch. 7: A Review of Option Pricing Theory (pp. 115-125)</v>
          </cell>
        </row>
        <row r="41">
          <cell r="B41" t="str">
            <v>Investment Guarantees, Hardy, Mary, 2003 - Ch. 8: Dynamic Hedging for Separate Account Guarantees (pp. 133-143)</v>
          </cell>
        </row>
        <row r="42">
          <cell r="B42" t="str">
            <v>Investment Guarantees, Hardy, Mary, 2003 - Ch. 12: Guaranteed Annuity Options</v>
          </cell>
        </row>
        <row r="43">
          <cell r="B43" t="str">
            <v>Investment Guarantees, Hardy, Mary, 2003 - Ch. 13: Equity-Indexed Annuities</v>
          </cell>
        </row>
        <row r="44">
          <cell r="B44" t="str">
            <v>LAM-139-19: Simulation of a Guaranteed Minimum Annuity Benefit, Freedman, 2019; Excel Model - Stochastic Simulation of a GMAB Option (Accompanies Simulation of a GMAB)</v>
          </cell>
        </row>
        <row r="45">
          <cell r="B45" t="str">
            <v>LAM-148-19: Introduction to Economic Scenario Generators - Selecting and Specifying ESGs</v>
          </cell>
        </row>
        <row r="46">
          <cell r="B46" t="str">
            <v>Economic Scenario Generators: A Practical Guide, 2016, Ch. 1, 2, 4.1, 5, 6, 9, 10, 11.1 &amp; 11.3</v>
          </cell>
        </row>
        <row r="47">
          <cell r="B47" t="str">
            <v>Managing Investment Portfolios, Maginn, John L. and Tuttle, Donald L., 3rd Edition, 2007 - Ch. 3: Managing Institutional Investor Portfolios (section 4.1)</v>
          </cell>
        </row>
        <row r="48">
          <cell r="B48" t="str">
            <v>Managing Investment Portfolios, Maginn, John L. and Tuttle, Donald L., 3rd Edition, 2007 - Ch. 5: Asset Allocation (sections 2-4)</v>
          </cell>
        </row>
        <row r="49">
          <cell r="B49" t="str">
            <v>Managing Investment Portfolios, Maginn, John L. and Tuttle, Donald L., 3rd Edition, 2007 - Ch. 6: Fixed-Income Portfolio Management (sections 1-5)</v>
          </cell>
        </row>
        <row r="50">
          <cell r="B50" t="str">
            <v>Managing Investment Portfolios, Maginn, John L. and Tuttle, Donald L., 3rd Edition, 2007 - Ch. 8: Alternative Investments Portfolio Management (section 3)</v>
          </cell>
        </row>
        <row r="51">
          <cell r="B51" t="str">
            <v>Managing Investment Portfolios, Maginn, John L. and Tuttle, Donald L., 3rd Edition, 2007 - Ch.12: Evaluating Portfolio Performance (section 4)</v>
          </cell>
        </row>
        <row r="52">
          <cell r="B52" t="str">
            <v>Handbook of Fixed Income Securities, Fabozzi, Frank J., 9th Edition, 2021 - Ch. 4: Bond Pricing, Yield Measures and Total Return (pp. 76-94)</v>
          </cell>
        </row>
        <row r="53">
          <cell r="B53" t="str">
            <v>Handbook of Fixed Income Securities, Fabozzi, Frank J., 9th Edition, 2021 - Ch. 7: U.S. Treasury Securities (pp. 171-184)</v>
          </cell>
        </row>
        <row r="54">
          <cell r="B54" t="str">
            <v>Handbook of Fixed Income Securities, Fabozzi, Frank J., 9th Edition, 2021 - Ch. 8: Agency Debt Securities (pp. 185-196)</v>
          </cell>
        </row>
        <row r="55">
          <cell r="B55" t="str">
            <v>Handbook of Fixed Income Securities, Fabozzi, Frank J., 9th Edition, 2021 - Ch. 9: Municipal Bonds (pp. 201-206 &amp; 209-221)</v>
          </cell>
        </row>
        <row r="56">
          <cell r="B56" t="str">
            <v>Handbook of Fixed Income Securities, Fabozzi, Frank J., 9th Edition, 2021 - Ch. 10: Corporate Bonds (pp. 235-262, excluding exhibits 10-1 &amp; 10-2)</v>
          </cell>
        </row>
        <row r="57">
          <cell r="B57" t="str">
            <v>Handbook of Fixed Income Securities, Fabozzi, Frank J., 9th Edition, 2021 - Ch. 13: Commercial Paper (pp. 301-310)</v>
          </cell>
        </row>
        <row r="58">
          <cell r="B58" t="str">
            <v>Handbook of Fixed Income Securities, Fabozzi, Frank J., 9th Edition, 2021 - Ch. 14: Floating-Rate Securities</v>
          </cell>
        </row>
        <row r="59">
          <cell r="B59" t="str">
            <v>Handbook of Fixed Income Securities, Fabozzi, Frank J., 9th Edition, 2021 - Ch. 21: An Overview of Mortgages and the Mortgage Market</v>
          </cell>
        </row>
        <row r="60">
          <cell r="B60" t="str">
            <v>Handbook of Fixed Income Securities, Fabozzi, Frank J., 9th Edition, 2021 - Ch. 22: Agency Mortgage Passthrough Securities</v>
          </cell>
        </row>
        <row r="61">
          <cell r="B61" t="str">
            <v>Handbook of Fixed Income Securities, Fabozzi, Frank J., 9th Edition, 2021 - Ch. 23: Agency Collateralized Mortgage Obligations (pp. 499-508 &amp; 520-528)</v>
          </cell>
        </row>
        <row r="62">
          <cell r="B62" t="str">
            <v>Handbook of Fixed Income Securities, Fabozzi, Frank J., 9th Edition, 2021 - Ch. 30: Collateralized Loan Obligations</v>
          </cell>
        </row>
        <row r="63">
          <cell r="B63" t="str">
            <v>Handbook of Fixed Income Securities, Fabozzi, Frank J., 9th Edition, 2021 - Ch. 60: Financial Positions in the Bond Market (pp. 1485-1488)</v>
          </cell>
        </row>
        <row r="64">
          <cell r="B64" t="str">
            <v>Handbook of Fixed Income Securities, Fabozzi, Frank J., 9th Edition, 2021 - Ch. 64: Interest-Rate Swaps (pp. 1575-1580 &amp; 1588-1589)</v>
          </cell>
        </row>
        <row r="65">
          <cell r="B65" t="str">
            <v>Handbook of Fixed Income Securities, Fabozzi, Frank J., 9th Edition, 2021 - Ch. 68: Credit Derivatives (pp. 1657-1671)</v>
          </cell>
        </row>
        <row r="66">
          <cell r="B66" t="str">
            <v>LAM-151-23: High-Yield Bond Market Primer</v>
          </cell>
        </row>
        <row r="67">
          <cell r="B67" t="str">
            <v>LAM-153-23: Managing your Advisor: A Guide to Getting the Most Out of the Portfolio Management Process</v>
          </cell>
        </row>
        <row r="68">
          <cell r="B68" t="str">
            <v xml:space="preserve">LAM-154-23: Ch. 7 (sections 7.2-7.5 &amp; 7A) of Derivatives Markets, McDonald, 3rd Edition </v>
          </cell>
        </row>
        <row r="69">
          <cell r="B69" t="str">
            <v>LAM-155-23: Secured Overnight Financing Rate (SOFR)</v>
          </cell>
        </row>
        <row r="70">
          <cell r="B70" t="str">
            <v>LAM-158-F23:  Managing Liquidity Risk, Industry Practices and Recommendations for CROs, CRO Forum, 2019</v>
          </cell>
        </row>
        <row r="71">
          <cell r="B71" t="str">
            <v>LAM-XXX-24: Profiles of Alternative Assets  in Life Insurance Landscape</v>
          </cell>
        </row>
        <row r="73">
          <cell r="A73" t="str">
            <v>LO#1</v>
          </cell>
          <cell r="B73" t="str">
            <v>Retrieval</v>
          </cell>
        </row>
        <row r="74">
          <cell r="A74" t="str">
            <v>LO#2</v>
          </cell>
          <cell r="B74" t="str">
            <v>Comprehension</v>
          </cell>
        </row>
        <row r="75">
          <cell r="A75" t="str">
            <v>LO#3</v>
          </cell>
          <cell r="B75" t="str">
            <v>Analysis</v>
          </cell>
        </row>
        <row r="76">
          <cell r="A76" t="str">
            <v>LO#4</v>
          </cell>
          <cell r="B76" t="str">
            <v>Knowledge Utilization</v>
          </cell>
        </row>
        <row r="77">
          <cell r="A77" t="str">
            <v>LO#5</v>
          </cell>
        </row>
      </sheetData>
      <sheetData sheetId="2" refreshError="1"/>
      <sheetData sheetId="3">
        <row r="9">
          <cell r="C9" t="str">
            <v>LO#1-9</v>
          </cell>
        </row>
        <row r="10">
          <cell r="C10" t="e">
            <v>#N/A</v>
          </cell>
        </row>
        <row r="11">
          <cell r="C11" t="e">
            <v>#N/A</v>
          </cell>
        </row>
        <row r="12">
          <cell r="C12" t="e">
            <v>#N/A</v>
          </cell>
        </row>
        <row r="13">
          <cell r="C13" t="e">
            <v>#N/A</v>
          </cell>
        </row>
        <row r="14">
          <cell r="C14" t="e">
            <v>#N/A</v>
          </cell>
        </row>
        <row r="15">
          <cell r="C15" t="e">
            <v>#N/A</v>
          </cell>
        </row>
        <row r="16">
          <cell r="C16" t="e">
            <v>#N/A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estion 4 (c)"/>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didate #"/>
      <sheetName val=" part d(4 point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didate #"/>
      <sheetName val=" part d(4 point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Q LPM Fall 2024 5(c)"/>
      <sheetName val="A LPM Fall 2024 5(c)"/>
      <sheetName val="Q LPM Fall 2024 5(d)"/>
      <sheetName val="A LPM Fall 2024 5(d)"/>
      <sheetName val="Q LPM Fall 2020 6(b)"/>
      <sheetName val="A LPM Fall 2020 6(b)"/>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Chin Yew Kok" id="{EDFB2A0D-0E15-8143-812D-D0DB6804F6ED}" userId="S::ckok@coachingactuaries.com::e198c687-1cfd-4916-9c90-afa99905bd2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 dT="2025-06-20T15:05:49.20" personId="{EDFB2A0D-0E15-8143-812D-D0DB6804F6ED}" id="{A01D35C4-8552-F24F-B86D-38E6DD985686}">
    <text>In the original spreadsheet, this was "Effective Duration." I changed it to "Key Rate Duration" to reflect that each value in this row corresponds to a specific maturity, not a parallel shift. This should hopefully remove the ambiguity and allow:
- Part (i) to have only one solution
- Part (ii) to be solvable</text>
  </threadedComment>
</ThreadedComments>
</file>

<file path=xl/threadedComments/threadedComment2.xml><?xml version="1.0" encoding="utf-8"?>
<ThreadedComments xmlns="http://schemas.microsoft.com/office/spreadsheetml/2018/threadedcomments" xmlns:x="http://schemas.openxmlformats.org/spreadsheetml/2006/main">
  <threadedComment ref="A15" dT="2025-06-20T16:15:19.01" personId="{EDFB2A0D-0E15-8143-812D-D0DB6804F6ED}" id="{8B61F79A-1D8D-4F4F-B1EB-81670BD6B9A6}">
    <text>New solution tab added here</text>
  </threadedComment>
</ThreadedComments>
</file>

<file path=xl/threadedComments/threadedComment3.xml><?xml version="1.0" encoding="utf-8"?>
<ThreadedComments xmlns="http://schemas.microsoft.com/office/spreadsheetml/2018/threadedcomments" xmlns:x="http://schemas.openxmlformats.org/spreadsheetml/2006/main">
  <threadedComment ref="A35" dT="2025-06-20T16:14:50.14" personId="{EDFB2A0D-0E15-8143-812D-D0DB6804F6ED}" id="{482E0A40-3DC8-0247-B119-C842F1E214D6}">
    <text>This section about (c)(iii) needs to be removed because it's not part of the syllabus (it's also excluded from the question and solution documents)</text>
  </threadedComment>
</ThreadedComments>
</file>

<file path=xl/threadedComments/threadedComment4.xml><?xml version="1.0" encoding="utf-8"?>
<ThreadedComments xmlns="http://schemas.microsoft.com/office/spreadsheetml/2018/threadedcomments" xmlns:x="http://schemas.openxmlformats.org/spreadsheetml/2006/main">
  <threadedComment ref="A24" dT="2025-06-20T16:23:44.39" personId="{EDFB2A0D-0E15-8143-812D-D0DB6804F6ED}" id="{4868F6EC-424A-8F42-AF43-475F7FD27BDA}">
    <text>Solution tab added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0C71-A57E-4CC4-B624-9F579DF35643}">
  <sheetPr>
    <tabColor rgb="FF0070C0"/>
    <pageSetUpPr autoPageBreaks="0"/>
  </sheetPr>
  <dimension ref="A6:K21"/>
  <sheetViews>
    <sheetView showGridLines="0" tabSelected="1" zoomScale="115" zoomScaleNormal="115" workbookViewId="0"/>
  </sheetViews>
  <sheetFormatPr defaultRowHeight="14.4"/>
  <cols>
    <col min="1" max="16384" width="8.796875" style="254"/>
  </cols>
  <sheetData>
    <row r="6" spans="1:10" ht="33.6">
      <c r="A6" s="411" t="s">
        <v>435</v>
      </c>
      <c r="B6" s="411"/>
      <c r="C6" s="411"/>
      <c r="D6" s="411"/>
      <c r="E6" s="411"/>
      <c r="F6" s="411"/>
      <c r="G6" s="411"/>
      <c r="H6" s="411"/>
      <c r="I6" s="411"/>
      <c r="J6" s="411"/>
    </row>
    <row r="7" spans="1:10" ht="6" customHeight="1">
      <c r="A7" s="412"/>
      <c r="B7" s="412"/>
      <c r="C7" s="412"/>
      <c r="D7" s="412"/>
      <c r="E7" s="412"/>
      <c r="F7" s="412"/>
      <c r="G7" s="412"/>
      <c r="H7" s="412"/>
      <c r="I7" s="412"/>
      <c r="J7" s="412"/>
    </row>
    <row r="8" spans="1:10" ht="21">
      <c r="A8" s="413" t="s">
        <v>445</v>
      </c>
      <c r="B8" s="413"/>
      <c r="C8" s="413"/>
      <c r="D8" s="413"/>
      <c r="E8" s="413"/>
      <c r="F8" s="413"/>
      <c r="G8" s="413"/>
      <c r="H8" s="413"/>
      <c r="I8" s="413"/>
      <c r="J8" s="413"/>
    </row>
    <row r="10" spans="1:10" ht="58.2" customHeight="1">
      <c r="A10" s="414" t="s">
        <v>436</v>
      </c>
      <c r="B10" s="415" t="s">
        <v>437</v>
      </c>
      <c r="C10" s="415"/>
      <c r="D10" s="415"/>
      <c r="E10" s="415"/>
      <c r="F10" s="415"/>
      <c r="G10" s="415"/>
      <c r="H10" s="415"/>
      <c r="I10" s="415"/>
      <c r="J10" s="415"/>
    </row>
    <row r="11" spans="1:10">
      <c r="B11" s="416"/>
      <c r="C11" s="416"/>
      <c r="D11" s="416"/>
      <c r="E11" s="416"/>
      <c r="F11" s="416"/>
      <c r="G11" s="416"/>
      <c r="H11" s="416"/>
      <c r="I11" s="416"/>
      <c r="J11" s="416"/>
    </row>
    <row r="12" spans="1:10" ht="30" customHeight="1">
      <c r="A12" s="414" t="s">
        <v>436</v>
      </c>
      <c r="B12" s="415" t="s">
        <v>438</v>
      </c>
      <c r="C12" s="415"/>
      <c r="D12" s="415"/>
      <c r="E12" s="415"/>
      <c r="F12" s="415"/>
      <c r="G12" s="415"/>
      <c r="H12" s="415"/>
      <c r="I12" s="415"/>
      <c r="J12" s="415"/>
    </row>
    <row r="13" spans="1:10">
      <c r="B13" s="416"/>
      <c r="C13" s="416"/>
      <c r="D13" s="416"/>
      <c r="E13" s="416"/>
      <c r="F13" s="416"/>
      <c r="G13" s="416"/>
      <c r="H13" s="416"/>
      <c r="I13" s="416"/>
      <c r="J13" s="416"/>
    </row>
    <row r="14" spans="1:10" ht="45.6" customHeight="1">
      <c r="A14" s="414" t="s">
        <v>436</v>
      </c>
      <c r="B14" s="415" t="s">
        <v>439</v>
      </c>
      <c r="C14" s="415"/>
      <c r="D14" s="415"/>
      <c r="E14" s="415"/>
      <c r="F14" s="415"/>
      <c r="G14" s="415"/>
      <c r="H14" s="415"/>
      <c r="I14" s="415"/>
      <c r="J14" s="415"/>
    </row>
    <row r="15" spans="1:10">
      <c r="B15" s="416"/>
      <c r="C15" s="416"/>
      <c r="D15" s="416"/>
      <c r="E15" s="416"/>
      <c r="F15" s="416"/>
      <c r="G15" s="416"/>
      <c r="H15" s="416"/>
      <c r="I15" s="416"/>
      <c r="J15" s="416"/>
    </row>
    <row r="16" spans="1:10" ht="55.8" customHeight="1">
      <c r="A16" s="414" t="s">
        <v>436</v>
      </c>
      <c r="B16" s="415" t="s">
        <v>440</v>
      </c>
      <c r="C16" s="415"/>
      <c r="D16" s="415"/>
      <c r="E16" s="415"/>
      <c r="F16" s="415"/>
      <c r="G16" s="415"/>
      <c r="H16" s="415"/>
      <c r="I16" s="415"/>
      <c r="J16" s="415"/>
    </row>
    <row r="17" spans="1:11">
      <c r="B17" s="416"/>
      <c r="C17" s="416"/>
      <c r="D17" s="416"/>
      <c r="E17" s="416"/>
      <c r="F17" s="416"/>
      <c r="G17" s="416"/>
      <c r="H17" s="416"/>
      <c r="I17" s="416"/>
      <c r="J17" s="416"/>
      <c r="K17" s="417"/>
    </row>
    <row r="18" spans="1:11" ht="44.4" customHeight="1">
      <c r="A18" s="414" t="s">
        <v>436</v>
      </c>
      <c r="B18" s="415" t="s">
        <v>441</v>
      </c>
      <c r="C18" s="415"/>
      <c r="D18" s="415"/>
      <c r="E18" s="415"/>
      <c r="F18" s="415"/>
      <c r="G18" s="415"/>
      <c r="H18" s="415"/>
      <c r="I18" s="415"/>
      <c r="J18" s="415"/>
    </row>
    <row r="21" spans="1:11">
      <c r="B21" s="418" t="s">
        <v>442</v>
      </c>
      <c r="C21" s="418"/>
      <c r="D21" s="419" t="s">
        <v>443</v>
      </c>
      <c r="E21" s="419"/>
      <c r="F21" s="419"/>
      <c r="G21" s="419"/>
      <c r="H21" s="420" t="s">
        <v>444</v>
      </c>
      <c r="I21" s="420"/>
      <c r="J21" s="420"/>
    </row>
  </sheetData>
  <mergeCells count="10">
    <mergeCell ref="B18:J18"/>
    <mergeCell ref="B21:C21"/>
    <mergeCell ref="D21:G21"/>
    <mergeCell ref="H21:J21"/>
    <mergeCell ref="A6:J6"/>
    <mergeCell ref="A8:J8"/>
    <mergeCell ref="B10:J10"/>
    <mergeCell ref="B12:J12"/>
    <mergeCell ref="B14:J14"/>
    <mergeCell ref="B16:J16"/>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709F9-EF96-D247-A976-ECD9D8C7196C}">
  <dimension ref="A1:I48"/>
  <sheetViews>
    <sheetView workbookViewId="0">
      <selection activeCell="I27" sqref="I27"/>
    </sheetView>
  </sheetViews>
  <sheetFormatPr defaultColWidth="8.796875" defaultRowHeight="15.6"/>
  <cols>
    <col min="1" max="1" width="36" style="9" customWidth="1"/>
    <col min="2" max="2" width="21" style="9" bestFit="1" customWidth="1"/>
    <col min="3" max="4" width="14.796875" style="9" customWidth="1"/>
    <col min="5" max="16384" width="8.796875" style="9"/>
  </cols>
  <sheetData>
    <row r="1" spans="1:9">
      <c r="A1" s="65" t="s">
        <v>114</v>
      </c>
      <c r="B1" s="45"/>
      <c r="C1" s="45"/>
      <c r="D1" s="45"/>
      <c r="E1" s="45"/>
      <c r="F1" s="45"/>
      <c r="G1" s="45"/>
      <c r="H1" s="45"/>
      <c r="I1" s="45"/>
    </row>
    <row r="2" spans="1:9">
      <c r="A2" s="64" t="s">
        <v>113</v>
      </c>
      <c r="B2" s="45"/>
      <c r="C2" s="45"/>
      <c r="D2" s="45"/>
      <c r="E2" s="45"/>
      <c r="F2" s="45"/>
      <c r="G2" s="45"/>
      <c r="H2" s="45"/>
      <c r="I2" s="45"/>
    </row>
    <row r="3" spans="1:9">
      <c r="A3" s="64" t="s">
        <v>112</v>
      </c>
      <c r="B3" s="45"/>
      <c r="C3" s="45"/>
      <c r="D3" s="45"/>
      <c r="E3" s="45"/>
      <c r="F3" s="45"/>
      <c r="G3" s="45"/>
      <c r="H3" s="45"/>
      <c r="I3" s="45"/>
    </row>
    <row r="4" spans="1:9">
      <c r="A4" s="45"/>
      <c r="B4" s="45"/>
      <c r="C4" s="45"/>
      <c r="D4" s="45"/>
      <c r="E4" s="45"/>
      <c r="F4" s="45"/>
      <c r="G4" s="45"/>
      <c r="H4" s="45"/>
      <c r="I4" s="45"/>
    </row>
    <row r="5" spans="1:9">
      <c r="A5" s="47" t="s">
        <v>111</v>
      </c>
      <c r="B5" s="46"/>
      <c r="C5" s="46"/>
      <c r="D5" s="46"/>
      <c r="E5" s="45"/>
      <c r="F5" s="45"/>
      <c r="G5" s="45"/>
      <c r="H5" s="45"/>
      <c r="I5" s="45"/>
    </row>
    <row r="6" spans="1:9">
      <c r="A6" s="54"/>
      <c r="B6" s="46"/>
      <c r="C6" s="46"/>
      <c r="D6" s="46"/>
      <c r="E6" s="45"/>
      <c r="F6" s="45"/>
      <c r="G6" s="45"/>
      <c r="H6" s="45"/>
      <c r="I6" s="45"/>
    </row>
    <row r="7" spans="1:9">
      <c r="A7" s="47" t="s">
        <v>110</v>
      </c>
      <c r="B7" s="46"/>
      <c r="C7" s="46"/>
      <c r="D7" s="46"/>
      <c r="E7" s="45"/>
      <c r="F7" s="45"/>
      <c r="G7" s="45"/>
      <c r="H7" s="45"/>
      <c r="I7" s="45"/>
    </row>
    <row r="8" spans="1:9" ht="16.2" thickBot="1">
      <c r="A8" s="54"/>
      <c r="B8" s="46"/>
      <c r="C8" s="46"/>
      <c r="D8" s="46"/>
      <c r="E8" s="45"/>
      <c r="F8" s="45"/>
      <c r="G8" s="45"/>
      <c r="H8" s="45"/>
      <c r="I8" s="45"/>
    </row>
    <row r="9" spans="1:9" ht="16.2" thickBot="1">
      <c r="A9" s="53"/>
      <c r="B9" s="56"/>
      <c r="C9" s="56" t="s">
        <v>109</v>
      </c>
      <c r="D9" s="46"/>
      <c r="E9" s="45"/>
      <c r="F9" s="45"/>
      <c r="G9" s="45"/>
      <c r="H9" s="45"/>
      <c r="I9" s="45"/>
    </row>
    <row r="10" spans="1:9" ht="16.2" thickBot="1">
      <c r="A10" s="63" t="s">
        <v>39</v>
      </c>
      <c r="B10" s="62" t="s">
        <v>108</v>
      </c>
      <c r="C10" s="51">
        <v>100</v>
      </c>
      <c r="D10" s="46"/>
      <c r="E10" s="45"/>
      <c r="F10" s="45"/>
      <c r="G10" s="45"/>
      <c r="H10" s="45"/>
      <c r="I10" s="45"/>
    </row>
    <row r="11" spans="1:9">
      <c r="A11" s="61" t="s">
        <v>73</v>
      </c>
      <c r="B11" s="59" t="s">
        <v>107</v>
      </c>
      <c r="C11" s="59">
        <v>20</v>
      </c>
      <c r="D11" s="46"/>
      <c r="E11" s="45"/>
      <c r="F11" s="45"/>
      <c r="G11" s="45"/>
      <c r="H11" s="45"/>
      <c r="I11" s="45"/>
    </row>
    <row r="12" spans="1:9">
      <c r="A12" s="61" t="s">
        <v>106</v>
      </c>
      <c r="B12" s="59" t="s">
        <v>105</v>
      </c>
      <c r="C12" s="59">
        <v>30</v>
      </c>
      <c r="D12" s="46"/>
      <c r="E12" s="45"/>
      <c r="F12" s="45"/>
      <c r="G12" s="45"/>
      <c r="H12" s="45"/>
      <c r="I12" s="45"/>
    </row>
    <row r="13" spans="1:9">
      <c r="A13" s="60"/>
      <c r="B13" s="59" t="s">
        <v>104</v>
      </c>
      <c r="C13" s="59">
        <v>50</v>
      </c>
      <c r="D13" s="46"/>
      <c r="E13" s="45"/>
      <c r="F13" s="45"/>
      <c r="G13" s="45"/>
      <c r="H13" s="45"/>
      <c r="I13" s="45"/>
    </row>
    <row r="14" spans="1:9" ht="16.2" thickBot="1">
      <c r="A14" s="58"/>
      <c r="B14" s="51" t="s">
        <v>41</v>
      </c>
      <c r="C14" s="51">
        <v>100</v>
      </c>
      <c r="D14" s="46"/>
      <c r="E14" s="45"/>
      <c r="F14" s="45"/>
      <c r="G14" s="45"/>
      <c r="H14" s="45"/>
      <c r="I14" s="45"/>
    </row>
    <row r="15" spans="1:9">
      <c r="A15" s="54"/>
      <c r="B15" s="46"/>
      <c r="C15" s="46"/>
      <c r="D15" s="46"/>
      <c r="E15" s="45"/>
      <c r="F15" s="45"/>
      <c r="G15" s="45"/>
      <c r="H15" s="45"/>
      <c r="I15" s="45"/>
    </row>
    <row r="16" spans="1:9">
      <c r="A16" s="54" t="s">
        <v>103</v>
      </c>
      <c r="B16" s="46"/>
      <c r="C16" s="46"/>
      <c r="D16" s="46"/>
      <c r="E16" s="45"/>
      <c r="F16" s="45"/>
      <c r="G16" s="45"/>
      <c r="H16" s="45"/>
      <c r="I16" s="45"/>
    </row>
    <row r="17" spans="1:9" ht="16.2" thickBot="1">
      <c r="A17" s="54"/>
      <c r="B17" s="46"/>
      <c r="C17" s="46"/>
      <c r="D17" s="46"/>
      <c r="E17" s="45"/>
      <c r="F17" s="45"/>
      <c r="G17" s="45"/>
      <c r="H17" s="45"/>
      <c r="I17" s="45"/>
    </row>
    <row r="18" spans="1:9" ht="16.2" thickBot="1">
      <c r="A18" s="57" t="s">
        <v>102</v>
      </c>
      <c r="B18" s="56" t="s">
        <v>101</v>
      </c>
      <c r="C18" s="56" t="s">
        <v>100</v>
      </c>
      <c r="D18" s="56" t="s">
        <v>99</v>
      </c>
      <c r="E18" s="45"/>
      <c r="F18" s="45"/>
      <c r="G18" s="45"/>
      <c r="H18" s="45"/>
      <c r="I18" s="45"/>
    </row>
    <row r="19" spans="1:9" ht="16.2" thickBot="1">
      <c r="A19" s="50" t="s">
        <v>98</v>
      </c>
      <c r="B19" s="51" t="s">
        <v>96</v>
      </c>
      <c r="C19" s="51" t="s">
        <v>96</v>
      </c>
      <c r="D19" s="51" t="s">
        <v>96</v>
      </c>
      <c r="E19" s="45"/>
      <c r="F19" s="45"/>
      <c r="G19" s="45"/>
      <c r="H19" s="45"/>
      <c r="I19" s="45"/>
    </row>
    <row r="20" spans="1:9" ht="16.2" thickBot="1">
      <c r="A20" s="50" t="s">
        <v>97</v>
      </c>
      <c r="B20" s="51" t="s">
        <v>96</v>
      </c>
      <c r="C20" s="51" t="s">
        <v>95</v>
      </c>
      <c r="D20" s="51" t="s">
        <v>94</v>
      </c>
      <c r="E20" s="45"/>
      <c r="F20" s="45"/>
      <c r="G20" s="45"/>
      <c r="H20" s="45"/>
      <c r="I20" s="45"/>
    </row>
    <row r="21" spans="1:9">
      <c r="A21" s="54"/>
      <c r="B21" s="46"/>
      <c r="C21" s="46"/>
      <c r="D21" s="46"/>
      <c r="E21" s="45"/>
      <c r="F21" s="45"/>
      <c r="G21" s="45"/>
      <c r="H21" s="45"/>
      <c r="I21" s="45"/>
    </row>
    <row r="22" spans="1:9">
      <c r="A22" s="54" t="s">
        <v>93</v>
      </c>
      <c r="B22" s="46"/>
      <c r="C22" s="46"/>
      <c r="D22" s="46"/>
      <c r="E22" s="45"/>
      <c r="F22" s="45"/>
      <c r="G22" s="45"/>
      <c r="H22" s="45"/>
      <c r="I22" s="45"/>
    </row>
    <row r="23" spans="1:9">
      <c r="A23" s="54"/>
      <c r="B23" s="46"/>
      <c r="C23" s="46"/>
      <c r="D23" s="46"/>
      <c r="E23" s="45"/>
      <c r="F23" s="45"/>
      <c r="G23" s="45"/>
      <c r="H23" s="45"/>
      <c r="I23" s="45"/>
    </row>
    <row r="24" spans="1:9">
      <c r="A24" s="55" t="s">
        <v>92</v>
      </c>
      <c r="B24" s="46"/>
      <c r="C24" s="46"/>
      <c r="D24" s="46"/>
      <c r="E24" s="45"/>
      <c r="F24" s="45"/>
      <c r="G24" s="45"/>
      <c r="H24" s="45"/>
      <c r="I24" s="45"/>
    </row>
    <row r="25" spans="1:9">
      <c r="A25" s="9" t="s">
        <v>24</v>
      </c>
    </row>
    <row r="35" spans="1:9">
      <c r="A35" s="55" t="s">
        <v>91</v>
      </c>
      <c r="B35" s="46"/>
      <c r="C35" s="45"/>
      <c r="D35" s="45"/>
      <c r="E35" s="45"/>
      <c r="F35" s="45"/>
      <c r="G35" s="45"/>
      <c r="H35" s="45"/>
      <c r="I35" s="45"/>
    </row>
    <row r="36" spans="1:9">
      <c r="A36" s="55" t="s">
        <v>90</v>
      </c>
      <c r="B36" s="46"/>
      <c r="C36" s="45"/>
      <c r="D36" s="45"/>
      <c r="E36" s="45"/>
      <c r="F36" s="45"/>
      <c r="G36" s="45"/>
      <c r="H36" s="45"/>
      <c r="I36" s="45"/>
    </row>
    <row r="37" spans="1:9">
      <c r="A37" s="55" t="s">
        <v>89</v>
      </c>
      <c r="B37" s="46"/>
      <c r="C37" s="45"/>
      <c r="D37" s="45"/>
      <c r="E37" s="45"/>
      <c r="F37" s="45"/>
      <c r="G37" s="45"/>
      <c r="H37" s="45"/>
      <c r="I37" s="45"/>
    </row>
    <row r="38" spans="1:9" ht="16.2" thickBot="1">
      <c r="A38" s="54"/>
      <c r="B38" s="46"/>
      <c r="C38" s="45"/>
      <c r="D38" s="45"/>
      <c r="E38" s="45"/>
      <c r="F38" s="45"/>
      <c r="G38" s="45"/>
      <c r="H38" s="45"/>
      <c r="I38" s="45"/>
    </row>
    <row r="39" spans="1:9" ht="16.2" thickBot="1">
      <c r="A39" s="53" t="s">
        <v>88</v>
      </c>
      <c r="B39" s="52">
        <v>5000000</v>
      </c>
      <c r="C39" s="45"/>
      <c r="D39" s="45"/>
      <c r="E39" s="45"/>
      <c r="F39" s="45"/>
      <c r="G39" s="45"/>
      <c r="H39" s="45"/>
      <c r="I39" s="45"/>
    </row>
    <row r="40" spans="1:9" ht="16.2" thickBot="1">
      <c r="A40" s="50" t="s">
        <v>87</v>
      </c>
      <c r="B40" s="51" t="s">
        <v>86</v>
      </c>
      <c r="C40" s="45"/>
      <c r="D40" s="45"/>
      <c r="E40" s="45"/>
      <c r="F40" s="45"/>
      <c r="G40" s="45"/>
      <c r="H40" s="45"/>
      <c r="I40" s="45"/>
    </row>
    <row r="41" spans="1:9" ht="16.2" thickBot="1">
      <c r="A41" s="50" t="s">
        <v>85</v>
      </c>
      <c r="B41" s="49">
        <v>0.02</v>
      </c>
      <c r="C41" s="45"/>
      <c r="D41" s="45"/>
      <c r="E41" s="45"/>
      <c r="F41" s="45"/>
      <c r="G41" s="45"/>
      <c r="H41" s="45"/>
      <c r="I41" s="45"/>
    </row>
    <row r="42" spans="1:9" ht="16.2" thickBot="1">
      <c r="A42" s="50" t="s">
        <v>84</v>
      </c>
      <c r="B42" s="51">
        <v>1800</v>
      </c>
      <c r="C42" s="45"/>
      <c r="D42" s="45"/>
      <c r="E42" s="45"/>
      <c r="F42" s="45"/>
      <c r="G42" s="45"/>
      <c r="H42" s="45"/>
      <c r="I42" s="45"/>
    </row>
    <row r="43" spans="1:9" ht="16.2" thickBot="1">
      <c r="A43" s="50" t="s">
        <v>83</v>
      </c>
      <c r="B43" s="51">
        <v>300</v>
      </c>
      <c r="C43" s="45"/>
      <c r="D43" s="45"/>
      <c r="E43" s="45"/>
      <c r="F43" s="45"/>
      <c r="G43" s="45"/>
      <c r="H43" s="45"/>
      <c r="I43" s="45"/>
    </row>
    <row r="44" spans="1:9" ht="16.2" thickBot="1">
      <c r="A44" s="50" t="s">
        <v>82</v>
      </c>
      <c r="B44" s="49">
        <v>-0.1</v>
      </c>
      <c r="C44" s="45"/>
      <c r="D44" s="45"/>
      <c r="E44" s="45"/>
      <c r="F44" s="45"/>
      <c r="G44" s="45"/>
      <c r="H44" s="45"/>
      <c r="I44" s="45"/>
    </row>
    <row r="45" spans="1:9">
      <c r="A45" s="48"/>
      <c r="B45" s="46"/>
      <c r="C45" s="45"/>
      <c r="D45" s="45"/>
      <c r="E45" s="45"/>
      <c r="F45" s="45"/>
      <c r="G45" s="45"/>
      <c r="H45" s="45"/>
      <c r="I45" s="45"/>
    </row>
    <row r="46" spans="1:9">
      <c r="A46" s="47" t="s">
        <v>81</v>
      </c>
      <c r="B46" s="46"/>
      <c r="C46" s="45"/>
      <c r="D46" s="45"/>
      <c r="E46" s="45"/>
      <c r="F46" s="45"/>
      <c r="G46" s="45"/>
      <c r="H46" s="45"/>
      <c r="I46" s="45"/>
    </row>
    <row r="47" spans="1:9">
      <c r="A47" s="45" t="s">
        <v>80</v>
      </c>
      <c r="B47" s="45"/>
      <c r="C47" s="45"/>
      <c r="D47" s="45"/>
      <c r="E47" s="45"/>
      <c r="F47" s="45"/>
      <c r="G47" s="45"/>
      <c r="H47" s="45"/>
      <c r="I47" s="45"/>
    </row>
    <row r="48" spans="1:9">
      <c r="A48" s="9" t="s">
        <v>24</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F1C4C-E557-2F4D-8293-1B0210D9C778}">
  <sheetPr>
    <tabColor theme="9"/>
  </sheetPr>
  <dimension ref="A1:I47"/>
  <sheetViews>
    <sheetView workbookViewId="0">
      <selection activeCell="N17" sqref="N17"/>
    </sheetView>
  </sheetViews>
  <sheetFormatPr defaultColWidth="8.796875" defaultRowHeight="15.6"/>
  <cols>
    <col min="1" max="1" width="26.5" style="152" customWidth="1"/>
    <col min="2" max="2" width="19.796875" style="152" customWidth="1"/>
    <col min="3" max="6" width="14.19921875" style="152" customWidth="1"/>
    <col min="7" max="16384" width="8.796875" style="152"/>
  </cols>
  <sheetData>
    <row r="1" spans="1:9">
      <c r="A1" s="164" t="s">
        <v>198</v>
      </c>
      <c r="B1" s="165"/>
      <c r="C1" s="165"/>
      <c r="D1" s="165"/>
      <c r="E1" s="165"/>
      <c r="F1" s="165"/>
      <c r="G1" s="165"/>
      <c r="H1" s="165"/>
      <c r="I1" s="165"/>
    </row>
    <row r="2" spans="1:9">
      <c r="A2" s="166" t="s">
        <v>199</v>
      </c>
      <c r="B2" s="165"/>
      <c r="C2" s="165"/>
      <c r="D2" s="165"/>
      <c r="E2" s="165"/>
      <c r="F2" s="165"/>
      <c r="G2" s="165"/>
      <c r="H2" s="165"/>
      <c r="I2" s="165"/>
    </row>
    <row r="3" spans="1:9">
      <c r="A3" s="165"/>
      <c r="B3" s="165"/>
      <c r="C3" s="165"/>
      <c r="D3" s="165"/>
      <c r="E3" s="165"/>
      <c r="F3" s="165"/>
      <c r="G3" s="165"/>
      <c r="H3" s="165"/>
      <c r="I3" s="165"/>
    </row>
    <row r="4" spans="1:9">
      <c r="A4" s="167" t="s">
        <v>111</v>
      </c>
      <c r="B4" s="168"/>
      <c r="C4" s="168"/>
      <c r="D4" s="168"/>
      <c r="E4" s="165"/>
      <c r="F4" s="165"/>
      <c r="G4" s="165"/>
      <c r="H4" s="165"/>
      <c r="I4" s="165"/>
    </row>
    <row r="5" spans="1:9">
      <c r="A5" s="169"/>
      <c r="B5" s="168"/>
      <c r="C5" s="168"/>
      <c r="D5" s="168"/>
      <c r="E5" s="165"/>
      <c r="F5" s="165"/>
      <c r="G5" s="165"/>
      <c r="H5" s="165"/>
      <c r="I5" s="165"/>
    </row>
    <row r="6" spans="1:9">
      <c r="A6" s="167" t="s">
        <v>110</v>
      </c>
      <c r="B6" s="168"/>
      <c r="C6" s="168"/>
      <c r="D6" s="168"/>
      <c r="E6" s="165"/>
      <c r="F6" s="165"/>
      <c r="G6" s="165"/>
      <c r="H6" s="165"/>
      <c r="I6" s="165"/>
    </row>
    <row r="7" spans="1:9" ht="16.2" thickBot="1">
      <c r="A7" s="169"/>
      <c r="B7" s="168"/>
      <c r="C7" s="168"/>
      <c r="D7" s="168"/>
      <c r="E7" s="165"/>
      <c r="F7" s="165"/>
      <c r="G7" s="165"/>
      <c r="H7" s="165"/>
      <c r="I7" s="165"/>
    </row>
    <row r="8" spans="1:9" ht="16.2" thickBot="1">
      <c r="A8" s="170"/>
      <c r="B8" s="171"/>
      <c r="C8" s="171" t="s">
        <v>109</v>
      </c>
      <c r="D8" s="168"/>
      <c r="E8" s="165"/>
      <c r="F8" s="165"/>
      <c r="G8" s="165"/>
      <c r="H8" s="165"/>
      <c r="I8" s="165"/>
    </row>
    <row r="9" spans="1:9" ht="16.2" thickBot="1">
      <c r="A9" s="172" t="s">
        <v>39</v>
      </c>
      <c r="B9" s="173" t="s">
        <v>108</v>
      </c>
      <c r="C9" s="174">
        <v>100</v>
      </c>
      <c r="D9" s="168"/>
      <c r="E9" s="165"/>
      <c r="F9" s="165"/>
      <c r="G9" s="165"/>
      <c r="H9" s="165"/>
      <c r="I9" s="165"/>
    </row>
    <row r="10" spans="1:9">
      <c r="A10" s="175" t="s">
        <v>73</v>
      </c>
      <c r="B10" s="176" t="s">
        <v>107</v>
      </c>
      <c r="C10" s="176">
        <v>20</v>
      </c>
      <c r="D10" s="168"/>
      <c r="E10" s="165"/>
      <c r="F10" s="165"/>
      <c r="G10" s="165"/>
      <c r="H10" s="165"/>
      <c r="I10" s="165"/>
    </row>
    <row r="11" spans="1:9">
      <c r="A11" s="175" t="s">
        <v>106</v>
      </c>
      <c r="B11" s="176" t="s">
        <v>105</v>
      </c>
      <c r="C11" s="176">
        <v>30</v>
      </c>
      <c r="D11" s="168"/>
      <c r="E11" s="165"/>
      <c r="F11" s="165"/>
      <c r="G11" s="165"/>
      <c r="H11" s="165"/>
      <c r="I11" s="165"/>
    </row>
    <row r="12" spans="1:9">
      <c r="A12" s="177"/>
      <c r="B12" s="176" t="s">
        <v>104</v>
      </c>
      <c r="C12" s="176">
        <v>50</v>
      </c>
      <c r="D12" s="168"/>
      <c r="E12" s="165"/>
      <c r="F12" s="165"/>
      <c r="G12" s="165"/>
      <c r="H12" s="165"/>
      <c r="I12" s="165"/>
    </row>
    <row r="13" spans="1:9" ht="16.2" thickBot="1">
      <c r="A13" s="178"/>
      <c r="B13" s="174" t="s">
        <v>41</v>
      </c>
      <c r="C13" s="174">
        <v>100</v>
      </c>
      <c r="D13" s="168"/>
      <c r="E13" s="165"/>
      <c r="F13" s="165"/>
      <c r="G13" s="165"/>
      <c r="H13" s="165"/>
      <c r="I13" s="165"/>
    </row>
    <row r="14" spans="1:9">
      <c r="A14" s="169"/>
      <c r="B14" s="168"/>
      <c r="C14" s="168"/>
      <c r="D14" s="168"/>
      <c r="E14" s="165"/>
      <c r="F14" s="165"/>
      <c r="G14" s="165"/>
      <c r="H14" s="165"/>
      <c r="I14" s="165"/>
    </row>
    <row r="15" spans="1:9">
      <c r="A15" s="169" t="s">
        <v>103</v>
      </c>
      <c r="B15" s="168"/>
      <c r="C15" s="168"/>
      <c r="D15" s="168"/>
      <c r="E15" s="165"/>
      <c r="F15" s="165"/>
      <c r="G15" s="165"/>
      <c r="H15" s="165"/>
      <c r="I15" s="165"/>
    </row>
    <row r="16" spans="1:9" ht="16.2" thickBot="1">
      <c r="A16" s="169"/>
      <c r="B16" s="168"/>
      <c r="C16" s="168"/>
      <c r="D16" s="168"/>
      <c r="E16" s="165"/>
      <c r="F16" s="165"/>
      <c r="G16" s="165"/>
      <c r="H16" s="165"/>
      <c r="I16" s="165"/>
    </row>
    <row r="17" spans="1:9" ht="16.2" thickBot="1">
      <c r="A17" s="179" t="s">
        <v>102</v>
      </c>
      <c r="B17" s="171" t="s">
        <v>101</v>
      </c>
      <c r="C17" s="171" t="s">
        <v>100</v>
      </c>
      <c r="D17" s="171" t="s">
        <v>99</v>
      </c>
      <c r="E17" s="165"/>
      <c r="F17" s="165"/>
      <c r="G17" s="165"/>
      <c r="H17" s="165"/>
      <c r="I17" s="165"/>
    </row>
    <row r="18" spans="1:9" ht="16.2" thickBot="1">
      <c r="A18" s="180" t="s">
        <v>98</v>
      </c>
      <c r="B18" s="174" t="s">
        <v>96</v>
      </c>
      <c r="C18" s="174" t="s">
        <v>96</v>
      </c>
      <c r="D18" s="174" t="s">
        <v>96</v>
      </c>
      <c r="E18" s="165"/>
      <c r="F18" s="165"/>
      <c r="G18" s="165"/>
      <c r="H18" s="165"/>
      <c r="I18" s="165"/>
    </row>
    <row r="19" spans="1:9" ht="16.2" thickBot="1">
      <c r="A19" s="180" t="s">
        <v>97</v>
      </c>
      <c r="B19" s="174" t="s">
        <v>96</v>
      </c>
      <c r="C19" s="174" t="s">
        <v>95</v>
      </c>
      <c r="D19" s="174" t="s">
        <v>94</v>
      </c>
      <c r="E19" s="165"/>
      <c r="F19" s="165"/>
      <c r="G19" s="165"/>
      <c r="H19" s="165"/>
      <c r="I19" s="165"/>
    </row>
    <row r="20" spans="1:9">
      <c r="A20" s="169"/>
      <c r="B20" s="168"/>
      <c r="C20" s="168"/>
      <c r="D20" s="168"/>
      <c r="E20" s="165"/>
      <c r="F20" s="165"/>
      <c r="G20" s="165"/>
      <c r="H20" s="165"/>
      <c r="I20" s="165"/>
    </row>
    <row r="21" spans="1:9">
      <c r="A21" s="169" t="s">
        <v>93</v>
      </c>
      <c r="B21" s="168"/>
      <c r="C21" s="168"/>
      <c r="D21" s="168"/>
      <c r="E21" s="165"/>
      <c r="F21" s="165"/>
      <c r="G21" s="165"/>
      <c r="H21" s="165"/>
      <c r="I21" s="165"/>
    </row>
    <row r="22" spans="1:9">
      <c r="A22" s="169"/>
      <c r="B22" s="168"/>
      <c r="C22" s="168"/>
      <c r="D22" s="168"/>
      <c r="E22" s="165"/>
      <c r="F22" s="165"/>
      <c r="G22" s="165"/>
      <c r="H22" s="165"/>
      <c r="I22" s="165"/>
    </row>
    <row r="23" spans="1:9">
      <c r="A23" s="181" t="s">
        <v>92</v>
      </c>
      <c r="B23" s="168"/>
      <c r="C23" s="168"/>
      <c r="D23" s="168"/>
      <c r="E23" s="165"/>
      <c r="F23" s="165"/>
      <c r="G23" s="165"/>
      <c r="H23" s="165"/>
      <c r="I23" s="165"/>
    </row>
    <row r="24" spans="1:9">
      <c r="A24" s="152" t="s">
        <v>24</v>
      </c>
    </row>
    <row r="26" spans="1:9">
      <c r="A26" s="153" t="s">
        <v>73</v>
      </c>
      <c r="B26" s="153" t="s">
        <v>101</v>
      </c>
      <c r="C26" s="153" t="s">
        <v>100</v>
      </c>
      <c r="D26" s="153" t="s">
        <v>200</v>
      </c>
      <c r="E26" s="153" t="s">
        <v>99</v>
      </c>
      <c r="F26" s="153" t="s">
        <v>41</v>
      </c>
    </row>
    <row r="27" spans="1:9">
      <c r="A27" s="152" t="s">
        <v>201</v>
      </c>
      <c r="B27" s="152">
        <v>20</v>
      </c>
      <c r="C27" s="152">
        <v>30</v>
      </c>
      <c r="E27" s="152">
        <v>50</v>
      </c>
      <c r="F27" s="152">
        <f>SUM(B27:E27)</f>
        <v>100</v>
      </c>
    </row>
    <row r="28" spans="1:9">
      <c r="A28" s="152" t="s">
        <v>202</v>
      </c>
      <c r="B28" s="152">
        <v>5</v>
      </c>
      <c r="C28" s="152">
        <v>10</v>
      </c>
      <c r="E28" s="152">
        <v>30</v>
      </c>
    </row>
    <row r="29" spans="1:9">
      <c r="A29" s="152" t="s">
        <v>203</v>
      </c>
      <c r="B29" s="152">
        <f>B27/$F$27 * B28</f>
        <v>1</v>
      </c>
      <c r="C29" s="152">
        <f>C27/$F$27 * C28</f>
        <v>3</v>
      </c>
      <c r="E29" s="152">
        <f>E27/$F$27 * E28</f>
        <v>15</v>
      </c>
    </row>
    <row r="31" spans="1:9">
      <c r="A31" s="153" t="s">
        <v>39</v>
      </c>
      <c r="B31" s="153" t="s">
        <v>101</v>
      </c>
      <c r="C31" s="153" t="s">
        <v>100</v>
      </c>
      <c r="D31" s="153" t="s">
        <v>200</v>
      </c>
      <c r="E31" s="153" t="s">
        <v>99</v>
      </c>
      <c r="F31" s="153" t="s">
        <v>41</v>
      </c>
    </row>
    <row r="32" spans="1:9">
      <c r="A32" s="152" t="s">
        <v>201</v>
      </c>
      <c r="D32" s="152">
        <v>100</v>
      </c>
      <c r="F32" s="152">
        <f>SUM(B32:E32)</f>
        <v>100</v>
      </c>
    </row>
    <row r="33" spans="1:6">
      <c r="A33" s="152" t="s">
        <v>202</v>
      </c>
      <c r="D33" s="152">
        <v>19</v>
      </c>
    </row>
    <row r="34" spans="1:6">
      <c r="A34" s="152" t="s">
        <v>203</v>
      </c>
      <c r="D34" s="152">
        <f>D32/D32 * D33</f>
        <v>19</v>
      </c>
    </row>
    <row r="37" spans="1:6">
      <c r="A37" s="153" t="s">
        <v>204</v>
      </c>
    </row>
    <row r="38" spans="1:6">
      <c r="A38" s="152" t="s">
        <v>205</v>
      </c>
      <c r="B38" s="152">
        <v>-5.0000000000000001E-3</v>
      </c>
      <c r="C38" s="152">
        <v>-5.0000000000000001E-3</v>
      </c>
      <c r="D38" s="152">
        <v>-5.0000000000000001E-3</v>
      </c>
      <c r="E38" s="152">
        <v>-5.0000000000000001E-3</v>
      </c>
    </row>
    <row r="39" spans="1:6">
      <c r="A39" s="152" t="s">
        <v>206</v>
      </c>
      <c r="B39" s="152">
        <f>-B$29*B38*$F$27</f>
        <v>0.5</v>
      </c>
      <c r="C39" s="152">
        <f>-C$29*C38*$F$27</f>
        <v>1.5</v>
      </c>
      <c r="D39" s="152">
        <f>-D$29*D38*$F$27</f>
        <v>0</v>
      </c>
      <c r="E39" s="152">
        <f>-E$29*E38*$F$27</f>
        <v>7.5</v>
      </c>
      <c r="F39" s="152">
        <f>SUM(B39:E39)</f>
        <v>9.5</v>
      </c>
    </row>
    <row r="40" spans="1:6">
      <c r="A40" s="152" t="s">
        <v>207</v>
      </c>
      <c r="B40" s="152">
        <f>-B$34*B38*$F$32</f>
        <v>0</v>
      </c>
      <c r="C40" s="152">
        <f>-C$34*C38*$F$32</f>
        <v>0</v>
      </c>
      <c r="D40" s="152">
        <f>-D$34*D38*$F$32</f>
        <v>9.5</v>
      </c>
      <c r="E40" s="152">
        <f>-E$34*E38*$F$32</f>
        <v>0</v>
      </c>
      <c r="F40" s="152">
        <f>SUM(B40:E40)</f>
        <v>9.5</v>
      </c>
    </row>
    <row r="41" spans="1:6">
      <c r="A41" s="152" t="s">
        <v>208</v>
      </c>
      <c r="F41" s="166">
        <f>F39-F40</f>
        <v>0</v>
      </c>
    </row>
    <row r="43" spans="1:6">
      <c r="A43" s="153" t="s">
        <v>209</v>
      </c>
    </row>
    <row r="44" spans="1:6">
      <c r="A44" s="152" t="s">
        <v>210</v>
      </c>
      <c r="B44" s="152">
        <v>-5.0000000000000001E-3</v>
      </c>
      <c r="C44" s="152">
        <v>-2.5000000000000001E-3</v>
      </c>
      <c r="D44" s="153">
        <f>E44*(19-10)/(30-10) + C44*(30-19)/(30-10)</f>
        <v>5.3750000000000013E-3</v>
      </c>
      <c r="E44" s="152">
        <v>1.4999999999999999E-2</v>
      </c>
    </row>
    <row r="45" spans="1:6">
      <c r="A45" s="152" t="s">
        <v>206</v>
      </c>
      <c r="B45" s="152">
        <f>-B$29*B44*$F$27</f>
        <v>0.5</v>
      </c>
      <c r="C45" s="152">
        <f>-C$29*C44*$F$27</f>
        <v>0.75</v>
      </c>
      <c r="D45" s="152">
        <f>-D$29*D44*$F$27</f>
        <v>0</v>
      </c>
      <c r="E45" s="152">
        <f>-E$29*E44*$F$27</f>
        <v>-22.499999999999996</v>
      </c>
      <c r="F45" s="152">
        <f>SUM(B45:E45)</f>
        <v>-21.249999999999996</v>
      </c>
    </row>
    <row r="46" spans="1:6">
      <c r="A46" s="152" t="s">
        <v>207</v>
      </c>
      <c r="B46" s="152">
        <f t="shared" ref="B46:E46" si="0">-B$34*B44*$F$32</f>
        <v>0</v>
      </c>
      <c r="C46" s="152">
        <f t="shared" si="0"/>
        <v>0</v>
      </c>
      <c r="D46" s="152">
        <f t="shared" si="0"/>
        <v>-10.212500000000002</v>
      </c>
      <c r="E46" s="152">
        <f t="shared" si="0"/>
        <v>0</v>
      </c>
      <c r="F46" s="152">
        <f>SUM(B46:E46)</f>
        <v>-10.212500000000002</v>
      </c>
    </row>
    <row r="47" spans="1:6">
      <c r="A47" s="152" t="s">
        <v>208</v>
      </c>
      <c r="F47" s="166">
        <f>F45-F46</f>
        <v>-11.037499999999994</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C8BF3-D948-6F42-B0C4-87A3E023C4A1}">
  <dimension ref="A1:M24"/>
  <sheetViews>
    <sheetView workbookViewId="0">
      <selection activeCell="A22" sqref="A22"/>
    </sheetView>
  </sheetViews>
  <sheetFormatPr defaultColWidth="8.796875" defaultRowHeight="14.4"/>
  <cols>
    <col min="1" max="12" width="8.796875" style="1"/>
    <col min="13" max="13" width="9.69921875" style="1" customWidth="1"/>
    <col min="14" max="16384" width="8.796875" style="1"/>
  </cols>
  <sheetData>
    <row r="1" spans="1:13" ht="15.6">
      <c r="A1" s="193" t="s">
        <v>234</v>
      </c>
      <c r="B1" s="185"/>
      <c r="C1" s="185"/>
      <c r="D1" s="185"/>
      <c r="E1" s="185"/>
      <c r="F1" s="185"/>
      <c r="G1" s="185"/>
      <c r="H1" s="185"/>
      <c r="I1" s="185"/>
      <c r="J1" s="185"/>
      <c r="K1" s="185"/>
      <c r="L1" s="185"/>
      <c r="M1" s="185"/>
    </row>
    <row r="2" spans="1:13">
      <c r="A2" s="185"/>
      <c r="B2" s="185"/>
      <c r="C2" s="185"/>
      <c r="D2" s="185"/>
      <c r="E2" s="185"/>
      <c r="F2" s="185"/>
      <c r="G2" s="185"/>
      <c r="H2" s="185"/>
      <c r="I2" s="185"/>
      <c r="J2" s="185"/>
      <c r="K2" s="185"/>
      <c r="L2" s="185"/>
      <c r="M2" s="185"/>
    </row>
    <row r="3" spans="1:13" ht="15.6">
      <c r="A3" s="73" t="s">
        <v>233</v>
      </c>
      <c r="B3" s="185"/>
      <c r="C3" s="185"/>
      <c r="D3" s="185"/>
      <c r="E3" s="185"/>
      <c r="F3" s="185"/>
      <c r="G3" s="185"/>
      <c r="H3" s="185"/>
      <c r="I3" s="185"/>
      <c r="J3" s="185"/>
      <c r="K3" s="185"/>
      <c r="L3" s="185"/>
      <c r="M3" s="185"/>
    </row>
    <row r="4" spans="1:13" ht="15.6">
      <c r="A4" s="73" t="s">
        <v>232</v>
      </c>
      <c r="B4" s="185"/>
      <c r="C4" s="185"/>
      <c r="D4" s="185"/>
      <c r="E4" s="185"/>
      <c r="F4" s="185"/>
      <c r="G4" s="185"/>
      <c r="H4" s="185"/>
      <c r="I4" s="185"/>
      <c r="J4" s="185"/>
      <c r="K4" s="185"/>
      <c r="L4" s="185"/>
      <c r="M4" s="185"/>
    </row>
    <row r="5" spans="1:13" ht="15.6">
      <c r="A5" s="73" t="s">
        <v>231</v>
      </c>
      <c r="B5" s="185"/>
      <c r="C5" s="185"/>
      <c r="D5" s="185"/>
      <c r="E5" s="185"/>
      <c r="F5" s="185"/>
      <c r="G5" s="185"/>
      <c r="H5" s="185"/>
      <c r="I5" s="185"/>
      <c r="J5" s="185"/>
      <c r="K5" s="185"/>
      <c r="L5" s="185"/>
      <c r="M5" s="185"/>
    </row>
    <row r="6" spans="1:13" ht="15.6">
      <c r="A6" s="73"/>
      <c r="B6" s="185"/>
      <c r="C6" s="185"/>
      <c r="D6" s="185"/>
      <c r="E6" s="185"/>
      <c r="F6" s="185"/>
      <c r="G6" s="185"/>
      <c r="H6" s="185"/>
      <c r="I6" s="185"/>
      <c r="J6" s="185"/>
      <c r="K6" s="185"/>
      <c r="L6" s="185"/>
      <c r="M6" s="185"/>
    </row>
    <row r="7" spans="1:13" ht="15.6">
      <c r="A7" s="73" t="s">
        <v>230</v>
      </c>
      <c r="B7" s="185"/>
      <c r="C7" s="185"/>
      <c r="D7" s="185"/>
      <c r="E7" s="185"/>
      <c r="F7" s="185"/>
      <c r="G7" s="185"/>
      <c r="H7" s="185"/>
      <c r="I7" s="185"/>
      <c r="J7" s="185"/>
      <c r="K7" s="185"/>
      <c r="L7" s="185"/>
      <c r="M7" s="185"/>
    </row>
    <row r="8" spans="1:13" ht="15.6">
      <c r="A8" s="73" t="s">
        <v>229</v>
      </c>
      <c r="B8" s="185"/>
      <c r="C8" s="185"/>
      <c r="D8" s="185"/>
      <c r="E8" s="185"/>
      <c r="F8" s="185"/>
      <c r="G8" s="185"/>
      <c r="H8" s="185"/>
      <c r="I8" s="185"/>
      <c r="J8" s="185"/>
      <c r="K8" s="185"/>
      <c r="L8" s="185"/>
      <c r="M8" s="185"/>
    </row>
    <row r="9" spans="1:13" ht="16.5" customHeight="1">
      <c r="A9" s="185"/>
      <c r="B9" s="185"/>
      <c r="C9" s="185"/>
      <c r="D9" s="185"/>
      <c r="E9" s="185"/>
      <c r="F9" s="185"/>
      <c r="G9" s="185"/>
      <c r="H9" s="185"/>
      <c r="I9" s="185"/>
      <c r="J9" s="185"/>
      <c r="K9" s="185"/>
      <c r="L9" s="185"/>
      <c r="M9" s="185"/>
    </row>
    <row r="10" spans="1:13" ht="16.2" thickBot="1">
      <c r="A10" s="73" t="s">
        <v>228</v>
      </c>
      <c r="B10" s="185"/>
      <c r="C10" s="185"/>
      <c r="D10" s="185"/>
      <c r="E10" s="185"/>
      <c r="F10" s="185"/>
      <c r="G10" s="185"/>
      <c r="H10" s="185"/>
      <c r="I10" s="185"/>
      <c r="J10" s="185"/>
      <c r="K10" s="185"/>
      <c r="L10" s="185"/>
      <c r="M10" s="185"/>
    </row>
    <row r="11" spans="1:13" ht="16.2" thickBot="1">
      <c r="A11" s="192"/>
      <c r="B11" s="192" t="s">
        <v>223</v>
      </c>
      <c r="C11" s="192" t="s">
        <v>222</v>
      </c>
      <c r="D11" s="192" t="s">
        <v>221</v>
      </c>
      <c r="E11" s="192" t="s">
        <v>220</v>
      </c>
      <c r="F11" s="192" t="s">
        <v>219</v>
      </c>
      <c r="G11" s="192" t="s">
        <v>218</v>
      </c>
      <c r="H11" s="192" t="s">
        <v>217</v>
      </c>
      <c r="I11" s="192" t="s">
        <v>216</v>
      </c>
      <c r="J11" s="192" t="s">
        <v>215</v>
      </c>
      <c r="K11" s="192" t="s">
        <v>214</v>
      </c>
      <c r="L11" s="185"/>
      <c r="M11" s="185"/>
    </row>
    <row r="12" spans="1:13" ht="16.2" thickBot="1">
      <c r="A12" s="191" t="s">
        <v>227</v>
      </c>
      <c r="B12" s="190">
        <v>25</v>
      </c>
      <c r="C12" s="190">
        <v>25</v>
      </c>
      <c r="D12" s="190">
        <v>25</v>
      </c>
      <c r="E12" s="190">
        <v>25</v>
      </c>
      <c r="F12" s="190">
        <v>25</v>
      </c>
      <c r="G12" s="190">
        <v>25</v>
      </c>
      <c r="H12" s="190">
        <v>25</v>
      </c>
      <c r="I12" s="190">
        <v>25</v>
      </c>
      <c r="J12" s="190">
        <v>25</v>
      </c>
      <c r="K12" s="190">
        <v>25</v>
      </c>
      <c r="L12" s="185"/>
      <c r="M12" s="185"/>
    </row>
    <row r="13" spans="1:13" ht="16.2" thickBot="1">
      <c r="A13" s="191" t="s">
        <v>226</v>
      </c>
      <c r="B13" s="190">
        <v>70</v>
      </c>
      <c r="C13" s="190">
        <v>66</v>
      </c>
      <c r="D13" s="190">
        <v>55</v>
      </c>
      <c r="E13" s="190">
        <v>33</v>
      </c>
      <c r="F13" s="190">
        <v>0</v>
      </c>
      <c r="G13" s="190">
        <v>25</v>
      </c>
      <c r="H13" s="190">
        <v>35</v>
      </c>
      <c r="I13" s="190">
        <v>45</v>
      </c>
      <c r="J13" s="190">
        <v>55</v>
      </c>
      <c r="K13" s="190">
        <v>65</v>
      </c>
      <c r="L13" s="185"/>
      <c r="M13" s="185"/>
    </row>
    <row r="14" spans="1:13" ht="16.2" thickBot="1">
      <c r="A14" s="191" t="s">
        <v>225</v>
      </c>
      <c r="B14" s="190">
        <v>-75</v>
      </c>
      <c r="C14" s="190">
        <v>-55</v>
      </c>
      <c r="D14" s="190">
        <v>-35</v>
      </c>
      <c r="E14" s="190">
        <v>-15</v>
      </c>
      <c r="F14" s="190">
        <v>-10</v>
      </c>
      <c r="G14" s="190">
        <v>-1</v>
      </c>
      <c r="H14" s="190">
        <v>10</v>
      </c>
      <c r="I14" s="190">
        <v>25</v>
      </c>
      <c r="J14" s="190">
        <v>45</v>
      </c>
      <c r="K14" s="190">
        <v>55</v>
      </c>
      <c r="L14" s="185"/>
      <c r="M14" s="185"/>
    </row>
    <row r="15" spans="1:13">
      <c r="A15" s="185"/>
      <c r="B15" s="185"/>
      <c r="C15" s="185"/>
      <c r="D15" s="185"/>
      <c r="E15" s="185"/>
      <c r="F15" s="185"/>
      <c r="G15" s="185"/>
      <c r="H15" s="185"/>
      <c r="I15" s="185"/>
      <c r="J15" s="185"/>
      <c r="K15" s="185"/>
      <c r="L15" s="185"/>
      <c r="M15" s="185"/>
    </row>
    <row r="16" spans="1:13" ht="16.2" thickBot="1">
      <c r="A16" s="66" t="s">
        <v>224</v>
      </c>
      <c r="B16" s="185"/>
      <c r="C16" s="185"/>
      <c r="D16" s="185"/>
      <c r="E16" s="185"/>
      <c r="F16" s="185"/>
      <c r="G16" s="185"/>
      <c r="H16" s="185"/>
      <c r="I16" s="185"/>
      <c r="J16" s="185"/>
      <c r="K16" s="185"/>
      <c r="L16" s="185"/>
      <c r="M16" s="185"/>
    </row>
    <row r="17" spans="1:13" ht="16.2" thickBot="1">
      <c r="A17" s="189"/>
      <c r="B17" s="188" t="s">
        <v>223</v>
      </c>
      <c r="C17" s="188" t="s">
        <v>222</v>
      </c>
      <c r="D17" s="188" t="s">
        <v>221</v>
      </c>
      <c r="E17" s="188" t="s">
        <v>220</v>
      </c>
      <c r="F17" s="188" t="s">
        <v>219</v>
      </c>
      <c r="G17" s="188" t="s">
        <v>218</v>
      </c>
      <c r="H17" s="188" t="s">
        <v>217</v>
      </c>
      <c r="I17" s="188" t="s">
        <v>216</v>
      </c>
      <c r="J17" s="188" t="s">
        <v>215</v>
      </c>
      <c r="K17" s="188" t="s">
        <v>214</v>
      </c>
      <c r="L17" s="185"/>
      <c r="M17" s="185"/>
    </row>
    <row r="18" spans="1:13" ht="16.2" thickBot="1">
      <c r="A18" s="187" t="s">
        <v>118</v>
      </c>
      <c r="B18" s="186">
        <v>0.1</v>
      </c>
      <c r="C18" s="186">
        <v>0.3</v>
      </c>
      <c r="D18" s="186">
        <v>0.7</v>
      </c>
      <c r="E18" s="186">
        <v>0.9</v>
      </c>
      <c r="F18" s="186">
        <v>1.2</v>
      </c>
      <c r="G18" s="186">
        <v>1.4</v>
      </c>
      <c r="H18" s="186">
        <v>1.5</v>
      </c>
      <c r="I18" s="186">
        <v>1.1000000000000001</v>
      </c>
      <c r="J18" s="186">
        <v>0.3</v>
      </c>
      <c r="K18" s="186">
        <v>0.2</v>
      </c>
      <c r="L18" s="185"/>
      <c r="M18" s="185"/>
    </row>
    <row r="19" spans="1:13">
      <c r="A19" s="185"/>
      <c r="B19" s="185"/>
      <c r="C19" s="185"/>
      <c r="D19" s="185"/>
      <c r="E19" s="185"/>
      <c r="F19" s="185"/>
      <c r="G19" s="185"/>
      <c r="H19" s="185"/>
      <c r="I19" s="185"/>
      <c r="J19" s="185"/>
      <c r="K19" s="185"/>
      <c r="L19" s="185"/>
      <c r="M19" s="185"/>
    </row>
    <row r="20" spans="1:13" ht="15.6">
      <c r="A20" s="73" t="s">
        <v>213</v>
      </c>
      <c r="B20" s="185"/>
      <c r="C20" s="185"/>
      <c r="D20" s="185"/>
      <c r="E20" s="185"/>
      <c r="F20" s="185"/>
      <c r="G20" s="185"/>
      <c r="H20" s="185"/>
      <c r="I20" s="185"/>
      <c r="J20" s="185"/>
      <c r="K20" s="185"/>
      <c r="L20" s="185"/>
      <c r="M20" s="185"/>
    </row>
    <row r="21" spans="1:13">
      <c r="A21" s="185"/>
      <c r="B21" s="185"/>
      <c r="C21" s="185"/>
      <c r="D21" s="185"/>
      <c r="E21" s="185"/>
      <c r="F21" s="185"/>
      <c r="G21" s="185"/>
      <c r="H21" s="185"/>
      <c r="I21" s="185"/>
      <c r="J21" s="185"/>
      <c r="K21" s="185"/>
      <c r="L21" s="185"/>
      <c r="M21" s="185"/>
    </row>
    <row r="22" spans="1:13" ht="15.6">
      <c r="A22" s="74" t="s">
        <v>212</v>
      </c>
      <c r="B22" s="185"/>
      <c r="C22" s="185"/>
      <c r="D22" s="185"/>
      <c r="E22" s="185"/>
      <c r="F22" s="185"/>
      <c r="G22" s="185"/>
      <c r="H22" s="185"/>
      <c r="I22" s="185"/>
      <c r="J22" s="185"/>
      <c r="K22" s="185"/>
      <c r="L22" s="185"/>
      <c r="M22" s="185"/>
    </row>
    <row r="23" spans="1:13" ht="15.6">
      <c r="A23" s="184"/>
    </row>
    <row r="24" spans="1:13" ht="15.6">
      <c r="A24" s="183" t="s">
        <v>211</v>
      </c>
    </row>
  </sheetData>
  <pageMargins left="0.7" right="0.7" top="0.75" bottom="0.75" header="0.3" footer="0.3"/>
  <pageSetup orientation="portrait" r:id="rId1"/>
  <headerFooter>
    <oddFooter>&amp;C&amp;1#&amp;"Calibri"&amp;10&amp;K000000CONFIDENTIAL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CF330-550E-2C4C-8733-F800E70CD305}">
  <dimension ref="A1:M24"/>
  <sheetViews>
    <sheetView workbookViewId="0">
      <selection activeCell="B23" sqref="B23"/>
    </sheetView>
  </sheetViews>
  <sheetFormatPr defaultColWidth="8.796875" defaultRowHeight="14.4"/>
  <cols>
    <col min="1" max="12" width="8.796875" style="1"/>
    <col min="13" max="13" width="9.69921875" style="1" customWidth="1"/>
    <col min="14" max="16384" width="8.796875" style="1"/>
  </cols>
  <sheetData>
    <row r="1" spans="1:13" ht="15.6">
      <c r="A1" s="193" t="s">
        <v>236</v>
      </c>
      <c r="B1" s="185"/>
      <c r="C1" s="185"/>
      <c r="D1" s="185"/>
      <c r="E1" s="185"/>
      <c r="F1" s="185"/>
      <c r="G1" s="185"/>
      <c r="H1" s="185"/>
      <c r="I1" s="185"/>
      <c r="J1" s="185"/>
      <c r="K1" s="185"/>
      <c r="L1" s="185"/>
      <c r="M1" s="185"/>
    </row>
    <row r="2" spans="1:13">
      <c r="A2" s="185"/>
      <c r="B2" s="185"/>
      <c r="C2" s="185"/>
      <c r="D2" s="185"/>
      <c r="E2" s="185"/>
      <c r="F2" s="185"/>
      <c r="G2" s="185"/>
      <c r="H2" s="185"/>
      <c r="I2" s="185"/>
      <c r="J2" s="185"/>
      <c r="K2" s="185"/>
      <c r="L2" s="185"/>
      <c r="M2" s="185"/>
    </row>
    <row r="3" spans="1:13" ht="15.6">
      <c r="A3" s="73" t="s">
        <v>233</v>
      </c>
      <c r="B3" s="185"/>
      <c r="C3" s="185"/>
      <c r="D3" s="185"/>
      <c r="E3" s="185"/>
      <c r="F3" s="185"/>
      <c r="G3" s="185"/>
      <c r="H3" s="185"/>
      <c r="I3" s="185"/>
      <c r="J3" s="185"/>
      <c r="K3" s="185"/>
      <c r="L3" s="185"/>
      <c r="M3" s="185"/>
    </row>
    <row r="4" spans="1:13" ht="15.6">
      <c r="A4" s="73" t="s">
        <v>232</v>
      </c>
      <c r="B4" s="185"/>
      <c r="C4" s="185"/>
      <c r="D4" s="185"/>
      <c r="E4" s="185"/>
      <c r="F4" s="185"/>
      <c r="G4" s="185"/>
      <c r="H4" s="185"/>
      <c r="I4" s="185"/>
      <c r="J4" s="185"/>
      <c r="K4" s="185"/>
      <c r="L4" s="185"/>
      <c r="M4" s="185"/>
    </row>
    <row r="5" spans="1:13" ht="15.6">
      <c r="A5" s="73" t="s">
        <v>231</v>
      </c>
      <c r="B5" s="185"/>
      <c r="C5" s="185"/>
      <c r="D5" s="185"/>
      <c r="E5" s="185"/>
      <c r="F5" s="185"/>
      <c r="G5" s="185"/>
      <c r="H5" s="185"/>
      <c r="I5" s="185"/>
      <c r="J5" s="185"/>
      <c r="K5" s="185"/>
      <c r="L5" s="185"/>
      <c r="M5" s="185"/>
    </row>
    <row r="6" spans="1:13" ht="15.6">
      <c r="A6" s="73"/>
      <c r="B6" s="185"/>
      <c r="C6" s="185"/>
      <c r="D6" s="185"/>
      <c r="E6" s="185"/>
      <c r="F6" s="185"/>
      <c r="G6" s="185"/>
      <c r="H6" s="185"/>
      <c r="I6" s="185"/>
      <c r="J6" s="185"/>
      <c r="K6" s="185"/>
      <c r="L6" s="185"/>
      <c r="M6" s="185"/>
    </row>
    <row r="7" spans="1:13" ht="15.6">
      <c r="A7" s="73" t="s">
        <v>230</v>
      </c>
      <c r="B7" s="185"/>
      <c r="C7" s="185"/>
      <c r="D7" s="185"/>
      <c r="E7" s="185"/>
      <c r="F7" s="185"/>
      <c r="G7" s="185"/>
      <c r="H7" s="185"/>
      <c r="I7" s="185"/>
      <c r="J7" s="185"/>
      <c r="K7" s="185"/>
      <c r="L7" s="185"/>
      <c r="M7" s="185"/>
    </row>
    <row r="8" spans="1:13" ht="15.6">
      <c r="A8" s="73" t="s">
        <v>229</v>
      </c>
      <c r="B8" s="185"/>
      <c r="C8" s="185"/>
      <c r="D8" s="185"/>
      <c r="E8" s="185"/>
      <c r="F8" s="185"/>
      <c r="G8" s="185"/>
      <c r="H8" s="185"/>
      <c r="I8" s="185"/>
      <c r="J8" s="185"/>
      <c r="K8" s="185"/>
      <c r="L8" s="185"/>
      <c r="M8" s="185"/>
    </row>
    <row r="9" spans="1:13" ht="16.5" customHeight="1">
      <c r="A9" s="185"/>
      <c r="B9" s="185"/>
      <c r="C9" s="185"/>
      <c r="D9" s="185"/>
      <c r="E9" s="185"/>
      <c r="F9" s="185"/>
      <c r="G9" s="185"/>
      <c r="H9" s="185"/>
      <c r="I9" s="185"/>
      <c r="J9" s="185"/>
      <c r="K9" s="185"/>
      <c r="L9" s="185"/>
      <c r="M9" s="185"/>
    </row>
    <row r="10" spans="1:13" ht="16.2" thickBot="1">
      <c r="A10" s="73" t="s">
        <v>228</v>
      </c>
      <c r="B10" s="185"/>
      <c r="C10" s="185"/>
      <c r="D10" s="185"/>
      <c r="E10" s="185"/>
      <c r="F10" s="185"/>
      <c r="G10" s="185"/>
      <c r="H10" s="185"/>
      <c r="I10" s="185"/>
      <c r="J10" s="185"/>
      <c r="K10" s="185"/>
      <c r="L10" s="185"/>
      <c r="M10" s="185"/>
    </row>
    <row r="11" spans="1:13" ht="16.2" thickBot="1">
      <c r="A11" s="192"/>
      <c r="B11" s="192" t="s">
        <v>223</v>
      </c>
      <c r="C11" s="192" t="s">
        <v>222</v>
      </c>
      <c r="D11" s="192" t="s">
        <v>221</v>
      </c>
      <c r="E11" s="192" t="s">
        <v>220</v>
      </c>
      <c r="F11" s="192" t="s">
        <v>219</v>
      </c>
      <c r="G11" s="192" t="s">
        <v>218</v>
      </c>
      <c r="H11" s="192" t="s">
        <v>217</v>
      </c>
      <c r="I11" s="192" t="s">
        <v>216</v>
      </c>
      <c r="J11" s="192" t="s">
        <v>215</v>
      </c>
      <c r="K11" s="192" t="s">
        <v>214</v>
      </c>
      <c r="L11" s="185"/>
      <c r="M11" s="185"/>
    </row>
    <row r="12" spans="1:13" ht="16.2" thickBot="1">
      <c r="A12" s="191" t="s">
        <v>227</v>
      </c>
      <c r="B12" s="190">
        <v>25</v>
      </c>
      <c r="C12" s="190">
        <v>25</v>
      </c>
      <c r="D12" s="190">
        <v>25</v>
      </c>
      <c r="E12" s="190">
        <v>25</v>
      </c>
      <c r="F12" s="190">
        <v>25</v>
      </c>
      <c r="G12" s="190">
        <v>25</v>
      </c>
      <c r="H12" s="190">
        <v>25</v>
      </c>
      <c r="I12" s="190">
        <v>25</v>
      </c>
      <c r="J12" s="190">
        <v>25</v>
      </c>
      <c r="K12" s="190">
        <v>25</v>
      </c>
      <c r="L12" s="185"/>
      <c r="M12" s="185"/>
    </row>
    <row r="13" spans="1:13" ht="16.2" thickBot="1">
      <c r="A13" s="191" t="s">
        <v>226</v>
      </c>
      <c r="B13" s="190">
        <v>70</v>
      </c>
      <c r="C13" s="190">
        <v>66</v>
      </c>
      <c r="D13" s="190">
        <v>55</v>
      </c>
      <c r="E13" s="190">
        <v>33</v>
      </c>
      <c r="F13" s="190">
        <v>0</v>
      </c>
      <c r="G13" s="190">
        <v>25</v>
      </c>
      <c r="H13" s="190">
        <v>35</v>
      </c>
      <c r="I13" s="190">
        <v>45</v>
      </c>
      <c r="J13" s="190">
        <v>55</v>
      </c>
      <c r="K13" s="190">
        <v>65</v>
      </c>
      <c r="L13" s="185"/>
      <c r="M13" s="185"/>
    </row>
    <row r="14" spans="1:13" ht="16.2" thickBot="1">
      <c r="A14" s="191" t="s">
        <v>225</v>
      </c>
      <c r="B14" s="190">
        <v>-75</v>
      </c>
      <c r="C14" s="190">
        <v>-55</v>
      </c>
      <c r="D14" s="190">
        <v>-35</v>
      </c>
      <c r="E14" s="190">
        <v>-15</v>
      </c>
      <c r="F14" s="190">
        <v>-10</v>
      </c>
      <c r="G14" s="190">
        <v>-1</v>
      </c>
      <c r="H14" s="190">
        <v>10</v>
      </c>
      <c r="I14" s="190">
        <v>25</v>
      </c>
      <c r="J14" s="190">
        <v>45</v>
      </c>
      <c r="K14" s="190">
        <v>55</v>
      </c>
      <c r="L14" s="185"/>
      <c r="M14" s="185"/>
    </row>
    <row r="15" spans="1:13">
      <c r="A15" s="185"/>
      <c r="B15" s="185"/>
      <c r="C15" s="185"/>
      <c r="D15" s="185"/>
      <c r="E15" s="185"/>
      <c r="F15" s="185"/>
      <c r="G15" s="185"/>
      <c r="H15" s="185"/>
      <c r="I15" s="185"/>
      <c r="J15" s="185"/>
      <c r="K15" s="185"/>
      <c r="L15" s="185"/>
      <c r="M15" s="185"/>
    </row>
    <row r="16" spans="1:13" ht="16.2" thickBot="1">
      <c r="A16" s="66" t="s">
        <v>224</v>
      </c>
      <c r="B16" s="185"/>
      <c r="C16" s="185"/>
      <c r="D16" s="185"/>
      <c r="E16" s="185"/>
      <c r="F16" s="185"/>
      <c r="G16" s="185"/>
      <c r="H16" s="185"/>
      <c r="I16" s="185"/>
      <c r="J16" s="185"/>
      <c r="K16" s="185"/>
      <c r="L16" s="185"/>
      <c r="M16" s="185"/>
    </row>
    <row r="17" spans="1:13" ht="16.2" thickBot="1">
      <c r="A17" s="189"/>
      <c r="B17" s="188" t="s">
        <v>223</v>
      </c>
      <c r="C17" s="188" t="s">
        <v>222</v>
      </c>
      <c r="D17" s="188" t="s">
        <v>221</v>
      </c>
      <c r="E17" s="188" t="s">
        <v>220</v>
      </c>
      <c r="F17" s="188" t="s">
        <v>219</v>
      </c>
      <c r="G17" s="188" t="s">
        <v>218</v>
      </c>
      <c r="H17" s="188" t="s">
        <v>217</v>
      </c>
      <c r="I17" s="188" t="s">
        <v>216</v>
      </c>
      <c r="J17" s="188" t="s">
        <v>215</v>
      </c>
      <c r="K17" s="188" t="s">
        <v>214</v>
      </c>
      <c r="L17" s="185"/>
      <c r="M17" s="185"/>
    </row>
    <row r="18" spans="1:13" ht="16.2" thickBot="1">
      <c r="A18" s="187" t="s">
        <v>118</v>
      </c>
      <c r="B18" s="186">
        <v>0.1</v>
      </c>
      <c r="C18" s="186">
        <v>0.3</v>
      </c>
      <c r="D18" s="186">
        <v>0.7</v>
      </c>
      <c r="E18" s="186">
        <v>0.9</v>
      </c>
      <c r="F18" s="186">
        <v>1.2</v>
      </c>
      <c r="G18" s="186">
        <v>1.4</v>
      </c>
      <c r="H18" s="186">
        <v>1.5</v>
      </c>
      <c r="I18" s="186">
        <v>1.1000000000000001</v>
      </c>
      <c r="J18" s="186">
        <v>0.3</v>
      </c>
      <c r="K18" s="186">
        <v>0.2</v>
      </c>
      <c r="L18" s="185"/>
      <c r="M18" s="185"/>
    </row>
    <row r="19" spans="1:13">
      <c r="A19" s="185"/>
      <c r="B19" s="185"/>
      <c r="C19" s="185"/>
      <c r="D19" s="185"/>
      <c r="E19" s="185"/>
      <c r="F19" s="185"/>
      <c r="G19" s="185"/>
      <c r="H19" s="185"/>
      <c r="I19" s="185"/>
      <c r="J19" s="185"/>
      <c r="K19" s="185"/>
      <c r="L19" s="185"/>
      <c r="M19" s="185"/>
    </row>
    <row r="20" spans="1:13" ht="15.6">
      <c r="A20" s="73" t="s">
        <v>213</v>
      </c>
      <c r="B20" s="185"/>
      <c r="C20" s="185"/>
      <c r="D20" s="185"/>
      <c r="E20" s="185"/>
      <c r="F20" s="185"/>
      <c r="G20" s="185"/>
      <c r="H20" s="185"/>
      <c r="I20" s="185"/>
      <c r="J20" s="185"/>
      <c r="K20" s="185"/>
      <c r="L20" s="185"/>
      <c r="M20" s="185"/>
    </row>
    <row r="21" spans="1:13">
      <c r="A21" s="185"/>
      <c r="B21" s="185"/>
      <c r="C21" s="185"/>
      <c r="D21" s="185"/>
      <c r="E21" s="185"/>
      <c r="F21" s="185"/>
      <c r="G21" s="185"/>
      <c r="H21" s="185"/>
      <c r="I21" s="185"/>
      <c r="J21" s="185"/>
      <c r="K21" s="185"/>
      <c r="L21" s="185"/>
      <c r="M21" s="185"/>
    </row>
    <row r="22" spans="1:13" ht="15.6">
      <c r="A22" s="74" t="s">
        <v>235</v>
      </c>
      <c r="B22" s="185"/>
      <c r="C22" s="185"/>
      <c r="D22" s="185"/>
      <c r="E22" s="185"/>
      <c r="F22" s="185"/>
      <c r="G22" s="185"/>
      <c r="H22" s="185"/>
      <c r="I22" s="185"/>
      <c r="J22" s="185"/>
      <c r="K22" s="185"/>
      <c r="L22" s="185"/>
      <c r="M22" s="185"/>
    </row>
    <row r="23" spans="1:13" ht="15.6">
      <c r="A23" s="184"/>
    </row>
    <row r="24" spans="1:13" ht="15.6">
      <c r="A24" s="183" t="s">
        <v>211</v>
      </c>
    </row>
  </sheetData>
  <pageMargins left="0.7" right="0.7" top="0.75" bottom="0.75" header="0.3" footer="0.3"/>
  <pageSetup orientation="portrait" r:id="rId1"/>
  <headerFooter>
    <oddFooter>&amp;C&amp;1#&amp;"Calibri"&amp;10&amp;K000000CONFIDENTIAL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2155-5922-3240-B1CE-FA0C27F9185F}">
  <dimension ref="A1:D11"/>
  <sheetViews>
    <sheetView workbookViewId="0"/>
  </sheetViews>
  <sheetFormatPr defaultColWidth="8.796875" defaultRowHeight="14.4"/>
  <cols>
    <col min="1" max="1" width="28.69921875" style="1" customWidth="1"/>
    <col min="2" max="2" width="10.69921875" style="1" customWidth="1"/>
    <col min="3" max="16384" width="8.796875" style="1"/>
  </cols>
  <sheetData>
    <row r="1" spans="1:4" ht="15.6">
      <c r="A1" s="67" t="s">
        <v>244</v>
      </c>
      <c r="B1" s="185"/>
      <c r="C1" s="185"/>
      <c r="D1" s="185"/>
    </row>
    <row r="2" spans="1:4">
      <c r="A2" s="185"/>
      <c r="B2" s="185"/>
      <c r="C2" s="185"/>
      <c r="D2" s="185"/>
    </row>
    <row r="3" spans="1:4" ht="15.6">
      <c r="A3" s="73" t="s">
        <v>243</v>
      </c>
      <c r="B3" s="185"/>
      <c r="C3" s="185"/>
      <c r="D3" s="185"/>
    </row>
    <row r="4" spans="1:4" ht="15" thickBot="1">
      <c r="A4" s="185"/>
      <c r="B4" s="185"/>
      <c r="C4" s="185"/>
      <c r="D4" s="185"/>
    </row>
    <row r="5" spans="1:4" ht="16.2" thickBot="1">
      <c r="A5" s="198" t="s">
        <v>242</v>
      </c>
      <c r="B5" s="197">
        <v>250000</v>
      </c>
      <c r="C5" s="185"/>
      <c r="D5" s="185"/>
    </row>
    <row r="6" spans="1:4" ht="16.2" thickBot="1">
      <c r="A6" s="195" t="s">
        <v>241</v>
      </c>
      <c r="B6" s="196" t="s">
        <v>240</v>
      </c>
      <c r="C6" s="185"/>
      <c r="D6" s="185"/>
    </row>
    <row r="7" spans="1:4" ht="16.2" thickBot="1">
      <c r="A7" s="195" t="s">
        <v>239</v>
      </c>
      <c r="B7" s="194">
        <v>0.03</v>
      </c>
      <c r="C7" s="185"/>
      <c r="D7" s="185"/>
    </row>
    <row r="8" spans="1:4" ht="16.2" thickBot="1">
      <c r="A8" s="195" t="s">
        <v>238</v>
      </c>
      <c r="B8" s="194">
        <v>4.4999999999999998E-2</v>
      </c>
      <c r="C8" s="185"/>
      <c r="D8" s="185"/>
    </row>
    <row r="9" spans="1:4">
      <c r="A9" s="185"/>
      <c r="B9" s="185"/>
      <c r="C9" s="185"/>
      <c r="D9" s="185"/>
    </row>
    <row r="10" spans="1:4" ht="15.6">
      <c r="A10" s="73" t="s">
        <v>237</v>
      </c>
      <c r="B10" s="185"/>
      <c r="C10" s="185"/>
      <c r="D10" s="185"/>
    </row>
    <row r="11" spans="1:4">
      <c r="A11" s="185"/>
      <c r="B11" s="185"/>
      <c r="C11" s="185"/>
      <c r="D11" s="18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887FB-D5C9-A24D-B529-B7F65B6020AB}">
  <dimension ref="A1:G12"/>
  <sheetViews>
    <sheetView workbookViewId="0">
      <selection activeCell="E30" sqref="E30"/>
    </sheetView>
  </sheetViews>
  <sheetFormatPr defaultColWidth="8.796875" defaultRowHeight="14.4"/>
  <cols>
    <col min="1" max="3" width="14.69921875" style="1" customWidth="1"/>
    <col min="4" max="16384" width="8.796875" style="1"/>
  </cols>
  <sheetData>
    <row r="1" spans="1:7" ht="15.6">
      <c r="A1" s="67" t="s">
        <v>251</v>
      </c>
      <c r="B1" s="185"/>
      <c r="C1" s="185"/>
      <c r="D1" s="185"/>
      <c r="E1" s="185"/>
      <c r="F1" s="185"/>
      <c r="G1" s="185"/>
    </row>
    <row r="2" spans="1:7">
      <c r="A2" s="185"/>
      <c r="B2" s="185"/>
      <c r="C2" s="185"/>
      <c r="D2" s="185"/>
      <c r="E2" s="185"/>
      <c r="F2" s="185"/>
      <c r="G2" s="185"/>
    </row>
    <row r="3" spans="1:7" ht="15.6">
      <c r="A3" s="73" t="s">
        <v>250</v>
      </c>
      <c r="B3" s="185"/>
      <c r="C3" s="185"/>
      <c r="D3" s="185"/>
      <c r="E3" s="185"/>
      <c r="F3" s="185"/>
      <c r="G3" s="185"/>
    </row>
    <row r="4" spans="1:7" ht="15" thickBot="1">
      <c r="A4" s="185"/>
      <c r="B4" s="185"/>
      <c r="C4" s="185"/>
      <c r="D4" s="185"/>
      <c r="E4" s="185"/>
      <c r="F4" s="185"/>
      <c r="G4" s="185"/>
    </row>
    <row r="5" spans="1:7" ht="16.2" thickBot="1">
      <c r="A5" s="201"/>
      <c r="B5" s="71" t="s">
        <v>249</v>
      </c>
      <c r="C5" s="71" t="s">
        <v>248</v>
      </c>
      <c r="D5" s="185"/>
      <c r="E5" s="185"/>
      <c r="F5" s="185"/>
      <c r="G5" s="185"/>
    </row>
    <row r="6" spans="1:7" ht="16.2" thickBot="1">
      <c r="A6" s="70" t="s">
        <v>74</v>
      </c>
      <c r="B6" s="200">
        <v>350000</v>
      </c>
      <c r="C6" s="199" t="s">
        <v>247</v>
      </c>
      <c r="D6" s="185"/>
      <c r="E6" s="185"/>
      <c r="F6" s="185"/>
      <c r="G6" s="185"/>
    </row>
    <row r="7" spans="1:7" ht="16.2" thickBot="1">
      <c r="A7" s="70" t="s">
        <v>121</v>
      </c>
      <c r="B7" s="199">
        <v>90</v>
      </c>
      <c r="C7" s="199">
        <v>115</v>
      </c>
      <c r="D7" s="185"/>
      <c r="E7" s="185"/>
      <c r="F7" s="185"/>
      <c r="G7" s="185"/>
    </row>
    <row r="8" spans="1:7" ht="16.2" thickBot="1">
      <c r="A8" s="70" t="s">
        <v>202</v>
      </c>
      <c r="B8" s="199">
        <v>5</v>
      </c>
      <c r="C8" s="199">
        <v>7</v>
      </c>
      <c r="D8" s="185"/>
      <c r="E8" s="185"/>
      <c r="F8" s="185"/>
      <c r="G8" s="185"/>
    </row>
    <row r="9" spans="1:7">
      <c r="A9" s="185"/>
      <c r="B9" s="185"/>
      <c r="C9" s="185"/>
      <c r="D9" s="185"/>
      <c r="E9" s="185"/>
      <c r="F9" s="185"/>
      <c r="G9" s="185"/>
    </row>
    <row r="10" spans="1:7" ht="15.6">
      <c r="A10" s="73" t="s">
        <v>246</v>
      </c>
      <c r="B10" s="185"/>
      <c r="C10" s="185"/>
      <c r="D10" s="185"/>
      <c r="E10" s="185"/>
      <c r="F10" s="185"/>
      <c r="G10" s="185"/>
    </row>
    <row r="11" spans="1:7" ht="15.6">
      <c r="A11" s="73" t="s">
        <v>245</v>
      </c>
      <c r="B11" s="185"/>
      <c r="C11" s="185"/>
      <c r="D11" s="185"/>
      <c r="E11" s="185"/>
      <c r="F11" s="185"/>
      <c r="G11" s="185"/>
    </row>
    <row r="12" spans="1:7">
      <c r="A12" s="185"/>
      <c r="B12" s="185"/>
      <c r="C12" s="185"/>
      <c r="D12" s="185"/>
      <c r="E12" s="185"/>
      <c r="F12" s="185"/>
      <c r="G12" s="18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6A05-00BF-6D42-9E9B-CFE31AB48B16}">
  <dimension ref="A1:J24"/>
  <sheetViews>
    <sheetView workbookViewId="0"/>
  </sheetViews>
  <sheetFormatPr defaultColWidth="8.796875" defaultRowHeight="15.6"/>
  <cols>
    <col min="1" max="16384" width="8.796875" style="9"/>
  </cols>
  <sheetData>
    <row r="1" spans="1:10">
      <c r="A1" s="67" t="s">
        <v>127</v>
      </c>
      <c r="B1" s="66"/>
      <c r="C1" s="66"/>
      <c r="D1" s="66"/>
      <c r="E1" s="66"/>
      <c r="F1" s="66"/>
      <c r="G1" s="66"/>
      <c r="H1" s="66"/>
      <c r="I1" s="66"/>
      <c r="J1" s="66"/>
    </row>
    <row r="2" spans="1:10">
      <c r="A2" s="66"/>
      <c r="B2" s="66"/>
      <c r="C2" s="66"/>
      <c r="D2" s="66"/>
      <c r="E2" s="66"/>
      <c r="F2" s="66"/>
      <c r="G2" s="66"/>
      <c r="H2" s="66"/>
      <c r="I2" s="66"/>
      <c r="J2" s="66"/>
    </row>
    <row r="3" spans="1:10">
      <c r="A3" s="66" t="s">
        <v>126</v>
      </c>
      <c r="B3" s="66"/>
      <c r="C3" s="66"/>
      <c r="D3" s="66"/>
      <c r="E3" s="66"/>
      <c r="F3" s="66"/>
      <c r="G3" s="66"/>
      <c r="H3" s="66"/>
      <c r="I3" s="66"/>
      <c r="J3" s="66"/>
    </row>
    <row r="4" spans="1:10">
      <c r="A4" s="66" t="s">
        <v>125</v>
      </c>
      <c r="B4" s="66"/>
      <c r="C4" s="66"/>
      <c r="D4" s="66"/>
      <c r="E4" s="66"/>
      <c r="F4" s="66"/>
      <c r="G4" s="66"/>
      <c r="H4" s="66"/>
      <c r="I4" s="66"/>
      <c r="J4" s="66"/>
    </row>
    <row r="5" spans="1:10">
      <c r="A5" s="66"/>
      <c r="B5" s="66"/>
      <c r="C5" s="66"/>
      <c r="D5" s="66"/>
      <c r="E5" s="66"/>
      <c r="F5" s="66"/>
      <c r="G5" s="66"/>
      <c r="H5" s="66"/>
      <c r="I5" s="66"/>
      <c r="J5" s="66"/>
    </row>
    <row r="6" spans="1:10">
      <c r="A6" s="74" t="s">
        <v>124</v>
      </c>
      <c r="B6" s="66"/>
      <c r="C6" s="66"/>
      <c r="D6" s="66"/>
      <c r="E6" s="66"/>
      <c r="F6" s="66"/>
      <c r="G6" s="66"/>
      <c r="H6" s="66"/>
      <c r="I6" s="66"/>
      <c r="J6" s="66"/>
    </row>
    <row r="7" spans="1:10">
      <c r="A7" s="74" t="s">
        <v>123</v>
      </c>
      <c r="B7" s="66"/>
      <c r="C7" s="66"/>
      <c r="D7" s="66"/>
      <c r="E7" s="66"/>
      <c r="F7" s="66"/>
      <c r="G7" s="66"/>
      <c r="H7" s="66"/>
      <c r="I7" s="66"/>
      <c r="J7" s="66"/>
    </row>
    <row r="8" spans="1:10">
      <c r="A8" s="66"/>
      <c r="B8" s="66"/>
      <c r="C8" s="66"/>
      <c r="D8" s="66"/>
      <c r="E8" s="66"/>
      <c r="F8" s="66"/>
      <c r="G8" s="66"/>
      <c r="H8" s="66"/>
      <c r="I8" s="66"/>
      <c r="J8" s="66"/>
    </row>
    <row r="9" spans="1:10">
      <c r="A9" s="73" t="s">
        <v>122</v>
      </c>
      <c r="B9" s="66"/>
      <c r="C9" s="66"/>
      <c r="D9" s="66"/>
      <c r="E9" s="66"/>
      <c r="F9" s="66"/>
      <c r="G9" s="66"/>
      <c r="H9" s="66"/>
      <c r="I9" s="66"/>
      <c r="J9" s="66"/>
    </row>
    <row r="10" spans="1:10" ht="16.2" thickBot="1">
      <c r="A10" s="66"/>
      <c r="B10" s="66"/>
      <c r="C10" s="66"/>
      <c r="D10" s="66"/>
      <c r="E10" s="66"/>
      <c r="F10" s="66"/>
      <c r="G10" s="66"/>
      <c r="H10" s="66"/>
      <c r="I10" s="66"/>
      <c r="J10" s="66"/>
    </row>
    <row r="11" spans="1:10" ht="16.2" thickBot="1">
      <c r="A11" s="72" t="s">
        <v>119</v>
      </c>
      <c r="B11" s="71">
        <v>3</v>
      </c>
      <c r="C11" s="71">
        <v>7</v>
      </c>
      <c r="D11" s="71">
        <v>15</v>
      </c>
      <c r="E11" s="66"/>
      <c r="F11" s="66"/>
      <c r="G11" s="66"/>
      <c r="H11" s="66"/>
      <c r="I11" s="66"/>
      <c r="J11" s="66"/>
    </row>
    <row r="12" spans="1:10" ht="16.2" thickBot="1">
      <c r="A12" s="70" t="s">
        <v>121</v>
      </c>
      <c r="B12" s="69">
        <v>95.88</v>
      </c>
      <c r="C12" s="69">
        <v>74.09</v>
      </c>
      <c r="D12" s="69">
        <v>47.94</v>
      </c>
      <c r="E12" s="66"/>
      <c r="F12" s="66"/>
      <c r="G12" s="66"/>
      <c r="H12" s="66"/>
      <c r="I12" s="66"/>
      <c r="J12" s="66"/>
    </row>
    <row r="13" spans="1:10">
      <c r="A13" s="66"/>
      <c r="B13" s="66"/>
      <c r="C13" s="66"/>
      <c r="D13" s="66"/>
      <c r="E13" s="66"/>
      <c r="F13" s="66"/>
      <c r="G13" s="66"/>
      <c r="H13" s="66"/>
      <c r="I13" s="66"/>
      <c r="J13" s="66"/>
    </row>
    <row r="14" spans="1:10">
      <c r="A14" s="73" t="s">
        <v>120</v>
      </c>
      <c r="B14" s="66"/>
      <c r="C14" s="66"/>
      <c r="D14" s="66"/>
      <c r="E14" s="66"/>
      <c r="F14" s="66"/>
      <c r="G14" s="66"/>
      <c r="H14" s="66"/>
      <c r="I14" s="66"/>
      <c r="J14" s="66"/>
    </row>
    <row r="15" spans="1:10" ht="16.2" thickBot="1">
      <c r="A15" s="66"/>
      <c r="B15" s="66"/>
      <c r="C15" s="66"/>
      <c r="D15" s="66"/>
      <c r="E15" s="66"/>
      <c r="F15" s="66"/>
      <c r="G15" s="66"/>
      <c r="H15" s="66"/>
      <c r="I15" s="66"/>
      <c r="J15" s="66"/>
    </row>
    <row r="16" spans="1:10" ht="16.2" thickBot="1">
      <c r="A16" s="72" t="s">
        <v>119</v>
      </c>
      <c r="B16" s="71">
        <v>3</v>
      </c>
      <c r="C16" s="71">
        <v>7</v>
      </c>
      <c r="D16" s="71">
        <v>15</v>
      </c>
      <c r="E16" s="66"/>
      <c r="F16" s="66"/>
      <c r="G16" s="66"/>
      <c r="H16" s="66"/>
      <c r="I16" s="66"/>
      <c r="J16" s="66"/>
    </row>
    <row r="17" spans="1:10" ht="16.2" thickBot="1">
      <c r="A17" s="70" t="s">
        <v>118</v>
      </c>
      <c r="B17" s="69">
        <v>1.32</v>
      </c>
      <c r="C17" s="69">
        <v>2.19</v>
      </c>
      <c r="D17" s="69">
        <v>3.3</v>
      </c>
      <c r="E17" s="66"/>
      <c r="F17" s="66"/>
      <c r="G17" s="66"/>
      <c r="H17" s="66"/>
      <c r="I17" s="66"/>
      <c r="J17" s="66"/>
    </row>
    <row r="18" spans="1:10">
      <c r="A18" s="66"/>
      <c r="B18" s="66"/>
      <c r="C18" s="66"/>
      <c r="D18" s="66"/>
      <c r="E18" s="66"/>
      <c r="F18" s="66"/>
      <c r="G18" s="66"/>
      <c r="H18" s="66"/>
      <c r="I18" s="66"/>
      <c r="J18" s="66"/>
    </row>
    <row r="19" spans="1:10">
      <c r="A19" s="68" t="s">
        <v>117</v>
      </c>
      <c r="B19" s="66"/>
      <c r="C19" s="66"/>
      <c r="D19" s="66"/>
      <c r="E19" s="66"/>
      <c r="F19" s="66"/>
      <c r="G19" s="66"/>
      <c r="H19" s="66"/>
      <c r="I19" s="66"/>
      <c r="J19" s="66"/>
    </row>
    <row r="20" spans="1:10">
      <c r="A20" s="67" t="s">
        <v>115</v>
      </c>
      <c r="B20" s="66"/>
      <c r="C20" s="66"/>
      <c r="D20" s="66"/>
      <c r="E20" s="66"/>
      <c r="F20" s="66"/>
      <c r="G20" s="66"/>
      <c r="H20" s="66"/>
      <c r="I20" s="66"/>
      <c r="J20" s="66"/>
    </row>
    <row r="21" spans="1:10">
      <c r="A21" s="66"/>
      <c r="B21" s="66"/>
      <c r="C21" s="66"/>
      <c r="D21" s="66"/>
      <c r="E21" s="66"/>
      <c r="F21" s="66"/>
      <c r="G21" s="66"/>
      <c r="H21" s="66"/>
      <c r="I21" s="66"/>
      <c r="J21" s="66"/>
    </row>
    <row r="22" spans="1:10">
      <c r="A22" s="67" t="s">
        <v>116</v>
      </c>
      <c r="B22" s="66"/>
      <c r="C22" s="66"/>
      <c r="D22" s="66"/>
      <c r="E22" s="66"/>
      <c r="F22" s="66"/>
      <c r="G22" s="66"/>
      <c r="H22" s="66"/>
      <c r="I22" s="66"/>
      <c r="J22" s="66"/>
    </row>
    <row r="23" spans="1:10">
      <c r="A23" s="67" t="s">
        <v>115</v>
      </c>
      <c r="B23" s="66"/>
      <c r="C23" s="66"/>
      <c r="D23" s="66"/>
      <c r="E23" s="66"/>
      <c r="F23" s="66"/>
      <c r="G23" s="66"/>
      <c r="H23" s="66"/>
      <c r="I23" s="66"/>
      <c r="J23" s="66"/>
    </row>
    <row r="24" spans="1:10">
      <c r="A24" s="66"/>
      <c r="B24" s="66"/>
      <c r="C24" s="66"/>
      <c r="D24" s="66"/>
      <c r="E24" s="66"/>
      <c r="F24" s="66"/>
      <c r="G24" s="66"/>
      <c r="H24" s="66"/>
      <c r="I24" s="66"/>
      <c r="J24" s="6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4FD9B-381A-8546-852E-EC0BC055EF70}">
  <sheetPr>
    <tabColor theme="9" tint="-0.249977111117893"/>
  </sheetPr>
  <dimension ref="A1:E21"/>
  <sheetViews>
    <sheetView zoomScaleNormal="100" workbookViewId="0">
      <selection activeCell="U53" sqref="U53"/>
    </sheetView>
  </sheetViews>
  <sheetFormatPr defaultColWidth="8.796875" defaultRowHeight="13.2"/>
  <cols>
    <col min="1" max="6" width="19.19921875" style="113" customWidth="1"/>
    <col min="7" max="16384" width="8.796875" style="113"/>
  </cols>
  <sheetData>
    <row r="1" spans="1:5" ht="13.8" thickBot="1">
      <c r="A1" s="126" t="s">
        <v>119</v>
      </c>
      <c r="B1" s="126" t="s">
        <v>121</v>
      </c>
    </row>
    <row r="2" spans="1:5" ht="13.8" thickBot="1">
      <c r="A2" s="125">
        <v>3</v>
      </c>
      <c r="B2" s="124">
        <v>95.88</v>
      </c>
    </row>
    <row r="3" spans="1:5" ht="13.8" thickBot="1">
      <c r="A3" s="125">
        <v>7</v>
      </c>
      <c r="B3" s="124">
        <v>74.09</v>
      </c>
    </row>
    <row r="4" spans="1:5" ht="13.8" thickBot="1">
      <c r="A4" s="125">
        <v>15</v>
      </c>
      <c r="B4" s="124">
        <v>47.94</v>
      </c>
    </row>
    <row r="5" spans="1:5" ht="13.8" thickBot="1"/>
    <row r="6" spans="1:5" ht="13.8" thickBot="1">
      <c r="A6" s="123" t="s">
        <v>119</v>
      </c>
      <c r="B6" s="123" t="s">
        <v>118</v>
      </c>
    </row>
    <row r="7" spans="1:5" ht="13.8" thickBot="1">
      <c r="A7" s="122">
        <v>3</v>
      </c>
      <c r="B7" s="121">
        <v>1.32</v>
      </c>
    </row>
    <row r="8" spans="1:5" ht="13.8" thickBot="1">
      <c r="A8" s="122">
        <v>7</v>
      </c>
      <c r="B8" s="121">
        <v>2.19</v>
      </c>
    </row>
    <row r="9" spans="1:5" ht="13.8" thickBot="1">
      <c r="A9" s="122">
        <v>15</v>
      </c>
      <c r="B9" s="121">
        <v>3.3</v>
      </c>
    </row>
    <row r="10" spans="1:5">
      <c r="D10" s="120"/>
    </row>
    <row r="11" spans="1:5">
      <c r="A11" s="113" t="s">
        <v>171</v>
      </c>
    </row>
    <row r="13" spans="1:5">
      <c r="A13" s="113" t="s">
        <v>170</v>
      </c>
      <c r="B13" s="119">
        <f>SUM(B2:B4)</f>
        <v>217.91</v>
      </c>
    </row>
    <row r="15" spans="1:5">
      <c r="A15" s="113" t="s">
        <v>119</v>
      </c>
      <c r="B15" s="113" t="s">
        <v>169</v>
      </c>
      <c r="C15" s="113" t="s">
        <v>62</v>
      </c>
      <c r="D15" s="113" t="s">
        <v>118</v>
      </c>
      <c r="E15" s="113" t="s">
        <v>168</v>
      </c>
    </row>
    <row r="16" spans="1:5">
      <c r="A16" s="113">
        <v>3</v>
      </c>
      <c r="B16" s="118">
        <f>B2/$B$13</f>
        <v>0.43999816437978978</v>
      </c>
      <c r="C16" s="116">
        <f>A2</f>
        <v>3</v>
      </c>
      <c r="D16" s="117">
        <f>C16*B16</f>
        <v>1.3199944931393692</v>
      </c>
      <c r="E16" s="113" t="b">
        <f>ROUND(D16,2)=B7</f>
        <v>1</v>
      </c>
    </row>
    <row r="17" spans="1:5">
      <c r="A17" s="113">
        <v>7</v>
      </c>
      <c r="B17" s="118">
        <f>B3/$B$13</f>
        <v>0.34000275343031527</v>
      </c>
      <c r="C17" s="116">
        <f>A3</f>
        <v>7</v>
      </c>
      <c r="D17" s="114">
        <f>C17*B17</f>
        <v>2.380019274012207</v>
      </c>
      <c r="E17" s="113" t="b">
        <f>ROUND(D17,2)=B8</f>
        <v>0</v>
      </c>
    </row>
    <row r="18" spans="1:5">
      <c r="A18" s="113">
        <v>15</v>
      </c>
      <c r="B18" s="118">
        <f>B4/$B$13</f>
        <v>0.21999908218989489</v>
      </c>
      <c r="C18" s="116">
        <f>A4</f>
        <v>15</v>
      </c>
      <c r="D18" s="117">
        <f>C18*B18</f>
        <v>3.2999862328484233</v>
      </c>
      <c r="E18" s="113" t="b">
        <f>ROUND(D18,2)=B9</f>
        <v>1</v>
      </c>
    </row>
    <row r="19" spans="1:5">
      <c r="D19" s="116">
        <f>SUM(D16:D18)</f>
        <v>7</v>
      </c>
    </row>
    <row r="20" spans="1:5">
      <c r="C20" s="115"/>
    </row>
    <row r="21" spans="1:5">
      <c r="C21" s="113" t="s">
        <v>167</v>
      </c>
      <c r="D21" s="114">
        <f>SUMPRODUCT(B2:B4,A2:A4)/SUM(B2:B4)</f>
        <v>7</v>
      </c>
    </row>
  </sheetData>
  <pageMargins left="0.7" right="0.7" top="0.75" bottom="0.75" header="0.3" footer="0.3"/>
  <headerFooter>
    <oddFooter>&amp;C_x000D_&amp;1#&amp;"Calibri"&amp;8&amp;K000000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4E53A-69C9-B048-893C-8E6AEE7069FB}">
  <sheetPr>
    <tabColor theme="9" tint="-0.249977111117893"/>
  </sheetPr>
  <dimension ref="A1:B11"/>
  <sheetViews>
    <sheetView zoomScaleNormal="100" workbookViewId="0">
      <selection activeCell="E43" sqref="E43"/>
    </sheetView>
  </sheetViews>
  <sheetFormatPr defaultColWidth="8.796875" defaultRowHeight="13.2"/>
  <cols>
    <col min="1" max="1" width="26.5" style="113" customWidth="1"/>
    <col min="2" max="2" width="15.5" style="113" customWidth="1"/>
    <col min="3" max="16384" width="8.796875" style="113"/>
  </cols>
  <sheetData>
    <row r="1" spans="1:2">
      <c r="A1" s="113" t="s">
        <v>175</v>
      </c>
    </row>
    <row r="2" spans="1:2">
      <c r="A2" s="113" t="s">
        <v>174</v>
      </c>
    </row>
    <row r="4" spans="1:2">
      <c r="A4" s="130" t="s">
        <v>119</v>
      </c>
      <c r="B4" s="130" t="s">
        <v>173</v>
      </c>
    </row>
    <row r="5" spans="1:2">
      <c r="A5" s="129">
        <v>3</v>
      </c>
      <c r="B5" s="128">
        <f>'ILA LAM F24 Q4(a)(i)'!D16</f>
        <v>1.3199944931393692</v>
      </c>
    </row>
    <row r="6" spans="1:2">
      <c r="A6" s="129">
        <v>7</v>
      </c>
      <c r="B6" s="128">
        <f>'ILA LAM F24 Q4(a)(i)'!D17</f>
        <v>2.380019274012207</v>
      </c>
    </row>
    <row r="7" spans="1:2">
      <c r="A7" s="129">
        <v>15</v>
      </c>
      <c r="B7" s="128">
        <f>'ILA LAM F24 Q4(a)(i)'!D18</f>
        <v>3.2999862328484233</v>
      </c>
    </row>
    <row r="9" spans="1:2">
      <c r="A9" s="113" t="s">
        <v>172</v>
      </c>
      <c r="B9" s="119">
        <f>SUM(B5:B7)</f>
        <v>7</v>
      </c>
    </row>
    <row r="11" spans="1:2">
      <c r="A11" s="113" t="s">
        <v>167</v>
      </c>
      <c r="B11" s="127" t="b">
        <f>B9='ILA LAM F24 Q4(a)(i)'!A3</f>
        <v>1</v>
      </c>
    </row>
  </sheetData>
  <pageMargins left="0.7" right="0.7" top="0.75" bottom="0.75" header="0.3" footer="0.3"/>
  <headerFooter>
    <oddFooter>&amp;C_x000D_&amp;1#&amp;"Calibri"&amp;8&amp;K000000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F34B-8DCA-E641-BEC0-89D315934363}">
  <dimension ref="A1:I20"/>
  <sheetViews>
    <sheetView workbookViewId="0">
      <selection activeCell="K42" sqref="K42"/>
    </sheetView>
  </sheetViews>
  <sheetFormatPr defaultColWidth="8.796875" defaultRowHeight="15.6"/>
  <cols>
    <col min="1" max="1" width="13.5" style="9" customWidth="1"/>
    <col min="2" max="16384" width="8.796875" style="9"/>
  </cols>
  <sheetData>
    <row r="1" spans="1:9">
      <c r="A1" s="67" t="s">
        <v>134</v>
      </c>
      <c r="B1" s="66"/>
      <c r="C1" s="66"/>
      <c r="D1" s="66"/>
      <c r="E1" s="66"/>
      <c r="F1" s="66"/>
      <c r="G1" s="66"/>
      <c r="H1" s="66"/>
      <c r="I1" s="66"/>
    </row>
    <row r="2" spans="1:9">
      <c r="A2" s="66"/>
      <c r="B2" s="66"/>
      <c r="C2" s="66"/>
      <c r="D2" s="66"/>
      <c r="E2" s="66"/>
      <c r="F2" s="66"/>
      <c r="G2" s="66"/>
      <c r="H2" s="66"/>
      <c r="I2" s="66"/>
    </row>
    <row r="3" spans="1:9">
      <c r="A3" s="74" t="s">
        <v>124</v>
      </c>
      <c r="B3" s="66"/>
      <c r="C3" s="66"/>
      <c r="D3" s="66"/>
      <c r="E3" s="66"/>
      <c r="F3" s="66"/>
      <c r="G3" s="66"/>
      <c r="H3" s="66"/>
      <c r="I3" s="66"/>
    </row>
    <row r="4" spans="1:9">
      <c r="A4" s="74" t="s">
        <v>123</v>
      </c>
      <c r="B4" s="66"/>
      <c r="C4" s="66"/>
      <c r="D4" s="66"/>
      <c r="E4" s="66"/>
      <c r="F4" s="66"/>
      <c r="G4" s="66"/>
      <c r="H4" s="66"/>
      <c r="I4" s="66"/>
    </row>
    <row r="5" spans="1:9">
      <c r="A5" s="66"/>
      <c r="B5" s="66"/>
      <c r="C5" s="66"/>
      <c r="D5" s="66"/>
      <c r="E5" s="66"/>
      <c r="F5" s="66"/>
      <c r="G5" s="66"/>
      <c r="H5" s="66"/>
      <c r="I5" s="66"/>
    </row>
    <row r="6" spans="1:9">
      <c r="A6" s="73" t="s">
        <v>133</v>
      </c>
      <c r="B6" s="66"/>
      <c r="C6" s="66"/>
      <c r="D6" s="66"/>
      <c r="E6" s="66"/>
      <c r="F6" s="66"/>
      <c r="G6" s="66"/>
      <c r="H6" s="66"/>
      <c r="I6" s="66"/>
    </row>
    <row r="7" spans="1:9" ht="16.2" thickBot="1">
      <c r="A7" s="66"/>
      <c r="B7" s="66"/>
      <c r="C7" s="66"/>
      <c r="D7" s="66"/>
      <c r="E7" s="66"/>
      <c r="F7" s="66"/>
      <c r="G7" s="66"/>
      <c r="H7" s="66"/>
      <c r="I7" s="66"/>
    </row>
    <row r="8" spans="1:9" ht="16.2" thickBot="1">
      <c r="A8" s="72" t="s">
        <v>132</v>
      </c>
      <c r="B8" s="71">
        <v>3</v>
      </c>
      <c r="C8" s="71">
        <v>7</v>
      </c>
      <c r="D8" s="71">
        <v>15</v>
      </c>
      <c r="E8" s="66"/>
      <c r="F8" s="66"/>
      <c r="G8" s="66"/>
      <c r="H8" s="66"/>
      <c r="I8" s="66"/>
    </row>
    <row r="9" spans="1:9" ht="16.2" thickBot="1">
      <c r="A9" s="76" t="s">
        <v>7</v>
      </c>
      <c r="B9" s="75">
        <v>2E-3</v>
      </c>
      <c r="C9" s="75">
        <v>0</v>
      </c>
      <c r="D9" s="75">
        <v>-2E-3</v>
      </c>
      <c r="E9" s="66"/>
      <c r="F9" s="66"/>
      <c r="G9" s="66"/>
      <c r="H9" s="66"/>
      <c r="I9" s="66"/>
    </row>
    <row r="10" spans="1:9" ht="16.2" thickBot="1">
      <c r="A10" s="76" t="s">
        <v>38</v>
      </c>
      <c r="B10" s="75">
        <v>-2E-3</v>
      </c>
      <c r="C10" s="75">
        <v>-2E-3</v>
      </c>
      <c r="D10" s="75">
        <v>-2E-3</v>
      </c>
      <c r="E10" s="66"/>
      <c r="F10" s="66"/>
      <c r="G10" s="66"/>
      <c r="H10" s="66"/>
      <c r="I10" s="66"/>
    </row>
    <row r="11" spans="1:9" ht="16.2" thickBot="1">
      <c r="A11" s="76" t="s">
        <v>37</v>
      </c>
      <c r="B11" s="75">
        <v>-2E-3</v>
      </c>
      <c r="C11" s="75">
        <v>0</v>
      </c>
      <c r="D11" s="75">
        <v>2E-3</v>
      </c>
      <c r="E11" s="66"/>
      <c r="F11" s="66"/>
      <c r="G11" s="66"/>
      <c r="H11" s="66"/>
      <c r="I11" s="66"/>
    </row>
    <row r="12" spans="1:9">
      <c r="A12" s="66"/>
      <c r="B12" s="66"/>
      <c r="C12" s="66"/>
      <c r="D12" s="66"/>
      <c r="E12" s="66"/>
      <c r="F12" s="66"/>
      <c r="G12" s="66"/>
      <c r="H12" s="66"/>
      <c r="I12" s="66"/>
    </row>
    <row r="13" spans="1:9">
      <c r="A13" s="68" t="s">
        <v>131</v>
      </c>
      <c r="B13" s="66"/>
      <c r="C13" s="66"/>
      <c r="D13" s="66"/>
      <c r="E13" s="66"/>
      <c r="F13" s="66"/>
      <c r="G13" s="66"/>
      <c r="H13" s="66"/>
      <c r="I13" s="66"/>
    </row>
    <row r="14" spans="1:9">
      <c r="A14" s="68" t="s">
        <v>115</v>
      </c>
      <c r="B14" s="66"/>
      <c r="C14" s="66"/>
      <c r="D14" s="66"/>
      <c r="E14" s="66"/>
      <c r="F14" s="66"/>
      <c r="G14" s="66"/>
      <c r="H14" s="66"/>
      <c r="I14" s="66"/>
    </row>
    <row r="15" spans="1:9">
      <c r="A15" s="66"/>
      <c r="B15" s="66"/>
      <c r="C15" s="66"/>
      <c r="D15" s="66"/>
      <c r="E15" s="66"/>
      <c r="F15" s="66"/>
      <c r="G15" s="66"/>
      <c r="H15" s="66"/>
      <c r="I15" s="66"/>
    </row>
    <row r="16" spans="1:9">
      <c r="A16" s="67" t="s">
        <v>130</v>
      </c>
      <c r="B16" s="66"/>
      <c r="C16" s="66"/>
      <c r="D16" s="66"/>
      <c r="E16" s="66"/>
      <c r="F16" s="66"/>
      <c r="G16" s="66"/>
      <c r="H16" s="66"/>
      <c r="I16" s="66"/>
    </row>
    <row r="17" spans="1:9">
      <c r="A17" s="67" t="s">
        <v>129</v>
      </c>
      <c r="B17" s="66"/>
      <c r="C17" s="66"/>
      <c r="D17" s="66"/>
      <c r="E17" s="66"/>
      <c r="F17" s="66"/>
      <c r="G17" s="66"/>
      <c r="H17" s="66"/>
      <c r="I17" s="66"/>
    </row>
    <row r="18" spans="1:9">
      <c r="A18" s="67"/>
      <c r="B18" s="66"/>
      <c r="C18" s="66"/>
      <c r="D18" s="66"/>
      <c r="E18" s="66"/>
      <c r="F18" s="66"/>
      <c r="G18" s="66"/>
      <c r="H18" s="66"/>
      <c r="I18" s="66"/>
    </row>
    <row r="19" spans="1:9">
      <c r="A19" s="67" t="s">
        <v>128</v>
      </c>
      <c r="B19" s="66"/>
      <c r="C19" s="66"/>
      <c r="D19" s="66"/>
      <c r="E19" s="66"/>
      <c r="F19" s="66"/>
      <c r="G19" s="66"/>
      <c r="H19" s="66"/>
      <c r="I19" s="66"/>
    </row>
    <row r="20" spans="1:9">
      <c r="A20" s="66"/>
      <c r="B20" s="66"/>
      <c r="C20" s="66"/>
      <c r="D20" s="66"/>
      <c r="E20" s="66"/>
      <c r="F20" s="66"/>
      <c r="G20" s="66"/>
      <c r="H20" s="66"/>
      <c r="I20" s="6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C7AF2-61E9-494C-8613-E673AA53B3B5}">
  <sheetPr>
    <tabColor theme="1"/>
  </sheetPr>
  <dimension ref="A1"/>
  <sheetViews>
    <sheetView workbookViewId="0"/>
  </sheetViews>
  <sheetFormatPr defaultRowHeight="13.8"/>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1AE9F-AF55-5F44-A676-29F29FF7EE5B}">
  <sheetPr>
    <tabColor theme="9" tint="-0.249977111117893"/>
  </sheetPr>
  <dimension ref="A1:E26"/>
  <sheetViews>
    <sheetView zoomScaleNormal="100" workbookViewId="0">
      <selection activeCell="G23" sqref="G23"/>
    </sheetView>
  </sheetViews>
  <sheetFormatPr defaultColWidth="8.796875" defaultRowHeight="13.2"/>
  <cols>
    <col min="1" max="4" width="13.5" style="113" customWidth="1"/>
    <col min="5" max="5" width="14.796875" style="113" customWidth="1"/>
    <col min="6" max="16384" width="8.796875" style="113"/>
  </cols>
  <sheetData>
    <row r="1" spans="1:5" ht="13.8" thickBot="1">
      <c r="A1" s="123" t="s">
        <v>190</v>
      </c>
      <c r="B1" s="126" t="s">
        <v>119</v>
      </c>
      <c r="C1" s="126" t="s">
        <v>191</v>
      </c>
      <c r="D1" s="126" t="s">
        <v>121</v>
      </c>
      <c r="E1" s="126" t="s">
        <v>118</v>
      </c>
    </row>
    <row r="2" spans="1:5" ht="13.8" thickBot="1">
      <c r="A2" s="122">
        <v>1</v>
      </c>
      <c r="B2" s="125">
        <v>3</v>
      </c>
      <c r="C2" s="125">
        <v>100</v>
      </c>
      <c r="D2" s="124">
        <f>'ILA LAM F24 Q4(a)(i)'!B2</f>
        <v>95.88</v>
      </c>
      <c r="E2" s="124">
        <f>'ILA LAM F24 Q4(a)(i)'!D16</f>
        <v>1.3199944931393692</v>
      </c>
    </row>
    <row r="3" spans="1:5" ht="13.8" thickBot="1">
      <c r="A3" s="122">
        <v>2</v>
      </c>
      <c r="B3" s="125">
        <v>7</v>
      </c>
      <c r="C3" s="125">
        <v>100</v>
      </c>
      <c r="D3" s="124">
        <f>'ILA LAM F24 Q4(a)(i)'!B3</f>
        <v>74.09</v>
      </c>
      <c r="E3" s="124">
        <f>'ILA LAM F24 Q4(a)(i)'!D17</f>
        <v>2.380019274012207</v>
      </c>
    </row>
    <row r="4" spans="1:5" ht="13.8" thickBot="1">
      <c r="A4" s="122">
        <v>3</v>
      </c>
      <c r="B4" s="125">
        <v>15</v>
      </c>
      <c r="C4" s="125">
        <v>100</v>
      </c>
      <c r="D4" s="124">
        <f>'ILA LAM F24 Q4(a)(i)'!B4</f>
        <v>47.94</v>
      </c>
      <c r="E4" s="124">
        <f>'ILA LAM F24 Q4(a)(i)'!D18</f>
        <v>3.2999862328484233</v>
      </c>
    </row>
    <row r="5" spans="1:5" ht="13.8" thickBot="1">
      <c r="A5" s="120"/>
    </row>
    <row r="6" spans="1:5" ht="13.8" thickBot="1">
      <c r="A6" s="123" t="s">
        <v>190</v>
      </c>
      <c r="B6" s="123" t="s">
        <v>119</v>
      </c>
      <c r="C6" s="133" t="s">
        <v>180</v>
      </c>
      <c r="D6" s="133" t="s">
        <v>179</v>
      </c>
      <c r="E6" s="133" t="s">
        <v>178</v>
      </c>
    </row>
    <row r="7" spans="1:5" ht="13.8" thickBot="1">
      <c r="A7" s="122">
        <v>1</v>
      </c>
      <c r="B7" s="122">
        <v>3</v>
      </c>
      <c r="C7" s="136">
        <v>2E-3</v>
      </c>
      <c r="D7" s="136">
        <v>-2E-3</v>
      </c>
      <c r="E7" s="136">
        <v>-2E-3</v>
      </c>
    </row>
    <row r="8" spans="1:5" ht="13.8" thickBot="1">
      <c r="A8" s="122">
        <v>2</v>
      </c>
      <c r="B8" s="122">
        <v>7</v>
      </c>
      <c r="C8" s="136">
        <v>0</v>
      </c>
      <c r="D8" s="136">
        <v>-2E-3</v>
      </c>
      <c r="E8" s="136">
        <v>0</v>
      </c>
    </row>
    <row r="9" spans="1:5" ht="13.8" thickBot="1">
      <c r="A9" s="122">
        <v>3</v>
      </c>
      <c r="B9" s="122">
        <v>15</v>
      </c>
      <c r="C9" s="136">
        <v>-2E-3</v>
      </c>
      <c r="D9" s="136">
        <v>-2E-3</v>
      </c>
      <c r="E9" s="136">
        <v>2E-3</v>
      </c>
    </row>
    <row r="11" spans="1:5">
      <c r="A11" s="113" t="s">
        <v>189</v>
      </c>
    </row>
    <row r="12" spans="1:5">
      <c r="A12" s="135" t="s">
        <v>183</v>
      </c>
    </row>
    <row r="13" spans="1:5">
      <c r="A13" s="135" t="s">
        <v>188</v>
      </c>
    </row>
    <row r="15" spans="1:5">
      <c r="A15" s="113" t="s">
        <v>187</v>
      </c>
    </row>
    <row r="16" spans="1:5">
      <c r="A16" s="113" t="s">
        <v>186</v>
      </c>
    </row>
    <row r="17" spans="1:4">
      <c r="A17" s="135" t="s">
        <v>185</v>
      </c>
    </row>
    <row r="19" spans="1:4">
      <c r="A19" s="113" t="s">
        <v>184</v>
      </c>
    </row>
    <row r="20" spans="1:4">
      <c r="A20" s="135" t="s">
        <v>183</v>
      </c>
    </row>
    <row r="21" spans="1:4">
      <c r="A21" s="135" t="s">
        <v>182</v>
      </c>
    </row>
    <row r="23" spans="1:4" ht="13.8" thickBot="1">
      <c r="A23" s="113" t="s">
        <v>59</v>
      </c>
    </row>
    <row r="24" spans="1:4" ht="13.8" thickBot="1">
      <c r="A24" s="134" t="s">
        <v>181</v>
      </c>
      <c r="B24" s="133" t="s">
        <v>180</v>
      </c>
      <c r="C24" s="133" t="s">
        <v>179</v>
      </c>
      <c r="D24" s="133" t="s">
        <v>178</v>
      </c>
    </row>
    <row r="25" spans="1:4" ht="13.8" thickBot="1">
      <c r="A25" s="132" t="s">
        <v>177</v>
      </c>
      <c r="B25" s="131">
        <v>0</v>
      </c>
      <c r="C25" s="131">
        <f>-B8*D8*D3</f>
        <v>1.0372600000000001</v>
      </c>
      <c r="D25" s="131">
        <v>0</v>
      </c>
    </row>
    <row r="26" spans="1:4" ht="13.8" thickBot="1">
      <c r="A26" s="132" t="s">
        <v>176</v>
      </c>
      <c r="B26" s="131">
        <f>-E2*C7*'ILA LAM F24 Q4(a)(i)'!B13+-E4*C9*'ILA LAM F24 Q4(a)(i)'!B13</f>
        <v>0.8629199999999998</v>
      </c>
      <c r="C26" s="131">
        <f>-B3*D8*'ILA LAM F24 Q4(a)(i)'!B13</f>
        <v>3.0507400000000002</v>
      </c>
      <c r="D26" s="131">
        <f>-E2*E7*'ILA LAM F24 Q4(a)(i)'!B13+-E4*E9*'ILA LAM F24 Q4(a)(i)'!B13</f>
        <v>-0.8629199999999998</v>
      </c>
    </row>
  </sheetData>
  <pageMargins left="0.7" right="0.7" top="0.75" bottom="0.75" header="0.3" footer="0.3"/>
  <headerFooter>
    <oddFooter>&amp;C_x000D_&amp;1#&amp;"Calibri"&amp;8&amp;K000000 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2BE28-0078-6E4A-912A-38DFD7172D39}">
  <dimension ref="A1:F18"/>
  <sheetViews>
    <sheetView workbookViewId="0">
      <selection activeCell="D47" sqref="D47"/>
    </sheetView>
  </sheetViews>
  <sheetFormatPr defaultColWidth="8.796875" defaultRowHeight="15.6"/>
  <cols>
    <col min="1" max="1" width="26.296875" style="9" customWidth="1"/>
    <col min="2" max="2" width="10.5" style="9" customWidth="1"/>
    <col min="3" max="16384" width="8.796875" style="9"/>
  </cols>
  <sheetData>
    <row r="1" spans="1:6">
      <c r="A1" s="67" t="s">
        <v>260</v>
      </c>
      <c r="B1" s="66"/>
      <c r="C1" s="66"/>
      <c r="D1" s="66"/>
      <c r="E1" s="66"/>
      <c r="F1" s="66"/>
    </row>
    <row r="2" spans="1:6">
      <c r="A2" s="66"/>
      <c r="B2" s="66"/>
      <c r="C2" s="66"/>
      <c r="D2" s="66"/>
      <c r="E2" s="66"/>
      <c r="F2" s="66"/>
    </row>
    <row r="3" spans="1:6">
      <c r="A3" s="73" t="s">
        <v>243</v>
      </c>
      <c r="B3" s="66"/>
      <c r="C3" s="66"/>
      <c r="D3" s="66"/>
      <c r="E3" s="66"/>
      <c r="F3" s="66"/>
    </row>
    <row r="4" spans="1:6" ht="16.2" thickBot="1">
      <c r="A4" s="66"/>
      <c r="B4" s="66"/>
      <c r="C4" s="66"/>
      <c r="D4" s="66"/>
      <c r="E4" s="66"/>
      <c r="F4" s="66"/>
    </row>
    <row r="5" spans="1:6" ht="16.2" thickBot="1">
      <c r="A5" s="201" t="s">
        <v>259</v>
      </c>
      <c r="B5" s="203" t="s">
        <v>258</v>
      </c>
      <c r="C5" s="66"/>
      <c r="D5" s="66"/>
      <c r="E5" s="66"/>
      <c r="F5" s="66"/>
    </row>
    <row r="6" spans="1:6" ht="16.2" thickBot="1">
      <c r="A6" s="70" t="s">
        <v>257</v>
      </c>
      <c r="B6" s="75">
        <v>6.5000000000000002E-2</v>
      </c>
      <c r="C6" s="66"/>
      <c r="D6" s="66"/>
      <c r="E6" s="66"/>
      <c r="F6" s="66"/>
    </row>
    <row r="7" spans="1:6" ht="16.2" thickBot="1">
      <c r="A7" s="70" t="s">
        <v>256</v>
      </c>
      <c r="B7" s="202">
        <v>1000000</v>
      </c>
      <c r="C7" s="66"/>
      <c r="D7" s="66"/>
      <c r="E7" s="66"/>
      <c r="F7" s="66"/>
    </row>
    <row r="8" spans="1:6" ht="16.2" thickBot="1">
      <c r="A8" s="70" t="s">
        <v>74</v>
      </c>
      <c r="B8" s="202">
        <v>1000000</v>
      </c>
      <c r="C8" s="66"/>
      <c r="D8" s="66"/>
      <c r="E8" s="66"/>
      <c r="F8" s="66"/>
    </row>
    <row r="9" spans="1:6">
      <c r="A9" s="66"/>
      <c r="B9" s="66"/>
      <c r="C9" s="66"/>
      <c r="D9" s="66"/>
      <c r="E9" s="66"/>
      <c r="F9" s="66"/>
    </row>
    <row r="10" spans="1:6">
      <c r="A10" s="68" t="s">
        <v>255</v>
      </c>
      <c r="B10" s="66"/>
      <c r="C10" s="66"/>
      <c r="D10" s="66"/>
      <c r="E10" s="66"/>
      <c r="F10" s="66"/>
    </row>
    <row r="11" spans="1:6">
      <c r="A11" s="68"/>
      <c r="B11" s="66"/>
      <c r="C11" s="66"/>
      <c r="D11" s="66"/>
      <c r="E11" s="66"/>
      <c r="F11" s="66"/>
    </row>
    <row r="12" spans="1:6">
      <c r="A12" s="68" t="s">
        <v>254</v>
      </c>
      <c r="B12" s="66"/>
      <c r="C12" s="66"/>
      <c r="D12" s="66"/>
      <c r="E12" s="66"/>
      <c r="F12" s="66"/>
    </row>
    <row r="13" spans="1:6">
      <c r="A13" s="68"/>
      <c r="B13" s="66"/>
      <c r="C13" s="66"/>
      <c r="D13" s="66"/>
      <c r="E13" s="66"/>
      <c r="F13" s="66"/>
    </row>
    <row r="14" spans="1:6">
      <c r="A14" s="68" t="s">
        <v>253</v>
      </c>
      <c r="B14" s="66"/>
      <c r="C14" s="66"/>
      <c r="D14" s="66"/>
      <c r="E14" s="66"/>
      <c r="F14" s="66"/>
    </row>
    <row r="15" spans="1:6">
      <c r="A15" s="67" t="s">
        <v>252</v>
      </c>
      <c r="B15" s="66"/>
      <c r="C15" s="66"/>
      <c r="D15" s="66"/>
      <c r="E15" s="66"/>
      <c r="F15" s="66"/>
    </row>
    <row r="16" spans="1:6">
      <c r="A16" s="67"/>
      <c r="B16" s="66"/>
      <c r="C16" s="66"/>
      <c r="D16" s="66"/>
      <c r="E16" s="66"/>
      <c r="F16" s="66"/>
    </row>
    <row r="17" spans="1:6">
      <c r="A17" s="67" t="s">
        <v>115</v>
      </c>
      <c r="B17" s="66"/>
      <c r="C17" s="66"/>
      <c r="D17" s="66"/>
      <c r="E17" s="66"/>
      <c r="F17" s="66"/>
    </row>
    <row r="18" spans="1:6">
      <c r="A18" s="66"/>
      <c r="B18" s="66"/>
      <c r="C18" s="66"/>
      <c r="D18" s="66"/>
      <c r="E18" s="66"/>
      <c r="F18" s="6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C7DFB-5375-C14A-BB17-CE66A4D7ECDA}">
  <sheetPr>
    <tabColor theme="9"/>
  </sheetPr>
  <dimension ref="A1:N44"/>
  <sheetViews>
    <sheetView workbookViewId="0">
      <selection activeCell="J51" sqref="J51"/>
    </sheetView>
  </sheetViews>
  <sheetFormatPr defaultColWidth="8.796875" defaultRowHeight="14.4"/>
  <cols>
    <col min="1" max="1" width="26.296875" style="204" customWidth="1"/>
    <col min="2" max="2" width="10.5" style="204" customWidth="1"/>
    <col min="3" max="5" width="8.796875" style="204"/>
    <col min="6" max="6" width="12.5" style="204" bestFit="1" customWidth="1"/>
    <col min="7" max="7" width="32.796875" style="204" customWidth="1"/>
    <col min="8" max="8" width="12.5" style="204" customWidth="1"/>
    <col min="9" max="9" width="13.796875" style="204" customWidth="1"/>
    <col min="10" max="10" width="10.69921875" style="204" customWidth="1"/>
    <col min="11" max="11" width="8.796875" style="204"/>
    <col min="12" max="12" width="10.796875" style="204" customWidth="1"/>
    <col min="13" max="13" width="13.5" style="204" customWidth="1"/>
    <col min="14" max="14" width="21" style="204" customWidth="1"/>
    <col min="15" max="16384" width="8.796875" style="204"/>
  </cols>
  <sheetData>
    <row r="1" spans="1:14" ht="15.6">
      <c r="A1" s="206" t="s">
        <v>260</v>
      </c>
      <c r="B1" s="208"/>
      <c r="C1" s="208"/>
      <c r="D1" s="208"/>
      <c r="E1" s="208"/>
      <c r="F1" s="208"/>
    </row>
    <row r="2" spans="1:14" ht="15.6">
      <c r="A2" s="208"/>
      <c r="B2" s="208"/>
      <c r="C2" s="208"/>
      <c r="D2" s="208"/>
      <c r="E2" s="208"/>
      <c r="F2" s="208"/>
    </row>
    <row r="3" spans="1:14" ht="15.6">
      <c r="A3" s="210" t="s">
        <v>243</v>
      </c>
      <c r="B3" s="208"/>
      <c r="C3" s="208"/>
      <c r="D3" s="208"/>
      <c r="E3" s="208"/>
      <c r="F3" s="208"/>
    </row>
    <row r="4" spans="1:14" ht="16.2" thickBot="1">
      <c r="A4" s="208"/>
      <c r="B4" s="208"/>
      <c r="C4" s="208"/>
      <c r="D4" s="208"/>
      <c r="E4" s="208"/>
      <c r="F4" s="208"/>
    </row>
    <row r="5" spans="1:14" ht="16.2" thickBot="1">
      <c r="A5" s="237" t="s">
        <v>259</v>
      </c>
      <c r="B5" s="236" t="s">
        <v>258</v>
      </c>
      <c r="C5" s="208"/>
      <c r="D5" s="208"/>
      <c r="E5" s="208"/>
      <c r="F5" s="208"/>
    </row>
    <row r="6" spans="1:14" ht="16.2" thickBot="1">
      <c r="A6" s="234" t="s">
        <v>257</v>
      </c>
      <c r="B6" s="235">
        <v>6.5000000000000002E-2</v>
      </c>
      <c r="C6" s="208"/>
      <c r="D6" s="208"/>
      <c r="E6" s="208"/>
      <c r="F6" s="208"/>
    </row>
    <row r="7" spans="1:14" ht="16.2" thickBot="1">
      <c r="A7" s="234" t="s">
        <v>256</v>
      </c>
      <c r="B7" s="233">
        <v>1000000</v>
      </c>
      <c r="C7" s="208"/>
      <c r="D7" s="208"/>
      <c r="E7" s="208"/>
      <c r="F7" s="208"/>
    </row>
    <row r="8" spans="1:14" ht="16.2" thickBot="1">
      <c r="A8" s="234" t="s">
        <v>74</v>
      </c>
      <c r="B8" s="233">
        <v>1000000</v>
      </c>
      <c r="C8" s="208"/>
      <c r="D8" s="208"/>
      <c r="E8" s="208"/>
      <c r="F8" s="208"/>
    </row>
    <row r="9" spans="1:14" ht="15.6">
      <c r="A9" s="208"/>
      <c r="B9" s="208"/>
      <c r="C9" s="208"/>
      <c r="D9" s="208"/>
      <c r="E9" s="208"/>
      <c r="F9" s="208"/>
    </row>
    <row r="10" spans="1:14" ht="15.6">
      <c r="A10" s="209" t="s">
        <v>255</v>
      </c>
      <c r="B10" s="208"/>
      <c r="C10" s="208"/>
      <c r="D10" s="208"/>
      <c r="E10" s="208"/>
      <c r="F10" s="208"/>
    </row>
    <row r="11" spans="1:14" ht="15.6">
      <c r="A11" s="209"/>
      <c r="B11" s="208"/>
      <c r="C11" s="208"/>
      <c r="D11" s="208"/>
      <c r="E11" s="208"/>
      <c r="F11" s="208"/>
    </row>
    <row r="12" spans="1:14" ht="16.2" thickBot="1">
      <c r="A12" s="209" t="s">
        <v>254</v>
      </c>
      <c r="B12" s="208"/>
      <c r="C12" s="208"/>
      <c r="D12" s="208"/>
      <c r="E12" s="208"/>
      <c r="F12" s="208"/>
    </row>
    <row r="13" spans="1:14" ht="16.2" thickBot="1">
      <c r="A13" s="209"/>
      <c r="B13" s="208"/>
      <c r="C13" s="208"/>
      <c r="D13" s="208"/>
      <c r="E13" s="208"/>
      <c r="F13" s="208"/>
      <c r="H13" s="232" t="s">
        <v>119</v>
      </c>
      <c r="I13" s="231" t="s">
        <v>277</v>
      </c>
      <c r="J13" s="231" t="s">
        <v>261</v>
      </c>
      <c r="K13" s="231" t="s">
        <v>276</v>
      </c>
      <c r="L13" s="231" t="s">
        <v>275</v>
      </c>
      <c r="M13" s="231" t="s">
        <v>274</v>
      </c>
      <c r="N13" s="230" t="s">
        <v>273</v>
      </c>
    </row>
    <row r="14" spans="1:14" ht="15.6">
      <c r="A14" s="209" t="s">
        <v>253</v>
      </c>
      <c r="B14" s="208"/>
      <c r="C14" s="208"/>
      <c r="D14" s="208"/>
      <c r="E14" s="208"/>
      <c r="F14" s="208"/>
      <c r="H14" s="229">
        <v>1</v>
      </c>
      <c r="I14" s="227">
        <f t="shared" ref="I14:I28" si="0">H14+1</f>
        <v>2</v>
      </c>
      <c r="J14" s="227">
        <f t="shared" ref="J14:J27" si="1">$B$7*$B$6</f>
        <v>65000</v>
      </c>
      <c r="K14" s="228">
        <f t="shared" ref="K14:K28" si="2">(1/(1+$B$6)^H14)</f>
        <v>0.93896713615023475</v>
      </c>
      <c r="L14" s="227">
        <f t="shared" ref="L14:L28" si="3">J14*K14</f>
        <v>61032.863849765257</v>
      </c>
      <c r="M14" s="227">
        <f t="shared" ref="M14:M28" si="4">H14*L14</f>
        <v>61032.863849765257</v>
      </c>
      <c r="N14" s="226">
        <f t="shared" ref="N14:N28" si="5">H14*I14*J14*$K$14^(H14+2)</f>
        <v>107620.38193438738</v>
      </c>
    </row>
    <row r="15" spans="1:14" ht="15.6">
      <c r="A15" s="206" t="s">
        <v>252</v>
      </c>
      <c r="B15" s="208"/>
      <c r="C15" s="208"/>
      <c r="D15" s="208"/>
      <c r="E15" s="208"/>
      <c r="F15" s="208"/>
      <c r="H15" s="225">
        <f t="shared" ref="H15:H28" si="6">H14+1</f>
        <v>2</v>
      </c>
      <c r="I15" s="224">
        <f t="shared" si="0"/>
        <v>3</v>
      </c>
      <c r="J15" s="224">
        <f t="shared" si="1"/>
        <v>65000</v>
      </c>
      <c r="K15" s="215">
        <f t="shared" si="2"/>
        <v>0.88165928277017358</v>
      </c>
      <c r="L15" s="224">
        <f t="shared" si="3"/>
        <v>57307.853380061286</v>
      </c>
      <c r="M15" s="224">
        <f t="shared" si="4"/>
        <v>114615.70676012257</v>
      </c>
      <c r="N15" s="223">
        <f t="shared" si="5"/>
        <v>303156.00544897851</v>
      </c>
    </row>
    <row r="16" spans="1:14" ht="15.6">
      <c r="A16" s="206"/>
      <c r="B16" s="208"/>
      <c r="C16" s="208"/>
      <c r="D16" s="208"/>
      <c r="E16" s="208"/>
      <c r="F16" s="208"/>
      <c r="H16" s="225">
        <f t="shared" si="6"/>
        <v>3</v>
      </c>
      <c r="I16" s="224">
        <f t="shared" si="0"/>
        <v>4</v>
      </c>
      <c r="J16" s="224">
        <f t="shared" si="1"/>
        <v>65000</v>
      </c>
      <c r="K16" s="215">
        <f t="shared" si="2"/>
        <v>0.82784909180297994</v>
      </c>
      <c r="L16" s="224">
        <f t="shared" si="3"/>
        <v>53810.190967193696</v>
      </c>
      <c r="M16" s="224">
        <f t="shared" si="4"/>
        <v>161430.57290158109</v>
      </c>
      <c r="N16" s="223">
        <f t="shared" si="5"/>
        <v>569307.05248634459</v>
      </c>
    </row>
    <row r="17" spans="1:14" ht="15.6">
      <c r="A17" s="206" t="s">
        <v>115</v>
      </c>
      <c r="B17" s="208"/>
      <c r="C17" s="208"/>
      <c r="D17" s="208"/>
      <c r="E17" s="208"/>
      <c r="F17" s="208"/>
      <c r="H17" s="225">
        <f t="shared" si="6"/>
        <v>4</v>
      </c>
      <c r="I17" s="224">
        <f t="shared" si="0"/>
        <v>5</v>
      </c>
      <c r="J17" s="224">
        <f t="shared" si="1"/>
        <v>65000</v>
      </c>
      <c r="K17" s="215">
        <f t="shared" si="2"/>
        <v>0.77732309089481699</v>
      </c>
      <c r="L17" s="224">
        <f t="shared" si="3"/>
        <v>50526.000908163107</v>
      </c>
      <c r="M17" s="224">
        <f t="shared" si="4"/>
        <v>202104.00363265243</v>
      </c>
      <c r="N17" s="223">
        <f t="shared" si="5"/>
        <v>890934.35443872388</v>
      </c>
    </row>
    <row r="18" spans="1:14" ht="15.6">
      <c r="A18" s="208"/>
      <c r="B18" s="208"/>
      <c r="C18" s="208"/>
      <c r="D18" s="208"/>
      <c r="E18" s="208"/>
      <c r="F18" s="208"/>
      <c r="H18" s="225">
        <f t="shared" si="6"/>
        <v>5</v>
      </c>
      <c r="I18" s="224">
        <f t="shared" si="0"/>
        <v>6</v>
      </c>
      <c r="J18" s="224">
        <f t="shared" si="1"/>
        <v>65000</v>
      </c>
      <c r="K18" s="215">
        <f t="shared" si="2"/>
        <v>0.72988083652095492</v>
      </c>
      <c r="L18" s="224">
        <f t="shared" si="3"/>
        <v>47442.254373862073</v>
      </c>
      <c r="M18" s="224">
        <f t="shared" si="4"/>
        <v>237211.27186931035</v>
      </c>
      <c r="N18" s="223">
        <f t="shared" si="5"/>
        <v>1254837.1189277803</v>
      </c>
    </row>
    <row r="19" spans="1:14">
      <c r="H19" s="225">
        <f t="shared" si="6"/>
        <v>6</v>
      </c>
      <c r="I19" s="224">
        <f t="shared" si="0"/>
        <v>7</v>
      </c>
      <c r="J19" s="224">
        <f t="shared" si="1"/>
        <v>65000</v>
      </c>
      <c r="K19" s="215">
        <f t="shared" si="2"/>
        <v>0.68533411879901873</v>
      </c>
      <c r="L19" s="224">
        <f t="shared" si="3"/>
        <v>44546.71772193622</v>
      </c>
      <c r="M19" s="224">
        <f t="shared" si="4"/>
        <v>267280.30633161729</v>
      </c>
      <c r="N19" s="223">
        <f t="shared" si="5"/>
        <v>1649551.1422524811</v>
      </c>
    </row>
    <row r="20" spans="1:14">
      <c r="H20" s="225">
        <f t="shared" si="6"/>
        <v>7</v>
      </c>
      <c r="I20" s="224">
        <f t="shared" si="0"/>
        <v>8</v>
      </c>
      <c r="J20" s="224">
        <f t="shared" si="1"/>
        <v>65000</v>
      </c>
      <c r="K20" s="215">
        <f t="shared" si="2"/>
        <v>0.64350621483475945</v>
      </c>
      <c r="L20" s="224">
        <f t="shared" si="3"/>
        <v>41827.903964259363</v>
      </c>
      <c r="M20" s="224">
        <f t="shared" si="4"/>
        <v>292795.32774981554</v>
      </c>
      <c r="N20" s="223">
        <f t="shared" si="5"/>
        <v>2065165.7492988806</v>
      </c>
    </row>
    <row r="21" spans="1:14">
      <c r="H21" s="225">
        <f t="shared" si="6"/>
        <v>8</v>
      </c>
      <c r="I21" s="224">
        <f t="shared" si="0"/>
        <v>9</v>
      </c>
      <c r="J21" s="224">
        <f t="shared" si="1"/>
        <v>65000</v>
      </c>
      <c r="K21" s="215">
        <f t="shared" si="2"/>
        <v>0.60423118763827188</v>
      </c>
      <c r="L21" s="224">
        <f t="shared" si="3"/>
        <v>39275.027196487674</v>
      </c>
      <c r="M21" s="224">
        <f t="shared" si="4"/>
        <v>314200.21757190139</v>
      </c>
      <c r="N21" s="223">
        <f t="shared" si="5"/>
        <v>2493157.8462360734</v>
      </c>
    </row>
    <row r="22" spans="1:14">
      <c r="H22" s="225">
        <f t="shared" si="6"/>
        <v>9</v>
      </c>
      <c r="I22" s="224">
        <f t="shared" si="0"/>
        <v>10</v>
      </c>
      <c r="J22" s="224">
        <f t="shared" si="1"/>
        <v>65000</v>
      </c>
      <c r="K22" s="215">
        <f t="shared" si="2"/>
        <v>0.56735322782936326</v>
      </c>
      <c r="L22" s="224">
        <f t="shared" si="3"/>
        <v>36877.959808908614</v>
      </c>
      <c r="M22" s="224">
        <f t="shared" si="4"/>
        <v>331901.63828017755</v>
      </c>
      <c r="N22" s="223">
        <f t="shared" si="5"/>
        <v>2926241.6035634666</v>
      </c>
    </row>
    <row r="23" spans="1:14">
      <c r="H23" s="225">
        <f t="shared" si="6"/>
        <v>10</v>
      </c>
      <c r="I23" s="224">
        <f t="shared" si="0"/>
        <v>11</v>
      </c>
      <c r="J23" s="224">
        <f t="shared" si="1"/>
        <v>65000</v>
      </c>
      <c r="K23" s="215">
        <f t="shared" si="2"/>
        <v>0.53272603552052888</v>
      </c>
      <c r="L23" s="224">
        <f t="shared" si="3"/>
        <v>34627.192308834376</v>
      </c>
      <c r="M23" s="224">
        <f t="shared" si="4"/>
        <v>346271.92308834376</v>
      </c>
      <c r="N23" s="223">
        <f t="shared" si="5"/>
        <v>3358232.4088886939</v>
      </c>
    </row>
    <row r="24" spans="1:14">
      <c r="H24" s="225">
        <f t="shared" si="6"/>
        <v>11</v>
      </c>
      <c r="I24" s="224">
        <f t="shared" si="0"/>
        <v>12</v>
      </c>
      <c r="J24" s="224">
        <f t="shared" si="1"/>
        <v>65000</v>
      </c>
      <c r="K24" s="215">
        <f t="shared" si="2"/>
        <v>0.50021223992537933</v>
      </c>
      <c r="L24" s="224">
        <f t="shared" si="3"/>
        <v>32513.795595149655</v>
      </c>
      <c r="M24" s="224">
        <f t="shared" si="4"/>
        <v>357651.75154664624</v>
      </c>
      <c r="N24" s="223">
        <f t="shared" si="5"/>
        <v>3783923.8410013448</v>
      </c>
    </row>
    <row r="25" spans="1:14">
      <c r="H25" s="225">
        <f t="shared" si="6"/>
        <v>12</v>
      </c>
      <c r="I25" s="224">
        <f t="shared" si="0"/>
        <v>13</v>
      </c>
      <c r="J25" s="224">
        <f t="shared" si="1"/>
        <v>65000</v>
      </c>
      <c r="K25" s="215">
        <f t="shared" si="2"/>
        <v>0.4696828543900276</v>
      </c>
      <c r="L25" s="224">
        <f t="shared" si="3"/>
        <v>30529.385535351794</v>
      </c>
      <c r="M25" s="224">
        <f t="shared" si="4"/>
        <v>366352.62642422155</v>
      </c>
      <c r="N25" s="223">
        <f t="shared" si="5"/>
        <v>4198976.5201039258</v>
      </c>
    </row>
    <row r="26" spans="1:14">
      <c r="H26" s="225">
        <f t="shared" si="6"/>
        <v>13</v>
      </c>
      <c r="I26" s="224">
        <f t="shared" si="0"/>
        <v>14</v>
      </c>
      <c r="J26" s="224">
        <f t="shared" si="1"/>
        <v>65000</v>
      </c>
      <c r="K26" s="215">
        <f t="shared" si="2"/>
        <v>0.44101676468547191</v>
      </c>
      <c r="L26" s="224">
        <f t="shared" si="3"/>
        <v>28666.089704555674</v>
      </c>
      <c r="M26" s="224">
        <f t="shared" si="4"/>
        <v>372659.16615922377</v>
      </c>
      <c r="N26" s="223">
        <f t="shared" si="5"/>
        <v>4599817.7841514051</v>
      </c>
    </row>
    <row r="27" spans="1:14">
      <c r="H27" s="225">
        <f t="shared" si="6"/>
        <v>14</v>
      </c>
      <c r="I27" s="224">
        <f t="shared" si="0"/>
        <v>15</v>
      </c>
      <c r="J27" s="224">
        <f t="shared" si="1"/>
        <v>65000</v>
      </c>
      <c r="K27" s="215">
        <f t="shared" si="2"/>
        <v>0.41410024853095956</v>
      </c>
      <c r="L27" s="224">
        <f t="shared" si="3"/>
        <v>26916.51615451237</v>
      </c>
      <c r="M27" s="224">
        <f t="shared" si="4"/>
        <v>376831.22616317321</v>
      </c>
      <c r="N27" s="223">
        <f t="shared" si="5"/>
        <v>4983551.228766419</v>
      </c>
    </row>
    <row r="28" spans="1:14" ht="15" thickBot="1">
      <c r="H28" s="222">
        <f t="shared" si="6"/>
        <v>15</v>
      </c>
      <c r="I28" s="220">
        <f t="shared" si="0"/>
        <v>16</v>
      </c>
      <c r="J28" s="220">
        <f>$B$7*$B$6+B7</f>
        <v>1065000</v>
      </c>
      <c r="K28" s="221">
        <f t="shared" si="2"/>
        <v>0.38882652444221566</v>
      </c>
      <c r="L28" s="220">
        <f t="shared" si="3"/>
        <v>414100.24853095965</v>
      </c>
      <c r="M28" s="220">
        <f t="shared" si="4"/>
        <v>6211503.7279643947</v>
      </c>
      <c r="N28" s="219">
        <f t="shared" si="5"/>
        <v>87622878.747541443</v>
      </c>
    </row>
    <row r="29" spans="1:14" ht="15" thickBot="1">
      <c r="H29" s="218" t="s">
        <v>272</v>
      </c>
      <c r="I29" s="217"/>
      <c r="J29" s="217"/>
      <c r="K29" s="217"/>
      <c r="L29" s="216">
        <f>SUM(L14:L28)</f>
        <v>1000000.0000000009</v>
      </c>
      <c r="M29" s="216">
        <f>SUM(M14:M28)</f>
        <v>10013842.330292948</v>
      </c>
      <c r="N29" s="216">
        <f>SUM(N14:N28)</f>
        <v>120807351.78504035</v>
      </c>
    </row>
    <row r="31" spans="1:14">
      <c r="G31" s="205" t="s">
        <v>271</v>
      </c>
    </row>
    <row r="33" spans="7:8" ht="15" thickBot="1">
      <c r="G33" s="207" t="s">
        <v>270</v>
      </c>
      <c r="H33" s="215">
        <f>M29/L29</f>
        <v>10.013842330292938</v>
      </c>
    </row>
    <row r="34" spans="7:8" ht="15" thickBot="1">
      <c r="G34" s="207" t="s">
        <v>269</v>
      </c>
      <c r="H34" s="214">
        <f>H33*$K$14</f>
        <v>9.402668854735154</v>
      </c>
    </row>
    <row r="36" spans="7:8" ht="15" thickBot="1">
      <c r="G36" s="205" t="s">
        <v>268</v>
      </c>
    </row>
    <row r="37" spans="7:8" ht="15" thickBot="1">
      <c r="G37" s="207" t="s">
        <v>267</v>
      </c>
      <c r="H37" s="214">
        <f>N29/L29</f>
        <v>120.80735178504024</v>
      </c>
    </row>
    <row r="39" spans="7:8">
      <c r="G39" s="205" t="s">
        <v>266</v>
      </c>
    </row>
    <row r="40" spans="7:8">
      <c r="G40" s="207" t="s">
        <v>265</v>
      </c>
      <c r="H40" s="213">
        <v>0.01</v>
      </c>
    </row>
    <row r="41" spans="7:8">
      <c r="G41" s="207" t="s">
        <v>264</v>
      </c>
      <c r="H41" s="211">
        <f>-H40*L29*H34</f>
        <v>-94026.68854735163</v>
      </c>
    </row>
    <row r="42" spans="7:8" ht="15" thickBot="1">
      <c r="G42" s="207" t="s">
        <v>263</v>
      </c>
      <c r="H42" s="211">
        <f>0.5*H37*L29*H40^2</f>
        <v>6040.3675892520178</v>
      </c>
    </row>
    <row r="43" spans="7:8" ht="15" thickBot="1">
      <c r="G43" s="207" t="s">
        <v>262</v>
      </c>
      <c r="H43" s="212">
        <f>SUM(H41:H42)</f>
        <v>-87986.320958099619</v>
      </c>
    </row>
    <row r="44" spans="7:8">
      <c r="H44" s="211"/>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F2D8C-E1B5-4EF7-B505-7E52A31C9CB6}">
  <sheetPr>
    <tabColor theme="1"/>
  </sheetPr>
  <dimension ref="A1"/>
  <sheetViews>
    <sheetView workbookViewId="0"/>
  </sheetViews>
  <sheetFormatPr defaultRowHeight="13.8"/>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91CB3-66D5-40EF-9380-BC9900881D07}">
  <dimension ref="B2:AA46"/>
  <sheetViews>
    <sheetView showGridLines="0" zoomScale="70" zoomScaleNormal="70" workbookViewId="0"/>
  </sheetViews>
  <sheetFormatPr defaultColWidth="9.19921875" defaultRowHeight="14.4"/>
  <cols>
    <col min="1" max="1" width="9.19921875" style="254"/>
    <col min="2" max="2" width="15.796875" style="254" customWidth="1"/>
    <col min="3" max="3" width="16.796875" style="254" customWidth="1"/>
    <col min="4" max="5" width="14.296875" style="254" customWidth="1"/>
    <col min="6" max="6" width="38.296875" style="254" customWidth="1"/>
    <col min="7" max="7" width="9.19921875" style="254"/>
    <col min="8" max="8" width="23" style="254" customWidth="1"/>
    <col min="9" max="9" width="15.796875" style="254" customWidth="1"/>
    <col min="10" max="10" width="15.296875" style="254" customWidth="1"/>
    <col min="11" max="16384" width="9.19921875" style="254"/>
  </cols>
  <sheetData>
    <row r="2" spans="2:10">
      <c r="B2" s="251" t="s">
        <v>278</v>
      </c>
      <c r="C2" s="252"/>
      <c r="D2" s="252"/>
      <c r="E2" s="252"/>
      <c r="F2" s="252"/>
      <c r="G2" s="252"/>
      <c r="H2" s="252"/>
      <c r="I2" s="252"/>
      <c r="J2" s="253"/>
    </row>
    <row r="3" spans="2:10" ht="51.75" customHeight="1">
      <c r="B3" s="255"/>
      <c r="C3" s="256"/>
      <c r="D3" s="256"/>
      <c r="E3" s="256"/>
      <c r="F3" s="256"/>
      <c r="G3" s="256"/>
      <c r="H3" s="256"/>
      <c r="I3" s="256"/>
      <c r="J3" s="257"/>
    </row>
    <row r="5" spans="2:10" ht="15" customHeight="1">
      <c r="B5" s="258" t="s">
        <v>14</v>
      </c>
      <c r="C5" s="259" t="s">
        <v>279</v>
      </c>
      <c r="D5" s="260" t="s">
        <v>280</v>
      </c>
      <c r="E5" s="261"/>
      <c r="F5" s="258" t="s">
        <v>281</v>
      </c>
      <c r="G5" s="262" t="s">
        <v>282</v>
      </c>
      <c r="H5" s="261"/>
      <c r="I5" s="261"/>
      <c r="J5" s="261"/>
    </row>
    <row r="6" spans="2:10">
      <c r="B6" s="263">
        <v>1</v>
      </c>
      <c r="C6" s="264">
        <v>30</v>
      </c>
      <c r="D6" s="265">
        <v>390</v>
      </c>
      <c r="E6" s="261"/>
      <c r="F6" s="266" t="s">
        <v>283</v>
      </c>
      <c r="G6" s="267">
        <v>0.39800000000000002</v>
      </c>
      <c r="H6" s="261"/>
      <c r="I6" s="261"/>
      <c r="J6" s="261"/>
    </row>
    <row r="7" spans="2:10">
      <c r="B7" s="263">
        <v>2</v>
      </c>
      <c r="C7" s="264">
        <v>9</v>
      </c>
      <c r="D7" s="265">
        <v>230</v>
      </c>
      <c r="E7" s="261"/>
      <c r="F7" s="268" t="s">
        <v>284</v>
      </c>
      <c r="G7" s="269">
        <v>0.72199999999999998</v>
      </c>
      <c r="H7" s="261"/>
      <c r="I7" s="261"/>
      <c r="J7" s="261"/>
    </row>
    <row r="8" spans="2:10">
      <c r="B8" s="263">
        <v>3</v>
      </c>
      <c r="C8" s="264">
        <v>400</v>
      </c>
      <c r="D8" s="265">
        <v>400</v>
      </c>
      <c r="E8" s="261"/>
      <c r="F8" s="270" t="s">
        <v>285</v>
      </c>
      <c r="G8" s="271"/>
      <c r="H8" s="261"/>
      <c r="I8" s="261"/>
      <c r="J8" s="261"/>
    </row>
    <row r="9" spans="2:10">
      <c r="B9" s="263">
        <v>4</v>
      </c>
      <c r="C9" s="264">
        <v>28</v>
      </c>
      <c r="D9" s="265">
        <v>280</v>
      </c>
      <c r="E9" s="261"/>
      <c r="G9" s="261"/>
      <c r="H9" s="261"/>
      <c r="I9" s="261"/>
      <c r="J9" s="261"/>
    </row>
    <row r="10" spans="2:10">
      <c r="B10" s="263">
        <v>5</v>
      </c>
      <c r="C10" s="264">
        <v>3</v>
      </c>
      <c r="D10" s="265">
        <v>301</v>
      </c>
      <c r="E10" s="261"/>
      <c r="F10" s="261"/>
      <c r="G10" s="261"/>
      <c r="H10" s="261"/>
      <c r="I10" s="261"/>
      <c r="J10" s="261"/>
    </row>
    <row r="11" spans="2:10">
      <c r="B11" s="263">
        <v>6</v>
      </c>
      <c r="C11" s="264">
        <v>10</v>
      </c>
      <c r="D11" s="265">
        <v>308</v>
      </c>
      <c r="E11" s="272"/>
      <c r="F11" s="272"/>
      <c r="G11" s="272"/>
      <c r="H11" s="272"/>
      <c r="I11" s="272"/>
      <c r="J11" s="272"/>
    </row>
    <row r="12" spans="2:10">
      <c r="B12" s="263">
        <v>7</v>
      </c>
      <c r="C12" s="264">
        <v>22</v>
      </c>
      <c r="D12" s="265">
        <v>302</v>
      </c>
      <c r="E12" s="272"/>
      <c r="F12" s="272"/>
      <c r="G12" s="272"/>
      <c r="H12" s="272"/>
      <c r="I12" s="272"/>
      <c r="J12" s="272"/>
    </row>
    <row r="13" spans="2:10">
      <c r="B13" s="263">
        <v>8</v>
      </c>
      <c r="C13" s="264">
        <v>0</v>
      </c>
      <c r="D13" s="265">
        <v>0</v>
      </c>
      <c r="E13" s="272"/>
      <c r="F13" s="272"/>
      <c r="G13" s="272"/>
      <c r="H13" s="272"/>
      <c r="I13" s="272"/>
      <c r="J13" s="272"/>
    </row>
    <row r="14" spans="2:10">
      <c r="B14" s="273">
        <v>9</v>
      </c>
      <c r="C14" s="274">
        <v>35</v>
      </c>
      <c r="D14" s="275">
        <v>398</v>
      </c>
      <c r="E14" s="272"/>
      <c r="F14" s="272"/>
      <c r="G14" s="272"/>
      <c r="H14" s="272"/>
      <c r="I14" s="272"/>
      <c r="J14" s="272"/>
    </row>
    <row r="16" spans="2:10">
      <c r="B16" s="276" t="s">
        <v>286</v>
      </c>
      <c r="C16" s="277"/>
      <c r="D16" s="277"/>
      <c r="E16" s="277"/>
      <c r="F16" s="277"/>
      <c r="G16" s="277"/>
      <c r="H16" s="277"/>
      <c r="I16" s="277"/>
      <c r="J16" s="278"/>
    </row>
    <row r="17" spans="2:27">
      <c r="B17" s="279"/>
      <c r="C17" s="279"/>
      <c r="D17" s="279"/>
      <c r="E17" s="279"/>
      <c r="F17" s="279"/>
      <c r="G17" s="279"/>
      <c r="H17" s="279"/>
      <c r="I17" s="279"/>
      <c r="J17" s="279"/>
    </row>
    <row r="18" spans="2:27" ht="15.6">
      <c r="B18" s="280" t="s">
        <v>287</v>
      </c>
      <c r="C18" s="281"/>
      <c r="D18" s="281"/>
      <c r="E18" s="281"/>
      <c r="F18" s="281"/>
      <c r="G18" s="281"/>
      <c r="H18" s="280" t="s">
        <v>288</v>
      </c>
      <c r="I18" s="281"/>
      <c r="J18" s="281"/>
      <c r="S18" s="280" t="s">
        <v>289</v>
      </c>
    </row>
    <row r="19" spans="2:27" ht="15" customHeight="1">
      <c r="B19" s="282" t="s">
        <v>290</v>
      </c>
      <c r="C19" s="283"/>
      <c r="D19" s="283"/>
      <c r="E19" s="283"/>
      <c r="F19" s="284"/>
      <c r="G19" s="281"/>
      <c r="H19" s="282" t="s">
        <v>290</v>
      </c>
      <c r="I19" s="283"/>
      <c r="J19" s="283"/>
      <c r="K19" s="283"/>
      <c r="L19" s="283"/>
      <c r="M19" s="283"/>
      <c r="N19" s="283"/>
      <c r="O19" s="283"/>
      <c r="P19" s="283"/>
      <c r="Q19" s="284"/>
      <c r="S19" s="282" t="s">
        <v>290</v>
      </c>
      <c r="T19" s="283"/>
      <c r="U19" s="283"/>
      <c r="V19" s="283"/>
      <c r="W19" s="283"/>
      <c r="X19" s="283"/>
      <c r="Y19" s="283"/>
      <c r="Z19" s="283"/>
      <c r="AA19" s="284"/>
    </row>
    <row r="20" spans="2:27" ht="15.6">
      <c r="B20" s="285"/>
      <c r="C20" s="286"/>
      <c r="D20" s="286"/>
      <c r="E20" s="286"/>
      <c r="F20" s="287"/>
      <c r="G20" s="281"/>
      <c r="H20" s="288"/>
      <c r="I20" s="289"/>
      <c r="J20" s="289"/>
      <c r="K20" s="289"/>
      <c r="L20" s="289"/>
      <c r="M20" s="289"/>
      <c r="N20" s="289"/>
      <c r="O20" s="289"/>
      <c r="P20" s="289"/>
      <c r="Q20" s="290"/>
      <c r="S20" s="291"/>
      <c r="T20" s="292"/>
      <c r="U20" s="292"/>
      <c r="V20" s="292"/>
      <c r="W20" s="292"/>
      <c r="X20" s="292"/>
      <c r="Y20" s="292"/>
      <c r="Z20" s="292"/>
      <c r="AA20" s="293"/>
    </row>
    <row r="21" spans="2:27" ht="15.6">
      <c r="B21" s="285" t="s">
        <v>291</v>
      </c>
      <c r="C21" s="286"/>
      <c r="D21" s="294"/>
      <c r="E21" s="286"/>
      <c r="F21" s="287"/>
      <c r="G21" s="281"/>
      <c r="H21" s="285" t="s">
        <v>292</v>
      </c>
      <c r="I21" s="286"/>
      <c r="J21" s="294"/>
      <c r="K21" s="286"/>
      <c r="L21" s="286"/>
      <c r="M21" s="286"/>
      <c r="N21" s="286"/>
      <c r="O21" s="286"/>
      <c r="P21" s="286"/>
      <c r="Q21" s="287"/>
      <c r="S21" s="295"/>
      <c r="T21" s="296"/>
      <c r="U21" s="296"/>
      <c r="V21" s="296"/>
      <c r="W21" s="296"/>
      <c r="X21" s="296"/>
      <c r="Y21" s="296"/>
      <c r="Z21" s="296"/>
      <c r="AA21" s="297"/>
    </row>
    <row r="22" spans="2:27" ht="15.6">
      <c r="B22" s="285"/>
      <c r="C22" s="286"/>
      <c r="D22" s="286"/>
      <c r="E22" s="286"/>
      <c r="F22" s="287"/>
      <c r="G22" s="281"/>
      <c r="H22" s="285"/>
      <c r="I22" s="286"/>
      <c r="J22" s="286"/>
      <c r="K22" s="286"/>
      <c r="L22" s="286"/>
      <c r="M22" s="286"/>
      <c r="N22" s="286"/>
      <c r="O22" s="286"/>
      <c r="P22" s="286"/>
      <c r="Q22" s="287"/>
      <c r="S22" s="295"/>
      <c r="T22" s="296"/>
      <c r="U22" s="296"/>
      <c r="V22" s="296"/>
      <c r="W22" s="296"/>
      <c r="X22" s="296"/>
      <c r="Y22" s="296"/>
      <c r="Z22" s="296"/>
      <c r="AA22" s="297"/>
    </row>
    <row r="23" spans="2:27" ht="15.6">
      <c r="B23" s="285"/>
      <c r="C23" s="286"/>
      <c r="D23" s="286"/>
      <c r="E23" s="286"/>
      <c r="F23" s="287"/>
      <c r="G23" s="281"/>
      <c r="H23" s="298"/>
      <c r="I23" s="299"/>
      <c r="J23" s="299"/>
      <c r="K23" s="299"/>
      <c r="L23" s="299"/>
      <c r="M23" s="299"/>
      <c r="N23" s="299"/>
      <c r="O23" s="299"/>
      <c r="P23" s="299"/>
      <c r="Q23" s="300"/>
      <c r="S23" s="295"/>
      <c r="T23" s="296"/>
      <c r="U23" s="296"/>
      <c r="V23" s="296"/>
      <c r="W23" s="296"/>
      <c r="X23" s="296"/>
      <c r="Y23" s="296"/>
      <c r="Z23" s="296"/>
      <c r="AA23" s="297"/>
    </row>
    <row r="24" spans="2:27" ht="15" customHeight="1">
      <c r="B24" s="282" t="s">
        <v>1</v>
      </c>
      <c r="C24" s="283"/>
      <c r="D24" s="283"/>
      <c r="E24" s="283"/>
      <c r="F24" s="284"/>
      <c r="G24" s="281"/>
      <c r="H24" s="282" t="s">
        <v>1</v>
      </c>
      <c r="I24" s="283"/>
      <c r="J24" s="283"/>
      <c r="K24" s="283"/>
      <c r="L24" s="283"/>
      <c r="M24" s="283"/>
      <c r="N24" s="283"/>
      <c r="O24" s="283"/>
      <c r="P24" s="283"/>
      <c r="Q24" s="284"/>
      <c r="S24" s="295"/>
      <c r="T24" s="296"/>
      <c r="U24" s="296"/>
      <c r="V24" s="296"/>
      <c r="W24" s="296"/>
      <c r="X24" s="296"/>
      <c r="Y24" s="296"/>
      <c r="Z24" s="296"/>
      <c r="AA24" s="297"/>
    </row>
    <row r="25" spans="2:27" ht="15.6">
      <c r="B25" s="285"/>
      <c r="C25" s="286"/>
      <c r="D25" s="286"/>
      <c r="E25" s="286"/>
      <c r="F25" s="287"/>
      <c r="G25" s="281"/>
      <c r="H25" s="288"/>
      <c r="I25" s="289"/>
      <c r="J25" s="289"/>
      <c r="K25" s="289"/>
      <c r="L25" s="289"/>
      <c r="M25" s="289"/>
      <c r="N25" s="289"/>
      <c r="O25" s="289"/>
      <c r="P25" s="289"/>
      <c r="Q25" s="290"/>
      <c r="S25" s="295"/>
      <c r="T25" s="296"/>
      <c r="U25" s="296"/>
      <c r="V25" s="296"/>
      <c r="W25" s="296"/>
      <c r="X25" s="296"/>
      <c r="Y25" s="296"/>
      <c r="Z25" s="296"/>
      <c r="AA25" s="297"/>
    </row>
    <row r="26" spans="2:27" ht="15.6">
      <c r="B26" s="285"/>
      <c r="C26" s="286"/>
      <c r="D26" s="286"/>
      <c r="E26" s="286"/>
      <c r="F26" s="287"/>
      <c r="G26" s="281"/>
      <c r="H26" s="285"/>
      <c r="I26" s="286"/>
      <c r="J26" s="286"/>
      <c r="K26" s="286"/>
      <c r="L26" s="286"/>
      <c r="M26" s="286"/>
      <c r="N26" s="286"/>
      <c r="O26" s="286"/>
      <c r="P26" s="286"/>
      <c r="Q26" s="287"/>
      <c r="S26" s="295"/>
      <c r="T26" s="296"/>
      <c r="U26" s="296"/>
      <c r="V26" s="296"/>
      <c r="W26" s="296"/>
      <c r="X26" s="296"/>
      <c r="Y26" s="296"/>
      <c r="Z26" s="296"/>
      <c r="AA26" s="297"/>
    </row>
    <row r="27" spans="2:27" ht="15.6">
      <c r="B27" s="285"/>
      <c r="C27" s="286"/>
      <c r="D27" s="286"/>
      <c r="E27" s="286"/>
      <c r="F27" s="287"/>
      <c r="G27" s="281"/>
      <c r="H27" s="285"/>
      <c r="I27" s="286"/>
      <c r="J27" s="286"/>
      <c r="K27" s="286"/>
      <c r="L27" s="286"/>
      <c r="M27" s="286"/>
      <c r="N27" s="286"/>
      <c r="O27" s="286"/>
      <c r="P27" s="286"/>
      <c r="Q27" s="287"/>
      <c r="S27" s="295"/>
      <c r="T27" s="296"/>
      <c r="U27" s="296"/>
      <c r="V27" s="296"/>
      <c r="W27" s="296"/>
      <c r="X27" s="296"/>
      <c r="Y27" s="296"/>
      <c r="Z27" s="296"/>
      <c r="AA27" s="297"/>
    </row>
    <row r="28" spans="2:27" ht="15.6">
      <c r="B28" s="285"/>
      <c r="C28" s="286"/>
      <c r="D28" s="286"/>
      <c r="E28" s="286"/>
      <c r="F28" s="287"/>
      <c r="G28" s="281"/>
      <c r="H28" s="285"/>
      <c r="I28" s="286"/>
      <c r="J28" s="286"/>
      <c r="K28" s="286"/>
      <c r="L28" s="286"/>
      <c r="M28" s="286"/>
      <c r="N28" s="286"/>
      <c r="O28" s="286"/>
      <c r="P28" s="286"/>
      <c r="Q28" s="287"/>
      <c r="S28" s="295"/>
      <c r="T28" s="296"/>
      <c r="U28" s="296"/>
      <c r="V28" s="296"/>
      <c r="W28" s="296"/>
      <c r="X28" s="296"/>
      <c r="Y28" s="296"/>
      <c r="Z28" s="296"/>
      <c r="AA28" s="297"/>
    </row>
    <row r="29" spans="2:27" ht="15.6">
      <c r="B29" s="285"/>
      <c r="C29" s="286"/>
      <c r="D29" s="286"/>
      <c r="E29" s="286"/>
      <c r="F29" s="287"/>
      <c r="G29" s="281"/>
      <c r="H29" s="285"/>
      <c r="I29" s="286"/>
      <c r="J29" s="286"/>
      <c r="K29" s="286"/>
      <c r="L29" s="286"/>
      <c r="M29" s="286"/>
      <c r="N29" s="286"/>
      <c r="O29" s="286"/>
      <c r="P29" s="286"/>
      <c r="Q29" s="287"/>
      <c r="S29" s="295"/>
      <c r="T29" s="296"/>
      <c r="U29" s="296"/>
      <c r="V29" s="296"/>
      <c r="W29" s="296"/>
      <c r="X29" s="296"/>
      <c r="Y29" s="296"/>
      <c r="Z29" s="296"/>
      <c r="AA29" s="297"/>
    </row>
    <row r="30" spans="2:27" ht="15.6">
      <c r="B30" s="285"/>
      <c r="C30" s="286"/>
      <c r="D30" s="286"/>
      <c r="E30" s="286"/>
      <c r="F30" s="287"/>
      <c r="G30" s="281"/>
      <c r="H30" s="285"/>
      <c r="I30" s="286"/>
      <c r="J30" s="286"/>
      <c r="K30" s="286"/>
      <c r="L30" s="286"/>
      <c r="M30" s="286"/>
      <c r="N30" s="286"/>
      <c r="O30" s="286"/>
      <c r="P30" s="286"/>
      <c r="Q30" s="287"/>
      <c r="S30" s="295"/>
      <c r="T30" s="296"/>
      <c r="U30" s="296"/>
      <c r="V30" s="296"/>
      <c r="W30" s="296"/>
      <c r="X30" s="296"/>
      <c r="Y30" s="296"/>
      <c r="Z30" s="296"/>
      <c r="AA30" s="297"/>
    </row>
    <row r="31" spans="2:27" ht="15.6">
      <c r="B31" s="285"/>
      <c r="C31" s="286"/>
      <c r="D31" s="286"/>
      <c r="E31" s="286"/>
      <c r="F31" s="287"/>
      <c r="G31" s="281"/>
      <c r="H31" s="285"/>
      <c r="I31" s="286"/>
      <c r="J31" s="286"/>
      <c r="K31" s="286"/>
      <c r="L31" s="286"/>
      <c r="M31" s="286"/>
      <c r="N31" s="286"/>
      <c r="O31" s="286"/>
      <c r="P31" s="286"/>
      <c r="Q31" s="287"/>
      <c r="S31" s="295"/>
      <c r="T31" s="296"/>
      <c r="U31" s="296"/>
      <c r="V31" s="296"/>
      <c r="W31" s="296"/>
      <c r="X31" s="296"/>
      <c r="Y31" s="296"/>
      <c r="Z31" s="296"/>
      <c r="AA31" s="297"/>
    </row>
    <row r="32" spans="2:27" ht="15.6">
      <c r="B32" s="285"/>
      <c r="C32" s="286"/>
      <c r="D32" s="286"/>
      <c r="E32" s="286"/>
      <c r="F32" s="287"/>
      <c r="G32" s="281"/>
      <c r="H32" s="285"/>
      <c r="I32" s="286"/>
      <c r="J32" s="286"/>
      <c r="K32" s="286"/>
      <c r="L32" s="286"/>
      <c r="M32" s="286"/>
      <c r="N32" s="286"/>
      <c r="O32" s="286"/>
      <c r="P32" s="286"/>
      <c r="Q32" s="287"/>
      <c r="S32" s="295"/>
      <c r="T32" s="296"/>
      <c r="U32" s="296"/>
      <c r="V32" s="296"/>
      <c r="W32" s="296"/>
      <c r="X32" s="296"/>
      <c r="Y32" s="296"/>
      <c r="Z32" s="296"/>
      <c r="AA32" s="297"/>
    </row>
    <row r="33" spans="2:27" ht="15.6">
      <c r="B33" s="285"/>
      <c r="C33" s="286"/>
      <c r="D33" s="286"/>
      <c r="E33" s="286"/>
      <c r="F33" s="287"/>
      <c r="G33" s="281"/>
      <c r="H33" s="285"/>
      <c r="I33" s="286"/>
      <c r="J33" s="286"/>
      <c r="K33" s="286"/>
      <c r="L33" s="286"/>
      <c r="M33" s="286"/>
      <c r="N33" s="286"/>
      <c r="O33" s="286"/>
      <c r="P33" s="286"/>
      <c r="Q33" s="287"/>
      <c r="S33" s="295"/>
      <c r="T33" s="296"/>
      <c r="U33" s="296"/>
      <c r="V33" s="296"/>
      <c r="W33" s="296"/>
      <c r="X33" s="296"/>
      <c r="Y33" s="296"/>
      <c r="Z33" s="296"/>
      <c r="AA33" s="297"/>
    </row>
    <row r="34" spans="2:27" ht="15.6">
      <c r="B34" s="285"/>
      <c r="C34" s="286"/>
      <c r="D34" s="286"/>
      <c r="E34" s="286"/>
      <c r="F34" s="287"/>
      <c r="G34" s="281"/>
      <c r="H34" s="285"/>
      <c r="I34" s="286"/>
      <c r="J34" s="286"/>
      <c r="K34" s="286"/>
      <c r="L34" s="286"/>
      <c r="M34" s="286"/>
      <c r="N34" s="286"/>
      <c r="O34" s="286"/>
      <c r="P34" s="286"/>
      <c r="Q34" s="287"/>
      <c r="S34" s="295"/>
      <c r="T34" s="296"/>
      <c r="U34" s="296"/>
      <c r="V34" s="296"/>
      <c r="W34" s="296"/>
      <c r="X34" s="296"/>
      <c r="Y34" s="296"/>
      <c r="Z34" s="296"/>
      <c r="AA34" s="297"/>
    </row>
    <row r="35" spans="2:27" ht="15.6">
      <c r="B35" s="285"/>
      <c r="C35" s="286"/>
      <c r="D35" s="286"/>
      <c r="E35" s="286"/>
      <c r="F35" s="287"/>
      <c r="G35" s="281"/>
      <c r="H35" s="285"/>
      <c r="I35" s="286"/>
      <c r="J35" s="286"/>
      <c r="K35" s="286"/>
      <c r="L35" s="286"/>
      <c r="M35" s="286"/>
      <c r="N35" s="286"/>
      <c r="O35" s="286"/>
      <c r="P35" s="286"/>
      <c r="Q35" s="287"/>
      <c r="S35" s="295"/>
      <c r="T35" s="296"/>
      <c r="U35" s="296"/>
      <c r="V35" s="296"/>
      <c r="W35" s="296"/>
      <c r="X35" s="296"/>
      <c r="Y35" s="296"/>
      <c r="Z35" s="296"/>
      <c r="AA35" s="297"/>
    </row>
    <row r="36" spans="2:27" ht="15.6">
      <c r="B36" s="285"/>
      <c r="C36" s="286"/>
      <c r="D36" s="286"/>
      <c r="E36" s="286"/>
      <c r="F36" s="287"/>
      <c r="G36" s="281"/>
      <c r="H36" s="285"/>
      <c r="I36" s="286"/>
      <c r="J36" s="286"/>
      <c r="K36" s="286"/>
      <c r="L36" s="286"/>
      <c r="M36" s="286"/>
      <c r="N36" s="286"/>
      <c r="O36" s="286"/>
      <c r="P36" s="286"/>
      <c r="Q36" s="287"/>
      <c r="S36" s="295"/>
      <c r="T36" s="296"/>
      <c r="U36" s="296"/>
      <c r="V36" s="296"/>
      <c r="W36" s="296"/>
      <c r="X36" s="296"/>
      <c r="Y36" s="296"/>
      <c r="Z36" s="296"/>
      <c r="AA36" s="297"/>
    </row>
    <row r="37" spans="2:27" ht="15.6">
      <c r="B37" s="285"/>
      <c r="C37" s="286"/>
      <c r="D37" s="286"/>
      <c r="E37" s="286"/>
      <c r="F37" s="287"/>
      <c r="G37" s="281"/>
      <c r="H37" s="285"/>
      <c r="I37" s="286"/>
      <c r="J37" s="286"/>
      <c r="K37" s="286"/>
      <c r="L37" s="286"/>
      <c r="M37" s="286"/>
      <c r="N37" s="286"/>
      <c r="O37" s="286"/>
      <c r="P37" s="286"/>
      <c r="Q37" s="287"/>
      <c r="S37" s="295"/>
      <c r="T37" s="296"/>
      <c r="U37" s="296"/>
      <c r="V37" s="296"/>
      <c r="W37" s="296"/>
      <c r="X37" s="296"/>
      <c r="Y37" s="296"/>
      <c r="Z37" s="296"/>
      <c r="AA37" s="297"/>
    </row>
    <row r="38" spans="2:27" ht="15.6">
      <c r="B38" s="285"/>
      <c r="C38" s="286"/>
      <c r="D38" s="286"/>
      <c r="E38" s="286"/>
      <c r="F38" s="287"/>
      <c r="G38" s="281"/>
      <c r="H38" s="285"/>
      <c r="I38" s="286"/>
      <c r="J38" s="286"/>
      <c r="K38" s="286"/>
      <c r="L38" s="286"/>
      <c r="M38" s="286"/>
      <c r="N38" s="286"/>
      <c r="O38" s="286"/>
      <c r="P38" s="286"/>
      <c r="Q38" s="287"/>
      <c r="S38" s="295"/>
      <c r="T38" s="296"/>
      <c r="U38" s="296"/>
      <c r="V38" s="296"/>
      <c r="W38" s="296"/>
      <c r="X38" s="296"/>
      <c r="Y38" s="296"/>
      <c r="Z38" s="296"/>
      <c r="AA38" s="297"/>
    </row>
    <row r="39" spans="2:27" ht="15.6">
      <c r="B39" s="285"/>
      <c r="C39" s="286"/>
      <c r="D39" s="286"/>
      <c r="E39" s="286"/>
      <c r="F39" s="287"/>
      <c r="G39" s="281"/>
      <c r="H39" s="285"/>
      <c r="I39" s="286"/>
      <c r="J39" s="286"/>
      <c r="K39" s="286"/>
      <c r="L39" s="286"/>
      <c r="M39" s="286"/>
      <c r="N39" s="286"/>
      <c r="O39" s="286"/>
      <c r="P39" s="286"/>
      <c r="Q39" s="287"/>
      <c r="S39" s="295"/>
      <c r="T39" s="296"/>
      <c r="U39" s="296"/>
      <c r="V39" s="296"/>
      <c r="W39" s="296"/>
      <c r="X39" s="296"/>
      <c r="Y39" s="296"/>
      <c r="Z39" s="296"/>
      <c r="AA39" s="297"/>
    </row>
    <row r="40" spans="2:27" ht="15.6">
      <c r="B40" s="285"/>
      <c r="C40" s="286"/>
      <c r="D40" s="286"/>
      <c r="E40" s="286"/>
      <c r="F40" s="287"/>
      <c r="G40" s="281"/>
      <c r="H40" s="285"/>
      <c r="I40" s="286"/>
      <c r="J40" s="286"/>
      <c r="K40" s="286"/>
      <c r="L40" s="286"/>
      <c r="M40" s="286"/>
      <c r="N40" s="286"/>
      <c r="O40" s="286"/>
      <c r="P40" s="286"/>
      <c r="Q40" s="287"/>
      <c r="S40" s="295"/>
      <c r="T40" s="296"/>
      <c r="U40" s="296"/>
      <c r="V40" s="296"/>
      <c r="W40" s="296"/>
      <c r="X40" s="296"/>
      <c r="Y40" s="296"/>
      <c r="Z40" s="296"/>
      <c r="AA40" s="297"/>
    </row>
    <row r="41" spans="2:27" ht="15.6">
      <c r="B41" s="285"/>
      <c r="C41" s="286"/>
      <c r="D41" s="286"/>
      <c r="E41" s="286"/>
      <c r="F41" s="287"/>
      <c r="G41" s="281"/>
      <c r="H41" s="285"/>
      <c r="I41" s="286"/>
      <c r="J41" s="286"/>
      <c r="K41" s="286"/>
      <c r="L41" s="286"/>
      <c r="M41" s="286"/>
      <c r="N41" s="286"/>
      <c r="O41" s="286"/>
      <c r="P41" s="286"/>
      <c r="Q41" s="287"/>
      <c r="S41" s="295"/>
      <c r="T41" s="296"/>
      <c r="U41" s="296"/>
      <c r="V41" s="296"/>
      <c r="W41" s="296"/>
      <c r="X41" s="296"/>
      <c r="Y41" s="296"/>
      <c r="Z41" s="296"/>
      <c r="AA41" s="297"/>
    </row>
    <row r="42" spans="2:27" ht="15.6">
      <c r="B42" s="285"/>
      <c r="C42" s="286"/>
      <c r="D42" s="286"/>
      <c r="E42" s="286"/>
      <c r="F42" s="287"/>
      <c r="G42" s="281"/>
      <c r="H42" s="285"/>
      <c r="I42" s="286"/>
      <c r="J42" s="286"/>
      <c r="K42" s="286"/>
      <c r="L42" s="286"/>
      <c r="M42" s="286"/>
      <c r="N42" s="286"/>
      <c r="O42" s="286"/>
      <c r="P42" s="286"/>
      <c r="Q42" s="287"/>
      <c r="S42" s="295"/>
      <c r="T42" s="296"/>
      <c r="U42" s="296"/>
      <c r="V42" s="296"/>
      <c r="W42" s="296"/>
      <c r="X42" s="296"/>
      <c r="Y42" s="296"/>
      <c r="Z42" s="296"/>
      <c r="AA42" s="297"/>
    </row>
    <row r="43" spans="2:27" ht="15.6">
      <c r="B43" s="285"/>
      <c r="C43" s="286"/>
      <c r="D43" s="286"/>
      <c r="E43" s="286"/>
      <c r="F43" s="287"/>
      <c r="G43" s="281"/>
      <c r="H43" s="285"/>
      <c r="I43" s="286"/>
      <c r="J43" s="286"/>
      <c r="K43" s="286"/>
      <c r="L43" s="286"/>
      <c r="M43" s="286"/>
      <c r="N43" s="286"/>
      <c r="O43" s="286"/>
      <c r="P43" s="286"/>
      <c r="Q43" s="287"/>
      <c r="S43" s="295"/>
      <c r="T43" s="296"/>
      <c r="U43" s="296"/>
      <c r="V43" s="296"/>
      <c r="W43" s="296"/>
      <c r="X43" s="296"/>
      <c r="Y43" s="296"/>
      <c r="Z43" s="296"/>
      <c r="AA43" s="297"/>
    </row>
    <row r="44" spans="2:27" ht="15.6">
      <c r="B44" s="285"/>
      <c r="C44" s="286"/>
      <c r="D44" s="286"/>
      <c r="E44" s="286"/>
      <c r="F44" s="287"/>
      <c r="G44" s="281"/>
      <c r="H44" s="285"/>
      <c r="I44" s="286"/>
      <c r="J44" s="286"/>
      <c r="K44" s="286"/>
      <c r="L44" s="286"/>
      <c r="M44" s="286"/>
      <c r="N44" s="286"/>
      <c r="O44" s="286"/>
      <c r="P44" s="286"/>
      <c r="Q44" s="287"/>
      <c r="S44" s="295"/>
      <c r="T44" s="296"/>
      <c r="U44" s="296"/>
      <c r="V44" s="296"/>
      <c r="W44" s="296"/>
      <c r="X44" s="296"/>
      <c r="Y44" s="296"/>
      <c r="Z44" s="296"/>
      <c r="AA44" s="297"/>
    </row>
    <row r="45" spans="2:27" ht="15.6">
      <c r="B45" s="285"/>
      <c r="C45" s="286"/>
      <c r="D45" s="286"/>
      <c r="E45" s="286"/>
      <c r="F45" s="287"/>
      <c r="G45" s="281"/>
      <c r="H45" s="285"/>
      <c r="I45" s="286"/>
      <c r="J45" s="286"/>
      <c r="K45" s="286"/>
      <c r="L45" s="286"/>
      <c r="M45" s="286"/>
      <c r="N45" s="286"/>
      <c r="O45" s="286"/>
      <c r="P45" s="286"/>
      <c r="Q45" s="287"/>
      <c r="S45" s="295"/>
      <c r="T45" s="296"/>
      <c r="U45" s="296"/>
      <c r="V45" s="296"/>
      <c r="W45" s="296"/>
      <c r="X45" s="296"/>
      <c r="Y45" s="296"/>
      <c r="Z45" s="296"/>
      <c r="AA45" s="297"/>
    </row>
    <row r="46" spans="2:27" ht="15.6">
      <c r="B46" s="298"/>
      <c r="C46" s="299"/>
      <c r="D46" s="299"/>
      <c r="E46" s="299"/>
      <c r="F46" s="300"/>
      <c r="G46" s="281"/>
      <c r="H46" s="298"/>
      <c r="I46" s="299"/>
      <c r="J46" s="299"/>
      <c r="K46" s="299"/>
      <c r="L46" s="299"/>
      <c r="M46" s="299"/>
      <c r="N46" s="299"/>
      <c r="O46" s="299"/>
      <c r="P46" s="299"/>
      <c r="Q46" s="300"/>
      <c r="S46" s="301"/>
      <c r="T46" s="302"/>
      <c r="U46" s="302"/>
      <c r="V46" s="302"/>
      <c r="W46" s="302"/>
      <c r="X46" s="302"/>
      <c r="Y46" s="302"/>
      <c r="Z46" s="302"/>
      <c r="AA46" s="303"/>
    </row>
  </sheetData>
  <sheetProtection formatCells="0" formatColumns="0" formatRows="0"/>
  <mergeCells count="8">
    <mergeCell ref="B2:J3"/>
    <mergeCell ref="B16:J16"/>
    <mergeCell ref="B19:F19"/>
    <mergeCell ref="H19:Q19"/>
    <mergeCell ref="S19:AA19"/>
    <mergeCell ref="S20:AA46"/>
    <mergeCell ref="B24:F24"/>
    <mergeCell ref="H24:Q24"/>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8C43E-6ECD-49C3-AD18-6C4246A3D8C4}">
  <dimension ref="B2:AE40"/>
  <sheetViews>
    <sheetView showGridLines="0" zoomScale="70" zoomScaleNormal="70" workbookViewId="0">
      <selection activeCell="L53" sqref="L53"/>
    </sheetView>
  </sheetViews>
  <sheetFormatPr defaultColWidth="9.19921875" defaultRowHeight="14.4"/>
  <cols>
    <col min="1" max="1" width="9.19921875" style="254"/>
    <col min="2" max="2" width="15.796875" style="254" customWidth="1"/>
    <col min="3" max="3" width="16.796875" style="254" customWidth="1"/>
    <col min="4" max="4" width="14.296875" style="254" customWidth="1"/>
    <col min="5" max="5" width="46.5" style="254" customWidth="1"/>
    <col min="6" max="6" width="9.19921875" style="254" customWidth="1"/>
    <col min="7" max="7" width="9.19921875" style="254"/>
    <col min="8" max="8" width="13.796875" style="254" customWidth="1"/>
    <col min="9" max="10" width="9.19921875" style="254"/>
    <col min="11" max="11" width="12.796875" style="254" customWidth="1"/>
    <col min="12" max="12" width="16" style="254" customWidth="1"/>
    <col min="13" max="13" width="27.5" style="254" customWidth="1"/>
    <col min="14" max="14" width="9.19921875" style="254"/>
    <col min="15" max="15" width="13.5" style="254" customWidth="1"/>
    <col min="16" max="16384" width="9.19921875" style="254"/>
  </cols>
  <sheetData>
    <row r="2" spans="2:31" ht="15" customHeight="1">
      <c r="B2" s="304" t="s">
        <v>293</v>
      </c>
      <c r="C2" s="305"/>
      <c r="D2" s="305"/>
      <c r="E2" s="305"/>
      <c r="F2" s="306"/>
    </row>
    <row r="3" spans="2:31" ht="29.25" customHeight="1">
      <c r="B3" s="307"/>
      <c r="C3" s="308"/>
      <c r="D3" s="308"/>
      <c r="E3" s="308"/>
      <c r="F3" s="309"/>
    </row>
    <row r="4" spans="2:31">
      <c r="I4" s="310"/>
    </row>
    <row r="5" spans="2:31" ht="35.25" customHeight="1">
      <c r="B5" s="311"/>
      <c r="C5" s="312"/>
      <c r="D5" s="312"/>
      <c r="E5" s="260"/>
      <c r="F5" s="261"/>
      <c r="I5" s="310"/>
    </row>
    <row r="6" spans="2:31" ht="40.5" customHeight="1">
      <c r="B6" s="313"/>
      <c r="C6" s="314"/>
      <c r="D6" s="314"/>
      <c r="E6" s="314"/>
      <c r="F6" s="315"/>
      <c r="I6" s="310"/>
    </row>
    <row r="7" spans="2:31" ht="48" customHeight="1">
      <c r="B7" s="313"/>
      <c r="C7" s="314"/>
      <c r="D7" s="314"/>
      <c r="E7" s="316" t="s">
        <v>294</v>
      </c>
      <c r="F7" s="272"/>
    </row>
    <row r="8" spans="2:31" ht="41.25" customHeight="1">
      <c r="B8" s="313"/>
      <c r="C8" s="314"/>
      <c r="D8" s="314"/>
      <c r="E8" s="316" t="s">
        <v>295</v>
      </c>
      <c r="F8" s="272"/>
    </row>
    <row r="10" spans="2:31">
      <c r="B10" s="276" t="s">
        <v>286</v>
      </c>
      <c r="C10" s="277"/>
      <c r="D10" s="277"/>
      <c r="E10" s="277"/>
      <c r="F10" s="278"/>
    </row>
    <row r="11" spans="2:31">
      <c r="B11" s="279"/>
      <c r="C11" s="279"/>
      <c r="D11" s="279"/>
      <c r="E11" s="279"/>
      <c r="F11" s="279"/>
    </row>
    <row r="12" spans="2:31" ht="15.6">
      <c r="B12" s="280" t="s">
        <v>296</v>
      </c>
      <c r="C12" s="317"/>
      <c r="H12" s="280" t="s">
        <v>297</v>
      </c>
      <c r="O12" s="280" t="s">
        <v>298</v>
      </c>
      <c r="P12" s="281"/>
      <c r="Q12" s="281"/>
      <c r="AE12" s="281"/>
    </row>
    <row r="13" spans="2:31" ht="15.6">
      <c r="B13" s="282" t="s">
        <v>290</v>
      </c>
      <c r="C13" s="283"/>
      <c r="D13" s="283"/>
      <c r="E13" s="283"/>
      <c r="F13" s="284"/>
      <c r="H13" s="282" t="s">
        <v>290</v>
      </c>
      <c r="I13" s="283"/>
      <c r="J13" s="283"/>
      <c r="K13" s="283"/>
      <c r="L13" s="283"/>
      <c r="M13" s="284"/>
      <c r="O13" s="282" t="s">
        <v>290</v>
      </c>
      <c r="P13" s="283"/>
      <c r="Q13" s="283"/>
      <c r="R13" s="283"/>
      <c r="S13" s="283"/>
      <c r="T13" s="283"/>
      <c r="U13" s="283"/>
      <c r="V13" s="283"/>
      <c r="W13" s="283"/>
      <c r="X13" s="284"/>
      <c r="AE13" s="281"/>
    </row>
    <row r="14" spans="2:31" ht="15" customHeight="1">
      <c r="B14" s="291"/>
      <c r="C14" s="292"/>
      <c r="D14" s="292"/>
      <c r="E14" s="292"/>
      <c r="F14" s="293"/>
      <c r="H14" s="285"/>
      <c r="I14" s="286"/>
      <c r="J14" s="286"/>
      <c r="K14" s="286"/>
      <c r="L14" s="286"/>
      <c r="M14" s="287"/>
      <c r="O14" s="288"/>
      <c r="P14" s="289"/>
      <c r="Q14" s="289"/>
      <c r="R14" s="289"/>
      <c r="S14" s="289"/>
      <c r="T14" s="289"/>
      <c r="U14" s="289"/>
      <c r="V14" s="289"/>
      <c r="W14" s="289"/>
      <c r="X14" s="290"/>
      <c r="AE14" s="281"/>
    </row>
    <row r="15" spans="2:31" ht="15.6">
      <c r="B15" s="295"/>
      <c r="C15" s="296"/>
      <c r="D15" s="296"/>
      <c r="E15" s="296"/>
      <c r="F15" s="297"/>
      <c r="H15" s="285" t="s">
        <v>299</v>
      </c>
      <c r="I15" s="286"/>
      <c r="J15" s="294"/>
      <c r="K15" s="294"/>
      <c r="L15" s="286"/>
      <c r="M15" s="287"/>
      <c r="O15" s="285" t="s">
        <v>300</v>
      </c>
      <c r="P15" s="286"/>
      <c r="Q15" s="294"/>
      <c r="R15" s="286"/>
      <c r="S15" s="286"/>
      <c r="T15" s="286"/>
      <c r="U15" s="286"/>
      <c r="V15" s="286"/>
      <c r="W15" s="286"/>
      <c r="X15" s="287"/>
      <c r="AE15" s="281"/>
    </row>
    <row r="16" spans="2:31" ht="15.6">
      <c r="B16" s="295"/>
      <c r="C16" s="296"/>
      <c r="D16" s="296"/>
      <c r="E16" s="296"/>
      <c r="F16" s="297"/>
      <c r="H16" s="285"/>
      <c r="I16" s="286"/>
      <c r="J16" s="286"/>
      <c r="K16" s="286"/>
      <c r="L16" s="286"/>
      <c r="M16" s="287"/>
      <c r="O16" s="285"/>
      <c r="P16" s="286"/>
      <c r="Q16" s="286"/>
      <c r="R16" s="286"/>
      <c r="S16" s="286"/>
      <c r="T16" s="286"/>
      <c r="U16" s="286"/>
      <c r="V16" s="286"/>
      <c r="W16" s="286"/>
      <c r="X16" s="287"/>
      <c r="AE16" s="281"/>
    </row>
    <row r="17" spans="2:31" ht="15.6">
      <c r="B17" s="295"/>
      <c r="C17" s="296"/>
      <c r="D17" s="296"/>
      <c r="E17" s="296"/>
      <c r="F17" s="297"/>
      <c r="H17" s="285"/>
      <c r="I17" s="286"/>
      <c r="J17" s="286"/>
      <c r="K17" s="286"/>
      <c r="L17" s="286"/>
      <c r="M17" s="287"/>
      <c r="O17" s="298"/>
      <c r="P17" s="299"/>
      <c r="Q17" s="299"/>
      <c r="R17" s="299"/>
      <c r="S17" s="299"/>
      <c r="T17" s="299"/>
      <c r="U17" s="299"/>
      <c r="V17" s="299"/>
      <c r="W17" s="299"/>
      <c r="X17" s="300"/>
      <c r="AE17" s="281"/>
    </row>
    <row r="18" spans="2:31" ht="15.6">
      <c r="B18" s="295"/>
      <c r="C18" s="296"/>
      <c r="D18" s="296"/>
      <c r="E18" s="296"/>
      <c r="F18" s="297"/>
      <c r="H18" s="282" t="s">
        <v>1</v>
      </c>
      <c r="I18" s="283"/>
      <c r="J18" s="283"/>
      <c r="K18" s="283"/>
      <c r="L18" s="283"/>
      <c r="M18" s="284"/>
      <c r="O18" s="282" t="s">
        <v>1</v>
      </c>
      <c r="P18" s="283"/>
      <c r="Q18" s="283"/>
      <c r="R18" s="283"/>
      <c r="S18" s="283"/>
      <c r="T18" s="283"/>
      <c r="U18" s="283"/>
      <c r="V18" s="283"/>
      <c r="W18" s="283"/>
      <c r="X18" s="284"/>
      <c r="AE18" s="281"/>
    </row>
    <row r="19" spans="2:31" ht="15.6">
      <c r="B19" s="295"/>
      <c r="C19" s="296"/>
      <c r="D19" s="296"/>
      <c r="E19" s="296"/>
      <c r="F19" s="297"/>
      <c r="H19" s="285"/>
      <c r="I19" s="286"/>
      <c r="J19" s="286"/>
      <c r="K19" s="286"/>
      <c r="L19" s="286"/>
      <c r="M19" s="287"/>
      <c r="O19" s="288"/>
      <c r="P19" s="289"/>
      <c r="Q19" s="289"/>
      <c r="R19" s="289"/>
      <c r="S19" s="289"/>
      <c r="T19" s="289"/>
      <c r="U19" s="289"/>
      <c r="V19" s="289"/>
      <c r="W19" s="289"/>
      <c r="X19" s="290"/>
      <c r="AE19" s="281"/>
    </row>
    <row r="20" spans="2:31" ht="15.6">
      <c r="B20" s="295"/>
      <c r="C20" s="296"/>
      <c r="D20" s="296"/>
      <c r="E20" s="296"/>
      <c r="F20" s="297"/>
      <c r="H20" s="285"/>
      <c r="I20" s="286"/>
      <c r="J20" s="286"/>
      <c r="K20" s="286"/>
      <c r="L20" s="286"/>
      <c r="M20" s="287"/>
      <c r="O20" s="285"/>
      <c r="P20" s="286"/>
      <c r="Q20" s="286"/>
      <c r="R20" s="286"/>
      <c r="S20" s="286"/>
      <c r="T20" s="286"/>
      <c r="U20" s="286"/>
      <c r="V20" s="286"/>
      <c r="W20" s="286"/>
      <c r="X20" s="287"/>
      <c r="AE20" s="281"/>
    </row>
    <row r="21" spans="2:31" ht="15.6">
      <c r="B21" s="295"/>
      <c r="C21" s="296"/>
      <c r="D21" s="296"/>
      <c r="E21" s="296"/>
      <c r="F21" s="297"/>
      <c r="H21" s="285"/>
      <c r="I21" s="286"/>
      <c r="J21" s="286"/>
      <c r="K21" s="286"/>
      <c r="L21" s="318"/>
      <c r="M21" s="287"/>
      <c r="O21" s="285"/>
      <c r="P21" s="286"/>
      <c r="Q21" s="286"/>
      <c r="R21" s="286"/>
      <c r="S21" s="286"/>
      <c r="T21" s="319"/>
      <c r="U21" s="286"/>
      <c r="V21" s="286"/>
      <c r="W21" s="286"/>
      <c r="X21" s="287"/>
      <c r="AE21" s="281"/>
    </row>
    <row r="22" spans="2:31" ht="15.6">
      <c r="B22" s="295"/>
      <c r="C22" s="296"/>
      <c r="D22" s="296"/>
      <c r="E22" s="296"/>
      <c r="F22" s="297"/>
      <c r="H22" s="285"/>
      <c r="I22" s="286"/>
      <c r="J22" s="286"/>
      <c r="K22" s="286"/>
      <c r="L22" s="320"/>
      <c r="M22" s="287"/>
      <c r="O22" s="285"/>
      <c r="P22" s="286"/>
      <c r="Q22" s="286"/>
      <c r="R22" s="286"/>
      <c r="S22" s="286"/>
      <c r="T22" s="319"/>
      <c r="U22" s="286"/>
      <c r="V22" s="286"/>
      <c r="W22" s="286"/>
      <c r="X22" s="287"/>
      <c r="AE22" s="281"/>
    </row>
    <row r="23" spans="2:31" ht="15.6">
      <c r="B23" s="295"/>
      <c r="C23" s="296"/>
      <c r="D23" s="296"/>
      <c r="E23" s="296"/>
      <c r="F23" s="297"/>
      <c r="H23" s="285"/>
      <c r="I23" s="286"/>
      <c r="J23" s="286"/>
      <c r="K23" s="286"/>
      <c r="L23" s="286"/>
      <c r="M23" s="287"/>
      <c r="O23" s="285"/>
      <c r="P23" s="286"/>
      <c r="Q23" s="286"/>
      <c r="R23" s="286"/>
      <c r="S23" s="286"/>
      <c r="T23" s="319"/>
      <c r="U23" s="286"/>
      <c r="V23" s="286"/>
      <c r="W23" s="286"/>
      <c r="X23" s="287"/>
      <c r="AE23" s="281"/>
    </row>
    <row r="24" spans="2:31" ht="15.6">
      <c r="B24" s="295"/>
      <c r="C24" s="296"/>
      <c r="D24" s="296"/>
      <c r="E24" s="296"/>
      <c r="F24" s="297"/>
      <c r="H24" s="285"/>
      <c r="I24" s="286"/>
      <c r="J24" s="286"/>
      <c r="K24" s="286"/>
      <c r="L24" s="321"/>
      <c r="M24" s="287"/>
      <c r="O24" s="285"/>
      <c r="P24" s="286"/>
      <c r="Q24" s="286"/>
      <c r="R24" s="286"/>
      <c r="S24" s="286"/>
      <c r="T24" s="319"/>
      <c r="U24" s="286"/>
      <c r="V24" s="286"/>
      <c r="W24" s="286"/>
      <c r="X24" s="287"/>
      <c r="AE24" s="281"/>
    </row>
    <row r="25" spans="2:31" ht="15.6">
      <c r="B25" s="295"/>
      <c r="C25" s="296"/>
      <c r="D25" s="296"/>
      <c r="E25" s="296"/>
      <c r="F25" s="297"/>
      <c r="H25" s="285"/>
      <c r="I25" s="286"/>
      <c r="J25" s="286"/>
      <c r="K25" s="286"/>
      <c r="L25" s="286"/>
      <c r="M25" s="287"/>
      <c r="O25" s="285"/>
      <c r="P25" s="286"/>
      <c r="Q25" s="286"/>
      <c r="R25" s="286"/>
      <c r="S25" s="286"/>
      <c r="T25" s="286"/>
      <c r="U25" s="286"/>
      <c r="V25" s="286"/>
      <c r="W25" s="286"/>
      <c r="X25" s="287"/>
      <c r="AE25" s="281"/>
    </row>
    <row r="26" spans="2:31" ht="15.6">
      <c r="B26" s="295"/>
      <c r="C26" s="296"/>
      <c r="D26" s="296"/>
      <c r="E26" s="296"/>
      <c r="F26" s="297"/>
      <c r="H26" s="285"/>
      <c r="I26" s="286"/>
      <c r="J26" s="286"/>
      <c r="K26" s="286"/>
      <c r="L26" s="319"/>
      <c r="M26" s="287"/>
      <c r="O26" s="285"/>
      <c r="P26" s="286"/>
      <c r="Q26" s="286"/>
      <c r="R26" s="286"/>
      <c r="S26" s="286"/>
      <c r="T26" s="320"/>
      <c r="U26" s="286"/>
      <c r="V26" s="286"/>
      <c r="W26" s="286"/>
      <c r="X26" s="287"/>
      <c r="AE26" s="281"/>
    </row>
    <row r="27" spans="2:31" ht="15.6">
      <c r="B27" s="295"/>
      <c r="C27" s="296"/>
      <c r="D27" s="296"/>
      <c r="E27" s="296"/>
      <c r="F27" s="297"/>
      <c r="H27" s="285"/>
      <c r="I27" s="286"/>
      <c r="J27" s="286"/>
      <c r="K27" s="286"/>
      <c r="L27" s="319"/>
      <c r="M27" s="287"/>
      <c r="O27" s="285"/>
      <c r="P27" s="286"/>
      <c r="Q27" s="286"/>
      <c r="R27" s="286"/>
      <c r="S27" s="286"/>
      <c r="T27" s="286"/>
      <c r="U27" s="286"/>
      <c r="V27" s="286"/>
      <c r="W27" s="286"/>
      <c r="X27" s="287"/>
      <c r="AE27" s="281"/>
    </row>
    <row r="28" spans="2:31" ht="15.6">
      <c r="B28" s="295"/>
      <c r="C28" s="296"/>
      <c r="D28" s="296"/>
      <c r="E28" s="296"/>
      <c r="F28" s="297"/>
      <c r="H28" s="285"/>
      <c r="I28" s="286"/>
      <c r="J28" s="286"/>
      <c r="K28" s="286"/>
      <c r="L28" s="286"/>
      <c r="M28" s="287"/>
      <c r="O28" s="285"/>
      <c r="P28" s="286"/>
      <c r="Q28" s="286"/>
      <c r="R28" s="286"/>
      <c r="S28" s="286"/>
      <c r="T28" s="286"/>
      <c r="U28" s="286"/>
      <c r="V28" s="286"/>
      <c r="W28" s="286"/>
      <c r="X28" s="287"/>
      <c r="AE28" s="281"/>
    </row>
    <row r="29" spans="2:31" ht="15.6">
      <c r="B29" s="295"/>
      <c r="C29" s="296"/>
      <c r="D29" s="296"/>
      <c r="E29" s="296"/>
      <c r="F29" s="297"/>
      <c r="H29" s="285"/>
      <c r="I29" s="286"/>
      <c r="J29" s="286"/>
      <c r="K29" s="286"/>
      <c r="L29" s="322"/>
      <c r="M29" s="287"/>
      <c r="O29" s="285"/>
      <c r="P29" s="286"/>
      <c r="Q29" s="286"/>
      <c r="R29" s="286"/>
      <c r="S29" s="286"/>
      <c r="T29" s="286"/>
      <c r="U29" s="286"/>
      <c r="V29" s="286"/>
      <c r="W29" s="286"/>
      <c r="X29" s="287"/>
      <c r="AE29" s="281"/>
    </row>
    <row r="30" spans="2:31" ht="15.6">
      <c r="B30" s="295"/>
      <c r="C30" s="296"/>
      <c r="D30" s="296"/>
      <c r="E30" s="296"/>
      <c r="F30" s="297"/>
      <c r="H30" s="285"/>
      <c r="I30" s="286"/>
      <c r="J30" s="286"/>
      <c r="K30" s="286"/>
      <c r="L30" s="322"/>
      <c r="M30" s="287"/>
      <c r="O30" s="285"/>
      <c r="P30" s="286"/>
      <c r="Q30" s="286"/>
      <c r="R30" s="286"/>
      <c r="S30" s="286"/>
      <c r="T30" s="286"/>
      <c r="U30" s="286"/>
      <c r="V30" s="286"/>
      <c r="W30" s="286"/>
      <c r="X30" s="287"/>
      <c r="AE30" s="281"/>
    </row>
    <row r="31" spans="2:31" ht="15.6">
      <c r="B31" s="295"/>
      <c r="C31" s="296"/>
      <c r="D31" s="296"/>
      <c r="E31" s="296"/>
      <c r="F31" s="297"/>
      <c r="H31" s="285"/>
      <c r="I31" s="286"/>
      <c r="J31" s="286"/>
      <c r="K31" s="286"/>
      <c r="L31" s="286"/>
      <c r="M31" s="287"/>
      <c r="O31" s="285"/>
      <c r="P31" s="286"/>
      <c r="Q31" s="286"/>
      <c r="R31" s="286"/>
      <c r="S31" s="286"/>
      <c r="T31" s="286"/>
      <c r="U31" s="286"/>
      <c r="V31" s="286"/>
      <c r="W31" s="286"/>
      <c r="X31" s="287"/>
      <c r="AE31" s="281"/>
    </row>
    <row r="32" spans="2:31" ht="15.6">
      <c r="B32" s="295"/>
      <c r="C32" s="296"/>
      <c r="D32" s="296"/>
      <c r="E32" s="296"/>
      <c r="F32" s="297"/>
      <c r="H32" s="285"/>
      <c r="I32" s="286"/>
      <c r="J32" s="286"/>
      <c r="K32" s="286"/>
      <c r="L32" s="319"/>
      <c r="M32" s="287"/>
      <c r="O32" s="285"/>
      <c r="P32" s="286"/>
      <c r="Q32" s="286"/>
      <c r="R32" s="286"/>
      <c r="S32" s="286"/>
      <c r="T32" s="286"/>
      <c r="U32" s="286"/>
      <c r="V32" s="286"/>
      <c r="W32" s="286"/>
      <c r="X32" s="287"/>
      <c r="AE32" s="281"/>
    </row>
    <row r="33" spans="2:31" ht="15.6">
      <c r="B33" s="295"/>
      <c r="C33" s="296"/>
      <c r="D33" s="296"/>
      <c r="E33" s="296"/>
      <c r="F33" s="297"/>
      <c r="H33" s="285"/>
      <c r="I33" s="286"/>
      <c r="J33" s="286"/>
      <c r="K33" s="286"/>
      <c r="L33" s="286"/>
      <c r="M33" s="287"/>
      <c r="O33" s="285"/>
      <c r="P33" s="286"/>
      <c r="Q33" s="286"/>
      <c r="R33" s="286"/>
      <c r="S33" s="286"/>
      <c r="T33" s="286"/>
      <c r="U33" s="286"/>
      <c r="V33" s="286"/>
      <c r="W33" s="286"/>
      <c r="X33" s="287"/>
      <c r="AE33" s="281"/>
    </row>
    <row r="34" spans="2:31" ht="15.6">
      <c r="B34" s="295"/>
      <c r="C34" s="296"/>
      <c r="D34" s="296"/>
      <c r="E34" s="296"/>
      <c r="F34" s="297"/>
      <c r="H34" s="285"/>
      <c r="I34" s="286"/>
      <c r="J34" s="286"/>
      <c r="K34" s="286"/>
      <c r="L34" s="286"/>
      <c r="M34" s="287"/>
      <c r="O34" s="285"/>
      <c r="P34" s="286"/>
      <c r="Q34" s="286"/>
      <c r="R34" s="286"/>
      <c r="S34" s="286"/>
      <c r="T34" s="286"/>
      <c r="U34" s="286"/>
      <c r="V34" s="286"/>
      <c r="W34" s="286"/>
      <c r="X34" s="287"/>
      <c r="AE34" s="281"/>
    </row>
    <row r="35" spans="2:31" ht="15.6">
      <c r="B35" s="295"/>
      <c r="C35" s="296"/>
      <c r="D35" s="296"/>
      <c r="E35" s="296"/>
      <c r="F35" s="297"/>
      <c r="H35" s="285"/>
      <c r="I35" s="286"/>
      <c r="J35" s="286"/>
      <c r="K35" s="286"/>
      <c r="L35" s="286"/>
      <c r="M35" s="287"/>
      <c r="O35" s="285"/>
      <c r="P35" s="286"/>
      <c r="Q35" s="286"/>
      <c r="R35" s="286"/>
      <c r="S35" s="286"/>
      <c r="T35" s="286"/>
      <c r="U35" s="286"/>
      <c r="V35" s="286"/>
      <c r="W35" s="286"/>
      <c r="X35" s="287"/>
      <c r="AE35" s="281"/>
    </row>
    <row r="36" spans="2:31" ht="15.6">
      <c r="B36" s="295"/>
      <c r="C36" s="296"/>
      <c r="D36" s="296"/>
      <c r="E36" s="296"/>
      <c r="F36" s="297"/>
      <c r="H36" s="285"/>
      <c r="I36" s="286"/>
      <c r="J36" s="286"/>
      <c r="K36" s="286"/>
      <c r="L36" s="286"/>
      <c r="M36" s="287"/>
      <c r="O36" s="285"/>
      <c r="P36" s="286"/>
      <c r="Q36" s="286"/>
      <c r="R36" s="286"/>
      <c r="S36" s="286"/>
      <c r="T36" s="286"/>
      <c r="U36" s="286"/>
      <c r="V36" s="286"/>
      <c r="W36" s="286"/>
      <c r="X36" s="287"/>
      <c r="AE36" s="281"/>
    </row>
    <row r="37" spans="2:31">
      <c r="B37" s="295"/>
      <c r="C37" s="296"/>
      <c r="D37" s="296"/>
      <c r="E37" s="296"/>
      <c r="F37" s="297"/>
      <c r="H37" s="285"/>
      <c r="I37" s="286"/>
      <c r="J37" s="286"/>
      <c r="K37" s="286"/>
      <c r="L37" s="286"/>
      <c r="M37" s="287"/>
      <c r="O37" s="285"/>
      <c r="P37" s="286"/>
      <c r="Q37" s="286"/>
      <c r="R37" s="286"/>
      <c r="S37" s="286"/>
      <c r="T37" s="286"/>
      <c r="U37" s="286"/>
      <c r="V37" s="286"/>
      <c r="W37" s="286"/>
      <c r="X37" s="287"/>
    </row>
    <row r="38" spans="2:31">
      <c r="B38" s="295"/>
      <c r="C38" s="296"/>
      <c r="D38" s="296"/>
      <c r="E38" s="296"/>
      <c r="F38" s="297"/>
      <c r="H38" s="285"/>
      <c r="I38" s="286"/>
      <c r="J38" s="286"/>
      <c r="K38" s="286"/>
      <c r="L38" s="286"/>
      <c r="M38" s="287"/>
      <c r="O38" s="285"/>
      <c r="P38" s="286"/>
      <c r="Q38" s="286"/>
      <c r="R38" s="286"/>
      <c r="S38" s="286"/>
      <c r="T38" s="286"/>
      <c r="U38" s="286"/>
      <c r="V38" s="286"/>
      <c r="W38" s="286"/>
      <c r="X38" s="287"/>
    </row>
    <row r="39" spans="2:31">
      <c r="B39" s="295"/>
      <c r="C39" s="296"/>
      <c r="D39" s="296"/>
      <c r="E39" s="296"/>
      <c r="F39" s="297"/>
      <c r="H39" s="285"/>
      <c r="I39" s="286"/>
      <c r="J39" s="286"/>
      <c r="K39" s="286"/>
      <c r="L39" s="286"/>
      <c r="M39" s="287"/>
      <c r="O39" s="285"/>
      <c r="P39" s="286"/>
      <c r="Q39" s="286"/>
      <c r="R39" s="286"/>
      <c r="S39" s="286"/>
      <c r="T39" s="286"/>
      <c r="U39" s="286"/>
      <c r="V39" s="286"/>
      <c r="W39" s="286"/>
      <c r="X39" s="287"/>
    </row>
    <row r="40" spans="2:31">
      <c r="B40" s="301"/>
      <c r="C40" s="302"/>
      <c r="D40" s="302"/>
      <c r="E40" s="302"/>
      <c r="F40" s="303"/>
      <c r="H40" s="298"/>
      <c r="I40" s="299"/>
      <c r="J40" s="299"/>
      <c r="K40" s="299"/>
      <c r="L40" s="299"/>
      <c r="M40" s="300"/>
      <c r="O40" s="298"/>
      <c r="P40" s="299"/>
      <c r="Q40" s="299"/>
      <c r="R40" s="299"/>
      <c r="S40" s="299"/>
      <c r="T40" s="299"/>
      <c r="U40" s="299"/>
      <c r="V40" s="299"/>
      <c r="W40" s="299"/>
      <c r="X40" s="300"/>
    </row>
  </sheetData>
  <sheetProtection formatCells="0" formatColumns="0" formatRows="0"/>
  <mergeCells count="8">
    <mergeCell ref="B2:F3"/>
    <mergeCell ref="B10:F10"/>
    <mergeCell ref="B13:F13"/>
    <mergeCell ref="H13:M13"/>
    <mergeCell ref="O13:X13"/>
    <mergeCell ref="B14:F40"/>
    <mergeCell ref="H18:M18"/>
    <mergeCell ref="O18:X18"/>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3FB2F-7532-4040-96D1-9C508B065028}">
  <dimension ref="B2:J40"/>
  <sheetViews>
    <sheetView showGridLines="0" zoomScale="85" zoomScaleNormal="85" workbookViewId="0">
      <selection activeCell="L53" sqref="L53"/>
    </sheetView>
  </sheetViews>
  <sheetFormatPr defaultColWidth="8.796875" defaultRowHeight="14.4"/>
  <cols>
    <col min="1" max="1" width="4.796875" style="254" customWidth="1"/>
    <col min="2" max="2" width="16.296875" style="254" customWidth="1"/>
    <col min="3" max="3" width="14.5" style="254" customWidth="1"/>
    <col min="4" max="5" width="14.296875" style="254" customWidth="1"/>
    <col min="6" max="6" width="8.796875" style="254"/>
    <col min="7" max="7" width="14.796875" style="254" customWidth="1"/>
    <col min="8" max="8" width="9.5" style="254" customWidth="1"/>
    <col min="9" max="9" width="15.19921875" style="254" customWidth="1"/>
    <col min="10" max="16384" width="8.796875" style="254"/>
  </cols>
  <sheetData>
    <row r="2" spans="2:10" ht="15" customHeight="1">
      <c r="B2" s="323" t="s">
        <v>301</v>
      </c>
      <c r="C2" s="324"/>
      <c r="D2" s="324"/>
      <c r="E2" s="324"/>
      <c r="F2" s="324"/>
      <c r="G2" s="324"/>
      <c r="H2" s="324"/>
      <c r="I2" s="324"/>
      <c r="J2" s="325"/>
    </row>
    <row r="3" spans="2:10" ht="60.75" customHeight="1">
      <c r="B3" s="326"/>
      <c r="C3" s="327"/>
      <c r="D3" s="327"/>
      <c r="E3" s="327"/>
      <c r="F3" s="327"/>
      <c r="G3" s="327"/>
      <c r="H3" s="327"/>
      <c r="I3" s="327"/>
      <c r="J3" s="328"/>
    </row>
    <row r="5" spans="2:10" ht="25.5" customHeight="1">
      <c r="B5" s="323" t="s">
        <v>302</v>
      </c>
      <c r="C5" s="324"/>
      <c r="D5" s="324"/>
      <c r="E5" s="324"/>
      <c r="F5" s="324"/>
      <c r="G5" s="324"/>
      <c r="H5" s="324"/>
      <c r="I5" s="324"/>
      <c r="J5" s="325"/>
    </row>
    <row r="6" spans="2:10" ht="100.5" customHeight="1">
      <c r="B6" s="326"/>
      <c r="C6" s="327"/>
      <c r="D6" s="327"/>
      <c r="E6" s="327"/>
      <c r="F6" s="327"/>
      <c r="G6" s="327"/>
      <c r="H6" s="327"/>
      <c r="I6" s="327"/>
      <c r="J6" s="328"/>
    </row>
    <row r="7" spans="2:10">
      <c r="B7" s="329"/>
      <c r="C7" s="329"/>
      <c r="D7" s="329"/>
      <c r="E7" s="329"/>
      <c r="F7" s="329"/>
      <c r="G7" s="329"/>
      <c r="H7" s="329"/>
      <c r="I7" s="329"/>
      <c r="J7" s="329"/>
    </row>
    <row r="9" spans="2:10" ht="15" customHeight="1">
      <c r="B9" s="330" t="s">
        <v>303</v>
      </c>
      <c r="C9" s="331"/>
      <c r="D9" s="331"/>
      <c r="E9" s="331"/>
      <c r="F9" s="331"/>
      <c r="G9" s="331"/>
      <c r="H9" s="331"/>
      <c r="I9" s="331"/>
      <c r="J9" s="332"/>
    </row>
    <row r="10" spans="2:10" ht="15" customHeight="1">
      <c r="B10" s="333"/>
      <c r="C10" s="333"/>
      <c r="D10" s="333"/>
      <c r="E10" s="333"/>
      <c r="F10" s="333"/>
      <c r="G10" s="333"/>
      <c r="H10" s="333"/>
      <c r="I10" s="333"/>
      <c r="J10" s="333"/>
    </row>
    <row r="11" spans="2:10" ht="15.6">
      <c r="B11" s="334" t="s">
        <v>304</v>
      </c>
    </row>
    <row r="12" spans="2:10" ht="15" customHeight="1">
      <c r="B12" s="282" t="s">
        <v>0</v>
      </c>
      <c r="C12" s="283"/>
      <c r="D12" s="283"/>
      <c r="E12" s="283"/>
      <c r="F12" s="283"/>
      <c r="G12" s="283"/>
      <c r="H12" s="283"/>
      <c r="I12" s="283"/>
      <c r="J12" s="284"/>
    </row>
    <row r="13" spans="2:10" ht="15" customHeight="1">
      <c r="B13" s="285" t="s">
        <v>305</v>
      </c>
      <c r="C13" s="286"/>
      <c r="D13" s="294"/>
      <c r="E13" s="286"/>
      <c r="F13" s="286"/>
      <c r="G13" s="286"/>
      <c r="H13" s="286"/>
      <c r="I13" s="286"/>
      <c r="J13" s="287"/>
    </row>
    <row r="14" spans="2:10" ht="34.5" customHeight="1">
      <c r="B14" s="285"/>
      <c r="C14" s="286"/>
      <c r="D14" s="286"/>
      <c r="E14" s="286"/>
      <c r="F14" s="286"/>
      <c r="G14" s="286"/>
      <c r="H14" s="286"/>
      <c r="I14" s="286"/>
      <c r="J14" s="287"/>
    </row>
    <row r="15" spans="2:10">
      <c r="B15" s="285"/>
      <c r="C15" s="286"/>
      <c r="D15" s="286"/>
      <c r="E15" s="286"/>
      <c r="F15" s="286"/>
      <c r="G15" s="286"/>
      <c r="H15" s="286"/>
      <c r="I15" s="286"/>
      <c r="J15" s="287"/>
    </row>
    <row r="16" spans="2:10">
      <c r="B16" s="282" t="s">
        <v>1</v>
      </c>
      <c r="C16" s="283"/>
      <c r="D16" s="283"/>
      <c r="E16" s="283"/>
      <c r="F16" s="283"/>
      <c r="G16" s="283"/>
      <c r="H16" s="283"/>
      <c r="I16" s="283"/>
      <c r="J16" s="284"/>
    </row>
    <row r="17" spans="2:10">
      <c r="B17" s="285"/>
      <c r="C17" s="286"/>
      <c r="D17" s="286"/>
      <c r="E17" s="286"/>
      <c r="F17" s="286"/>
      <c r="G17" s="286"/>
      <c r="H17" s="286"/>
      <c r="I17" s="286"/>
      <c r="J17" s="287"/>
    </row>
    <row r="18" spans="2:10">
      <c r="B18" s="285"/>
      <c r="C18" s="286"/>
      <c r="D18" s="286"/>
      <c r="E18" s="286"/>
      <c r="F18" s="286"/>
      <c r="G18" s="286"/>
      <c r="H18" s="286"/>
      <c r="I18" s="286"/>
      <c r="J18" s="287"/>
    </row>
    <row r="19" spans="2:10">
      <c r="B19" s="285"/>
      <c r="C19" s="286"/>
      <c r="D19" s="286"/>
      <c r="E19" s="286"/>
      <c r="F19" s="286"/>
      <c r="G19" s="286"/>
      <c r="H19" s="286"/>
      <c r="I19" s="286"/>
      <c r="J19" s="287"/>
    </row>
    <row r="20" spans="2:10">
      <c r="B20" s="285"/>
      <c r="C20" s="286"/>
      <c r="D20" s="286"/>
      <c r="E20" s="286"/>
      <c r="F20" s="286"/>
      <c r="G20" s="286"/>
      <c r="H20" s="286"/>
      <c r="I20" s="286"/>
      <c r="J20" s="287"/>
    </row>
    <row r="21" spans="2:10">
      <c r="B21" s="285"/>
      <c r="C21" s="286"/>
      <c r="D21" s="286"/>
      <c r="E21" s="286"/>
      <c r="F21" s="286"/>
      <c r="G21" s="286"/>
      <c r="H21" s="286"/>
      <c r="I21" s="286"/>
      <c r="J21" s="287"/>
    </row>
    <row r="22" spans="2:10">
      <c r="B22" s="285"/>
      <c r="C22" s="286"/>
      <c r="D22" s="286"/>
      <c r="E22" s="286"/>
      <c r="F22" s="286"/>
      <c r="G22" s="286"/>
      <c r="H22" s="286"/>
      <c r="I22" s="286"/>
      <c r="J22" s="287"/>
    </row>
    <row r="23" spans="2:10">
      <c r="B23" s="285"/>
      <c r="C23" s="286"/>
      <c r="D23" s="286"/>
      <c r="E23" s="286"/>
      <c r="F23" s="286"/>
      <c r="G23" s="286"/>
      <c r="H23" s="286"/>
      <c r="I23" s="286"/>
      <c r="J23" s="287"/>
    </row>
    <row r="24" spans="2:10">
      <c r="B24" s="285"/>
      <c r="C24" s="286"/>
      <c r="D24" s="286"/>
      <c r="E24" s="286"/>
      <c r="F24" s="286"/>
      <c r="G24" s="286"/>
      <c r="H24" s="286"/>
      <c r="I24" s="286"/>
      <c r="J24" s="287"/>
    </row>
    <row r="25" spans="2:10">
      <c r="B25" s="285"/>
      <c r="C25" s="286"/>
      <c r="D25" s="286"/>
      <c r="E25" s="286"/>
      <c r="F25" s="286"/>
      <c r="G25" s="286"/>
      <c r="H25" s="286"/>
      <c r="I25" s="286"/>
      <c r="J25" s="287"/>
    </row>
    <row r="26" spans="2:10">
      <c r="B26" s="285"/>
      <c r="C26" s="286"/>
      <c r="D26" s="286"/>
      <c r="E26" s="286"/>
      <c r="F26" s="286"/>
      <c r="G26" s="286"/>
      <c r="H26" s="286"/>
      <c r="I26" s="286"/>
      <c r="J26" s="287"/>
    </row>
    <row r="27" spans="2:10">
      <c r="B27" s="285"/>
      <c r="C27" s="286"/>
      <c r="D27" s="286"/>
      <c r="E27" s="286"/>
      <c r="F27" s="286"/>
      <c r="G27" s="286"/>
      <c r="H27" s="286"/>
      <c r="I27" s="286"/>
      <c r="J27" s="287"/>
    </row>
    <row r="28" spans="2:10">
      <c r="B28" s="285"/>
      <c r="C28" s="286"/>
      <c r="D28" s="286"/>
      <c r="E28" s="286"/>
      <c r="F28" s="286"/>
      <c r="G28" s="286"/>
      <c r="H28" s="286"/>
      <c r="I28" s="286"/>
      <c r="J28" s="287"/>
    </row>
    <row r="29" spans="2:10">
      <c r="B29" s="285"/>
      <c r="C29" s="286"/>
      <c r="D29" s="286"/>
      <c r="E29" s="286"/>
      <c r="F29" s="286"/>
      <c r="G29" s="286"/>
      <c r="H29" s="286"/>
      <c r="I29" s="286"/>
      <c r="J29" s="287"/>
    </row>
    <row r="30" spans="2:10">
      <c r="B30" s="285"/>
      <c r="C30" s="286"/>
      <c r="D30" s="286"/>
      <c r="E30" s="286"/>
      <c r="F30" s="286"/>
      <c r="G30" s="286"/>
      <c r="H30" s="286"/>
      <c r="I30" s="286"/>
      <c r="J30" s="287"/>
    </row>
    <row r="31" spans="2:10">
      <c r="B31" s="285"/>
      <c r="C31" s="286"/>
      <c r="D31" s="286"/>
      <c r="E31" s="286"/>
      <c r="F31" s="286"/>
      <c r="G31" s="286"/>
      <c r="H31" s="286"/>
      <c r="I31" s="286"/>
      <c r="J31" s="287"/>
    </row>
    <row r="32" spans="2:10">
      <c r="B32" s="285"/>
      <c r="C32" s="286"/>
      <c r="D32" s="286"/>
      <c r="E32" s="286"/>
      <c r="F32" s="286"/>
      <c r="G32" s="286"/>
      <c r="H32" s="286"/>
      <c r="I32" s="286"/>
      <c r="J32" s="287"/>
    </row>
    <row r="33" spans="2:10">
      <c r="B33" s="285"/>
      <c r="C33" s="286"/>
      <c r="D33" s="286"/>
      <c r="E33" s="286"/>
      <c r="F33" s="286"/>
      <c r="G33" s="286"/>
      <c r="H33" s="286"/>
      <c r="I33" s="286"/>
      <c r="J33" s="287"/>
    </row>
    <row r="34" spans="2:10">
      <c r="B34" s="285"/>
      <c r="C34" s="286"/>
      <c r="D34" s="286"/>
      <c r="E34" s="286"/>
      <c r="F34" s="286"/>
      <c r="G34" s="286"/>
      <c r="H34" s="286"/>
      <c r="I34" s="286"/>
      <c r="J34" s="287"/>
    </row>
    <row r="35" spans="2:10">
      <c r="B35" s="285"/>
      <c r="C35" s="286"/>
      <c r="D35" s="286"/>
      <c r="E35" s="286"/>
      <c r="F35" s="286"/>
      <c r="G35" s="286"/>
      <c r="H35" s="286"/>
      <c r="I35" s="286"/>
      <c r="J35" s="287"/>
    </row>
    <row r="36" spans="2:10">
      <c r="B36" s="285"/>
      <c r="C36" s="286"/>
      <c r="D36" s="286"/>
      <c r="E36" s="286"/>
      <c r="F36" s="286"/>
      <c r="G36" s="286"/>
      <c r="H36" s="286"/>
      <c r="I36" s="286"/>
      <c r="J36" s="287"/>
    </row>
    <row r="37" spans="2:10">
      <c r="B37" s="285"/>
      <c r="C37" s="286"/>
      <c r="D37" s="286"/>
      <c r="E37" s="286"/>
      <c r="F37" s="286"/>
      <c r="G37" s="286"/>
      <c r="H37" s="286"/>
      <c r="I37" s="286"/>
      <c r="J37" s="287"/>
    </row>
    <row r="38" spans="2:10">
      <c r="B38" s="285"/>
      <c r="C38" s="286"/>
      <c r="D38" s="286"/>
      <c r="E38" s="286"/>
      <c r="F38" s="286"/>
      <c r="G38" s="286"/>
      <c r="H38" s="286"/>
      <c r="I38" s="286"/>
      <c r="J38" s="287"/>
    </row>
    <row r="39" spans="2:10">
      <c r="B39" s="285"/>
      <c r="C39" s="286"/>
      <c r="D39" s="286"/>
      <c r="E39" s="286"/>
      <c r="F39" s="286"/>
      <c r="G39" s="286"/>
      <c r="H39" s="286"/>
      <c r="I39" s="286"/>
      <c r="J39" s="287"/>
    </row>
    <row r="40" spans="2:10">
      <c r="B40" s="298"/>
      <c r="C40" s="299"/>
      <c r="D40" s="299"/>
      <c r="E40" s="299"/>
      <c r="F40" s="299"/>
      <c r="G40" s="299"/>
      <c r="H40" s="299"/>
      <c r="I40" s="299"/>
      <c r="J40" s="300"/>
    </row>
  </sheetData>
  <sheetProtection formatCells="0" formatColumns="0" formatRows="0"/>
  <mergeCells count="5">
    <mergeCell ref="B2:J3"/>
    <mergeCell ref="B5:J6"/>
    <mergeCell ref="B9:J9"/>
    <mergeCell ref="B12:J12"/>
    <mergeCell ref="B16:J16"/>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B3C1A-78A7-4522-B1A4-4C3E74A031EF}">
  <dimension ref="B2:T40"/>
  <sheetViews>
    <sheetView showGridLines="0" topLeftCell="A22" zoomScale="85" zoomScaleNormal="85" workbookViewId="0">
      <selection activeCell="L53" sqref="L53"/>
    </sheetView>
  </sheetViews>
  <sheetFormatPr defaultColWidth="8.796875" defaultRowHeight="14.4"/>
  <cols>
    <col min="1" max="1" width="4.796875" style="254" customWidth="1"/>
    <col min="2" max="2" width="16.296875" style="254" customWidth="1"/>
    <col min="3" max="3" width="14.5" style="254" customWidth="1"/>
    <col min="4" max="5" width="14.296875" style="254" customWidth="1"/>
    <col min="6" max="6" width="8.796875" style="254"/>
    <col min="7" max="7" width="14.796875" style="254" customWidth="1"/>
    <col min="8" max="8" width="9.5" style="254" customWidth="1"/>
    <col min="9" max="9" width="15.19921875" style="254" customWidth="1"/>
    <col min="10" max="16384" width="8.796875" style="254"/>
  </cols>
  <sheetData>
    <row r="2" spans="2:20" ht="15" customHeight="1">
      <c r="B2" s="323" t="s">
        <v>301</v>
      </c>
      <c r="C2" s="324"/>
      <c r="D2" s="324"/>
      <c r="E2" s="324"/>
      <c r="F2" s="324"/>
      <c r="G2" s="324"/>
      <c r="H2" s="324"/>
      <c r="I2" s="324"/>
      <c r="J2" s="325"/>
    </row>
    <row r="3" spans="2:20" ht="60.75" customHeight="1">
      <c r="B3" s="326"/>
      <c r="C3" s="327"/>
      <c r="D3" s="327"/>
      <c r="E3" s="327"/>
      <c r="F3" s="327"/>
      <c r="G3" s="327"/>
      <c r="H3" s="327"/>
      <c r="I3" s="327"/>
      <c r="J3" s="328"/>
    </row>
    <row r="5" spans="2:20" ht="17.25" customHeight="1">
      <c r="B5" s="323" t="s">
        <v>306</v>
      </c>
      <c r="C5" s="324"/>
      <c r="D5" s="324"/>
      <c r="E5" s="324"/>
      <c r="F5" s="324"/>
      <c r="G5" s="324"/>
      <c r="H5" s="324"/>
      <c r="I5" s="324"/>
      <c r="J5" s="325"/>
    </row>
    <row r="6" spans="2:20" ht="100.5" customHeight="1">
      <c r="B6" s="326"/>
      <c r="C6" s="327"/>
      <c r="D6" s="327"/>
      <c r="E6" s="327"/>
      <c r="F6" s="327"/>
      <c r="G6" s="327"/>
      <c r="H6" s="327"/>
      <c r="I6" s="327"/>
      <c r="J6" s="328"/>
    </row>
    <row r="7" spans="2:20">
      <c r="B7" s="329"/>
      <c r="C7" s="329"/>
      <c r="D7" s="329"/>
      <c r="E7" s="329"/>
      <c r="F7" s="329"/>
      <c r="G7" s="329"/>
      <c r="H7" s="329"/>
      <c r="I7" s="329"/>
      <c r="J7" s="329"/>
    </row>
    <row r="9" spans="2:20" ht="15" customHeight="1">
      <c r="B9" s="335" t="s">
        <v>303</v>
      </c>
      <c r="C9" s="336"/>
      <c r="D9" s="336"/>
      <c r="E9" s="336"/>
      <c r="F9" s="336"/>
      <c r="G9" s="336"/>
      <c r="H9" s="336"/>
      <c r="I9" s="336"/>
      <c r="J9" s="336"/>
      <c r="K9" s="336"/>
      <c r="L9" s="336"/>
      <c r="M9" s="336"/>
      <c r="N9" s="336"/>
      <c r="O9" s="336"/>
      <c r="P9" s="336"/>
      <c r="Q9" s="336"/>
      <c r="R9" s="336"/>
      <c r="S9" s="336"/>
      <c r="T9" s="336"/>
    </row>
    <row r="10" spans="2:20" ht="15" customHeight="1">
      <c r="B10" s="333"/>
      <c r="C10" s="333"/>
      <c r="D10" s="333"/>
      <c r="E10" s="333"/>
      <c r="F10" s="333"/>
      <c r="G10" s="333"/>
      <c r="H10" s="333"/>
      <c r="I10" s="333"/>
      <c r="J10" s="333"/>
    </row>
    <row r="11" spans="2:20" ht="15.6">
      <c r="B11" s="334" t="s">
        <v>307</v>
      </c>
      <c r="L11" s="334" t="s">
        <v>308</v>
      </c>
    </row>
    <row r="12" spans="2:20" ht="15" customHeight="1">
      <c r="B12" s="337" t="s">
        <v>0</v>
      </c>
      <c r="C12" s="338"/>
      <c r="D12" s="338"/>
      <c r="E12" s="338"/>
      <c r="F12" s="338"/>
      <c r="G12" s="338"/>
      <c r="H12" s="338"/>
      <c r="I12" s="338"/>
      <c r="J12" s="339"/>
      <c r="L12" s="282" t="s">
        <v>0</v>
      </c>
      <c r="M12" s="283"/>
      <c r="N12" s="283"/>
      <c r="O12" s="283"/>
      <c r="P12" s="283"/>
      <c r="Q12" s="283"/>
      <c r="R12" s="283"/>
      <c r="S12" s="283"/>
      <c r="T12" s="284"/>
    </row>
    <row r="13" spans="2:20" ht="15" customHeight="1">
      <c r="B13" s="288"/>
      <c r="C13" s="289"/>
      <c r="D13" s="289"/>
      <c r="E13" s="289"/>
      <c r="F13" s="289"/>
      <c r="G13" s="289"/>
      <c r="H13" s="289"/>
      <c r="I13" s="289"/>
      <c r="J13" s="290"/>
      <c r="L13" s="285" t="s">
        <v>309</v>
      </c>
      <c r="M13" s="286"/>
      <c r="N13" s="294"/>
      <c r="O13" s="286"/>
      <c r="P13" s="286"/>
      <c r="Q13" s="286"/>
      <c r="R13" s="286"/>
      <c r="S13" s="286"/>
      <c r="T13" s="287"/>
    </row>
    <row r="14" spans="2:20" ht="34.5" customHeight="1">
      <c r="B14" s="285"/>
      <c r="C14" s="286"/>
      <c r="D14" s="286"/>
      <c r="E14" s="286"/>
      <c r="F14" s="286"/>
      <c r="G14" s="286"/>
      <c r="H14" s="286"/>
      <c r="I14" s="286"/>
      <c r="J14" s="287"/>
      <c r="L14" s="285"/>
      <c r="M14" s="286"/>
      <c r="N14" s="286"/>
      <c r="O14" s="286"/>
      <c r="P14" s="286"/>
      <c r="Q14" s="286"/>
      <c r="R14" s="286"/>
      <c r="S14" s="286"/>
      <c r="T14" s="287"/>
    </row>
    <row r="15" spans="2:20">
      <c r="B15" s="285"/>
      <c r="C15" s="286"/>
      <c r="D15" s="286"/>
      <c r="E15" s="286"/>
      <c r="F15" s="286"/>
      <c r="G15" s="286"/>
      <c r="H15" s="286"/>
      <c r="I15" s="286"/>
      <c r="J15" s="287"/>
      <c r="L15" s="285"/>
      <c r="M15" s="286"/>
      <c r="N15" s="286"/>
      <c r="O15" s="286"/>
      <c r="P15" s="286"/>
      <c r="Q15" s="286"/>
      <c r="R15" s="286"/>
      <c r="S15" s="286"/>
      <c r="T15" s="287"/>
    </row>
    <row r="16" spans="2:20" ht="15" customHeight="1">
      <c r="B16" s="285"/>
      <c r="C16" s="286"/>
      <c r="D16" s="286"/>
      <c r="E16" s="286"/>
      <c r="F16" s="286"/>
      <c r="G16" s="286"/>
      <c r="H16" s="286"/>
      <c r="I16" s="286"/>
      <c r="J16" s="287"/>
      <c r="L16" s="282" t="s">
        <v>1</v>
      </c>
      <c r="M16" s="283"/>
      <c r="N16" s="283"/>
      <c r="O16" s="283"/>
      <c r="P16" s="283"/>
      <c r="Q16" s="283"/>
      <c r="R16" s="283"/>
      <c r="S16" s="283"/>
      <c r="T16" s="284"/>
    </row>
    <row r="17" spans="2:20">
      <c r="B17" s="285"/>
      <c r="C17" s="286"/>
      <c r="D17" s="286"/>
      <c r="E17" s="286"/>
      <c r="F17" s="286"/>
      <c r="G17" s="286"/>
      <c r="H17" s="286"/>
      <c r="I17" s="286"/>
      <c r="J17" s="287"/>
      <c r="L17" s="285"/>
      <c r="M17" s="286"/>
      <c r="N17" s="286"/>
      <c r="O17" s="286"/>
      <c r="P17" s="286"/>
      <c r="Q17" s="286"/>
      <c r="R17" s="286"/>
      <c r="S17" s="286"/>
      <c r="T17" s="287"/>
    </row>
    <row r="18" spans="2:20">
      <c r="B18" s="285"/>
      <c r="C18" s="286"/>
      <c r="D18" s="286"/>
      <c r="E18" s="286"/>
      <c r="F18" s="286"/>
      <c r="G18" s="286"/>
      <c r="H18" s="286"/>
      <c r="I18" s="286"/>
      <c r="J18" s="287"/>
      <c r="L18" s="285"/>
      <c r="M18" s="286"/>
      <c r="N18" s="286"/>
      <c r="O18" s="286"/>
      <c r="P18" s="286"/>
      <c r="Q18" s="286"/>
      <c r="R18" s="286"/>
      <c r="S18" s="286"/>
      <c r="T18" s="287"/>
    </row>
    <row r="19" spans="2:20">
      <c r="B19" s="285"/>
      <c r="C19" s="286"/>
      <c r="D19" s="286"/>
      <c r="E19" s="286"/>
      <c r="F19" s="286"/>
      <c r="G19" s="286"/>
      <c r="H19" s="286"/>
      <c r="I19" s="286"/>
      <c r="J19" s="287"/>
      <c r="L19" s="285"/>
      <c r="M19" s="286"/>
      <c r="N19" s="286"/>
      <c r="O19" s="286"/>
      <c r="P19" s="286"/>
      <c r="Q19" s="286"/>
      <c r="R19" s="286"/>
      <c r="S19" s="286"/>
      <c r="T19" s="287"/>
    </row>
    <row r="20" spans="2:20">
      <c r="B20" s="285"/>
      <c r="C20" s="286"/>
      <c r="D20" s="286"/>
      <c r="E20" s="286"/>
      <c r="F20" s="286"/>
      <c r="G20" s="286"/>
      <c r="H20" s="286"/>
      <c r="I20" s="286"/>
      <c r="J20" s="287"/>
      <c r="L20" s="285"/>
      <c r="M20" s="286"/>
      <c r="N20" s="286"/>
      <c r="O20" s="286"/>
      <c r="P20" s="286"/>
      <c r="Q20" s="286"/>
      <c r="R20" s="286"/>
      <c r="S20" s="286"/>
      <c r="T20" s="287"/>
    </row>
    <row r="21" spans="2:20">
      <c r="B21" s="285"/>
      <c r="C21" s="286"/>
      <c r="D21" s="286"/>
      <c r="E21" s="286"/>
      <c r="F21" s="286"/>
      <c r="G21" s="286"/>
      <c r="H21" s="286"/>
      <c r="I21" s="286"/>
      <c r="J21" s="287"/>
      <c r="L21" s="285"/>
      <c r="M21" s="286"/>
      <c r="N21" s="286"/>
      <c r="O21" s="286"/>
      <c r="P21" s="286"/>
      <c r="Q21" s="286"/>
      <c r="R21" s="286"/>
      <c r="S21" s="286"/>
      <c r="T21" s="287"/>
    </row>
    <row r="22" spans="2:20">
      <c r="B22" s="285"/>
      <c r="C22" s="286"/>
      <c r="D22" s="286"/>
      <c r="E22" s="286"/>
      <c r="F22" s="286"/>
      <c r="G22" s="286"/>
      <c r="H22" s="286"/>
      <c r="I22" s="286"/>
      <c r="J22" s="287"/>
      <c r="L22" s="285"/>
      <c r="M22" s="286"/>
      <c r="N22" s="286"/>
      <c r="O22" s="286"/>
      <c r="P22" s="286"/>
      <c r="Q22" s="286"/>
      <c r="R22" s="286"/>
      <c r="S22" s="286"/>
      <c r="T22" s="287"/>
    </row>
    <row r="23" spans="2:20">
      <c r="B23" s="285"/>
      <c r="C23" s="286"/>
      <c r="D23" s="286"/>
      <c r="E23" s="286"/>
      <c r="F23" s="286"/>
      <c r="G23" s="286"/>
      <c r="H23" s="286"/>
      <c r="I23" s="286"/>
      <c r="J23" s="287"/>
      <c r="L23" s="285"/>
      <c r="M23" s="286"/>
      <c r="N23" s="286"/>
      <c r="O23" s="286"/>
      <c r="P23" s="286"/>
      <c r="Q23" s="286"/>
      <c r="R23" s="286"/>
      <c r="S23" s="286"/>
      <c r="T23" s="287"/>
    </row>
    <row r="24" spans="2:20">
      <c r="B24" s="285"/>
      <c r="C24" s="286"/>
      <c r="D24" s="286"/>
      <c r="E24" s="286"/>
      <c r="F24" s="286"/>
      <c r="G24" s="286"/>
      <c r="H24" s="286"/>
      <c r="I24" s="286"/>
      <c r="J24" s="287"/>
      <c r="L24" s="285"/>
      <c r="M24" s="286"/>
      <c r="N24" s="286"/>
      <c r="O24" s="286"/>
      <c r="P24" s="286"/>
      <c r="Q24" s="286"/>
      <c r="R24" s="286"/>
      <c r="S24" s="286"/>
      <c r="T24" s="287"/>
    </row>
    <row r="25" spans="2:20">
      <c r="B25" s="285"/>
      <c r="C25" s="286"/>
      <c r="D25" s="286"/>
      <c r="E25" s="286"/>
      <c r="F25" s="286"/>
      <c r="G25" s="286"/>
      <c r="H25" s="286"/>
      <c r="I25" s="286"/>
      <c r="J25" s="287"/>
      <c r="L25" s="285"/>
      <c r="M25" s="286"/>
      <c r="N25" s="286"/>
      <c r="O25" s="286"/>
      <c r="P25" s="286"/>
      <c r="Q25" s="286"/>
      <c r="R25" s="286"/>
      <c r="S25" s="286"/>
      <c r="T25" s="287"/>
    </row>
    <row r="26" spans="2:20">
      <c r="B26" s="285"/>
      <c r="C26" s="286"/>
      <c r="D26" s="286"/>
      <c r="E26" s="286"/>
      <c r="F26" s="286"/>
      <c r="G26" s="286"/>
      <c r="H26" s="286"/>
      <c r="I26" s="286"/>
      <c r="J26" s="287"/>
      <c r="L26" s="285"/>
      <c r="M26" s="286"/>
      <c r="N26" s="286"/>
      <c r="O26" s="286"/>
      <c r="P26" s="286"/>
      <c r="Q26" s="286"/>
      <c r="R26" s="286"/>
      <c r="S26" s="286"/>
      <c r="T26" s="287"/>
    </row>
    <row r="27" spans="2:20">
      <c r="B27" s="285"/>
      <c r="C27" s="286"/>
      <c r="D27" s="286"/>
      <c r="E27" s="286"/>
      <c r="F27" s="286"/>
      <c r="G27" s="286"/>
      <c r="H27" s="286"/>
      <c r="I27" s="286"/>
      <c r="J27" s="287"/>
      <c r="L27" s="285"/>
      <c r="M27" s="286"/>
      <c r="N27" s="286"/>
      <c r="O27" s="286"/>
      <c r="P27" s="286"/>
      <c r="Q27" s="286"/>
      <c r="R27" s="286"/>
      <c r="S27" s="286"/>
      <c r="T27" s="287"/>
    </row>
    <row r="28" spans="2:20">
      <c r="B28" s="285"/>
      <c r="C28" s="286"/>
      <c r="D28" s="286"/>
      <c r="E28" s="286"/>
      <c r="F28" s="286"/>
      <c r="G28" s="286"/>
      <c r="H28" s="286"/>
      <c r="I28" s="286"/>
      <c r="J28" s="287"/>
      <c r="L28" s="285"/>
      <c r="M28" s="286"/>
      <c r="N28" s="286"/>
      <c r="O28" s="286"/>
      <c r="P28" s="286"/>
      <c r="Q28" s="286"/>
      <c r="R28" s="286"/>
      <c r="S28" s="286"/>
      <c r="T28" s="287"/>
    </row>
    <row r="29" spans="2:20">
      <c r="B29" s="285"/>
      <c r="C29" s="286"/>
      <c r="D29" s="286"/>
      <c r="E29" s="286"/>
      <c r="F29" s="286"/>
      <c r="G29" s="286"/>
      <c r="H29" s="286"/>
      <c r="I29" s="286"/>
      <c r="J29" s="287"/>
      <c r="L29" s="285"/>
      <c r="M29" s="286"/>
      <c r="N29" s="286"/>
      <c r="O29" s="286"/>
      <c r="P29" s="286"/>
      <c r="Q29" s="286"/>
      <c r="R29" s="286"/>
      <c r="S29" s="286"/>
      <c r="T29" s="287"/>
    </row>
    <row r="30" spans="2:20">
      <c r="B30" s="285"/>
      <c r="C30" s="286"/>
      <c r="D30" s="286"/>
      <c r="E30" s="286"/>
      <c r="F30" s="286"/>
      <c r="G30" s="286"/>
      <c r="H30" s="286"/>
      <c r="I30" s="286"/>
      <c r="J30" s="287"/>
      <c r="L30" s="285"/>
      <c r="M30" s="286"/>
      <c r="N30" s="286"/>
      <c r="O30" s="286"/>
      <c r="P30" s="286"/>
      <c r="Q30" s="286"/>
      <c r="R30" s="286"/>
      <c r="S30" s="286"/>
      <c r="T30" s="287"/>
    </row>
    <row r="31" spans="2:20">
      <c r="B31" s="285"/>
      <c r="C31" s="286"/>
      <c r="D31" s="286"/>
      <c r="E31" s="286"/>
      <c r="F31" s="286"/>
      <c r="G31" s="286"/>
      <c r="H31" s="286"/>
      <c r="I31" s="286"/>
      <c r="J31" s="287"/>
      <c r="L31" s="285"/>
      <c r="M31" s="286"/>
      <c r="N31" s="286"/>
      <c r="O31" s="286"/>
      <c r="P31" s="286"/>
      <c r="Q31" s="286"/>
      <c r="R31" s="286"/>
      <c r="S31" s="286"/>
      <c r="T31" s="287"/>
    </row>
    <row r="32" spans="2:20">
      <c r="B32" s="285"/>
      <c r="C32" s="286"/>
      <c r="D32" s="286"/>
      <c r="E32" s="286"/>
      <c r="F32" s="286"/>
      <c r="G32" s="286"/>
      <c r="H32" s="286"/>
      <c r="I32" s="286"/>
      <c r="J32" s="287"/>
      <c r="L32" s="285"/>
      <c r="M32" s="286"/>
      <c r="N32" s="286"/>
      <c r="O32" s="286"/>
      <c r="P32" s="286"/>
      <c r="Q32" s="286"/>
      <c r="R32" s="286"/>
      <c r="S32" s="286"/>
      <c r="T32" s="287"/>
    </row>
    <row r="33" spans="2:20">
      <c r="B33" s="285"/>
      <c r="C33" s="286"/>
      <c r="D33" s="286"/>
      <c r="E33" s="286"/>
      <c r="F33" s="286"/>
      <c r="G33" s="286"/>
      <c r="H33" s="286"/>
      <c r="I33" s="286"/>
      <c r="J33" s="287"/>
      <c r="L33" s="285"/>
      <c r="M33" s="286"/>
      <c r="N33" s="286"/>
      <c r="O33" s="286"/>
      <c r="P33" s="286"/>
      <c r="Q33" s="286"/>
      <c r="R33" s="286"/>
      <c r="S33" s="286"/>
      <c r="T33" s="287"/>
    </row>
    <row r="34" spans="2:20">
      <c r="B34" s="285"/>
      <c r="C34" s="286"/>
      <c r="D34" s="286"/>
      <c r="E34" s="286"/>
      <c r="F34" s="286"/>
      <c r="G34" s="286"/>
      <c r="H34" s="286"/>
      <c r="I34" s="286"/>
      <c r="J34" s="287"/>
      <c r="L34" s="285"/>
      <c r="M34" s="286"/>
      <c r="N34" s="286"/>
      <c r="O34" s="286"/>
      <c r="P34" s="286"/>
      <c r="Q34" s="286"/>
      <c r="R34" s="286"/>
      <c r="S34" s="286"/>
      <c r="T34" s="287"/>
    </row>
    <row r="35" spans="2:20">
      <c r="B35" s="285"/>
      <c r="C35" s="286"/>
      <c r="D35" s="286"/>
      <c r="E35" s="286"/>
      <c r="F35" s="286"/>
      <c r="G35" s="286"/>
      <c r="H35" s="286"/>
      <c r="I35" s="286"/>
      <c r="J35" s="287"/>
      <c r="L35" s="285"/>
      <c r="M35" s="286"/>
      <c r="N35" s="286"/>
      <c r="O35" s="286"/>
      <c r="P35" s="286"/>
      <c r="Q35" s="286"/>
      <c r="R35" s="286"/>
      <c r="S35" s="286"/>
      <c r="T35" s="287"/>
    </row>
    <row r="36" spans="2:20">
      <c r="B36" s="285"/>
      <c r="C36" s="286"/>
      <c r="D36" s="286"/>
      <c r="E36" s="286"/>
      <c r="F36" s="286"/>
      <c r="G36" s="286"/>
      <c r="H36" s="286"/>
      <c r="I36" s="286"/>
      <c r="J36" s="287"/>
      <c r="L36" s="285"/>
      <c r="M36" s="286"/>
      <c r="N36" s="286"/>
      <c r="O36" s="286"/>
      <c r="P36" s="286"/>
      <c r="Q36" s="286"/>
      <c r="R36" s="286"/>
      <c r="S36" s="286"/>
      <c r="T36" s="287"/>
    </row>
    <row r="37" spans="2:20">
      <c r="B37" s="285"/>
      <c r="C37" s="286"/>
      <c r="D37" s="286"/>
      <c r="E37" s="286"/>
      <c r="F37" s="286"/>
      <c r="G37" s="286"/>
      <c r="H37" s="286"/>
      <c r="I37" s="286"/>
      <c r="J37" s="287"/>
      <c r="L37" s="285"/>
      <c r="M37" s="286"/>
      <c r="N37" s="286"/>
      <c r="O37" s="286"/>
      <c r="P37" s="286"/>
      <c r="Q37" s="286"/>
      <c r="R37" s="286"/>
      <c r="S37" s="286"/>
      <c r="T37" s="287"/>
    </row>
    <row r="38" spans="2:20">
      <c r="B38" s="285"/>
      <c r="C38" s="286"/>
      <c r="D38" s="286"/>
      <c r="E38" s="286"/>
      <c r="F38" s="286"/>
      <c r="G38" s="286"/>
      <c r="H38" s="286"/>
      <c r="I38" s="286"/>
      <c r="J38" s="287"/>
      <c r="L38" s="285"/>
      <c r="M38" s="286"/>
      <c r="N38" s="286"/>
      <c r="O38" s="286"/>
      <c r="P38" s="286"/>
      <c r="Q38" s="286"/>
      <c r="R38" s="286"/>
      <c r="S38" s="286"/>
      <c r="T38" s="287"/>
    </row>
    <row r="39" spans="2:20">
      <c r="B39" s="285"/>
      <c r="C39" s="286"/>
      <c r="D39" s="286"/>
      <c r="E39" s="286"/>
      <c r="F39" s="286"/>
      <c r="G39" s="286"/>
      <c r="H39" s="286"/>
      <c r="I39" s="286"/>
      <c r="J39" s="287"/>
      <c r="L39" s="285"/>
      <c r="M39" s="286"/>
      <c r="N39" s="286"/>
      <c r="O39" s="286"/>
      <c r="P39" s="286"/>
      <c r="Q39" s="286"/>
      <c r="R39" s="286"/>
      <c r="S39" s="286"/>
      <c r="T39" s="287"/>
    </row>
    <row r="40" spans="2:20">
      <c r="B40" s="298"/>
      <c r="C40" s="299"/>
      <c r="D40" s="299"/>
      <c r="E40" s="299"/>
      <c r="F40" s="299"/>
      <c r="G40" s="299"/>
      <c r="H40" s="299"/>
      <c r="I40" s="299"/>
      <c r="J40" s="300"/>
      <c r="L40" s="298"/>
      <c r="M40" s="299"/>
      <c r="N40" s="299"/>
      <c r="O40" s="299"/>
      <c r="P40" s="299"/>
      <c r="Q40" s="299"/>
      <c r="R40" s="299"/>
      <c r="S40" s="299"/>
      <c r="T40" s="300"/>
    </row>
  </sheetData>
  <sheetProtection formatCells="0" formatColumns="0" formatRows="0"/>
  <mergeCells count="6">
    <mergeCell ref="B2:J3"/>
    <mergeCell ref="B5:J6"/>
    <mergeCell ref="B9:T9"/>
    <mergeCell ref="B12:J12"/>
    <mergeCell ref="L12:T12"/>
    <mergeCell ref="L16:T16"/>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82A99-C0F6-42DB-ABA0-B7D166387556}">
  <dimension ref="B2:U43"/>
  <sheetViews>
    <sheetView showGridLines="0" zoomScale="85" zoomScaleNormal="85" workbookViewId="0">
      <selection activeCell="L53" sqref="L53"/>
    </sheetView>
  </sheetViews>
  <sheetFormatPr defaultColWidth="8.796875" defaultRowHeight="14.4"/>
  <cols>
    <col min="1" max="1" width="4.796875" style="254" customWidth="1"/>
    <col min="2" max="2" width="21.296875" style="254" customWidth="1"/>
    <col min="3" max="3" width="14.5" style="254" customWidth="1"/>
    <col min="4" max="5" width="14.296875" style="254" customWidth="1"/>
    <col min="6" max="6" width="8.796875" style="254"/>
    <col min="7" max="7" width="14.796875" style="254" customWidth="1"/>
    <col min="8" max="8" width="9.5" style="254" customWidth="1"/>
    <col min="9" max="9" width="15.19921875" style="254" customWidth="1"/>
    <col min="10" max="11" width="8.796875" style="254"/>
    <col min="12" max="12" width="6.296875" style="254" customWidth="1"/>
    <col min="13" max="21" width="13" style="254" customWidth="1"/>
    <col min="22" max="16384" width="8.796875" style="254"/>
  </cols>
  <sheetData>
    <row r="2" spans="2:21" ht="15" customHeight="1">
      <c r="B2" s="323" t="s">
        <v>310</v>
      </c>
      <c r="C2" s="324"/>
      <c r="D2" s="324"/>
      <c r="E2" s="324"/>
      <c r="F2" s="324"/>
      <c r="G2" s="324"/>
      <c r="H2" s="324"/>
      <c r="I2" s="324"/>
      <c r="J2" s="325"/>
    </row>
    <row r="3" spans="2:21" ht="60.75" customHeight="1">
      <c r="B3" s="326"/>
      <c r="C3" s="327"/>
      <c r="D3" s="327"/>
      <c r="E3" s="327"/>
      <c r="F3" s="327"/>
      <c r="G3" s="327"/>
      <c r="H3" s="327"/>
      <c r="I3" s="327"/>
      <c r="J3" s="328"/>
    </row>
    <row r="4" spans="2:21" ht="15" thickBot="1"/>
    <row r="5" spans="2:21" ht="25.5" customHeight="1" thickBot="1">
      <c r="B5" s="340"/>
      <c r="C5" s="341" t="s">
        <v>311</v>
      </c>
      <c r="D5" s="341" t="s">
        <v>312</v>
      </c>
      <c r="F5" s="342" t="s">
        <v>313</v>
      </c>
    </row>
    <row r="6" spans="2:21" ht="25.5" customHeight="1" thickBot="1">
      <c r="B6" s="343" t="s">
        <v>314</v>
      </c>
      <c r="C6" s="344">
        <v>7.4999999999999997E-2</v>
      </c>
      <c r="D6" s="344">
        <v>9.5000000000000001E-2</v>
      </c>
      <c r="F6" s="342" t="s">
        <v>315</v>
      </c>
    </row>
    <row r="7" spans="2:21" ht="25.5" customHeight="1" thickBot="1">
      <c r="B7" s="343" t="s">
        <v>316</v>
      </c>
      <c r="C7" s="345">
        <v>0.15</v>
      </c>
      <c r="D7" s="345">
        <v>0.2</v>
      </c>
      <c r="F7" s="342"/>
    </row>
    <row r="8" spans="2:21" ht="25.5" customHeight="1" thickBot="1">
      <c r="B8" s="343" t="s">
        <v>317</v>
      </c>
      <c r="C8" s="346">
        <v>500</v>
      </c>
      <c r="D8" s="346">
        <v>375</v>
      </c>
    </row>
    <row r="9" spans="2:21" ht="16.2" thickBot="1">
      <c r="B9" s="343" t="s">
        <v>318</v>
      </c>
      <c r="C9" s="347">
        <v>1035</v>
      </c>
      <c r="D9" s="348"/>
    </row>
    <row r="10" spans="2:21">
      <c r="B10" s="329"/>
      <c r="C10" s="329"/>
      <c r="D10" s="329"/>
      <c r="E10" s="329"/>
      <c r="F10" s="329"/>
      <c r="G10" s="329"/>
      <c r="H10" s="329"/>
      <c r="I10" s="329"/>
      <c r="J10" s="329"/>
    </row>
    <row r="12" spans="2:21" ht="15" customHeight="1">
      <c r="B12" s="330" t="s">
        <v>303</v>
      </c>
      <c r="C12" s="331"/>
      <c r="D12" s="331"/>
      <c r="E12" s="331"/>
      <c r="F12" s="331"/>
      <c r="G12" s="331"/>
      <c r="H12" s="331"/>
      <c r="I12" s="331"/>
      <c r="J12" s="331"/>
      <c r="K12" s="331"/>
      <c r="L12" s="331"/>
      <c r="M12" s="331"/>
      <c r="N12" s="331"/>
      <c r="O12" s="331"/>
      <c r="P12" s="331"/>
      <c r="Q12" s="331"/>
      <c r="R12" s="331"/>
      <c r="S12" s="331"/>
      <c r="T12" s="331"/>
      <c r="U12" s="332"/>
    </row>
    <row r="13" spans="2:21" ht="15" customHeight="1">
      <c r="B13" s="333"/>
      <c r="C13" s="333"/>
      <c r="D13" s="333"/>
      <c r="E13" s="333"/>
      <c r="F13" s="333"/>
      <c r="G13" s="333"/>
      <c r="H13" s="333"/>
      <c r="I13" s="333"/>
      <c r="J13" s="333"/>
      <c r="K13" s="333"/>
    </row>
    <row r="14" spans="2:21" ht="15.6">
      <c r="B14" s="280" t="s">
        <v>319</v>
      </c>
      <c r="C14" s="281"/>
      <c r="D14" s="281"/>
      <c r="E14" s="281"/>
      <c r="F14" s="281"/>
      <c r="G14" s="281"/>
      <c r="H14" s="281"/>
      <c r="I14" s="281"/>
      <c r="J14" s="281"/>
      <c r="M14" s="334" t="s">
        <v>320</v>
      </c>
    </row>
    <row r="15" spans="2:21" ht="15" customHeight="1">
      <c r="B15" s="282" t="s">
        <v>290</v>
      </c>
      <c r="C15" s="283"/>
      <c r="D15" s="283"/>
      <c r="E15" s="283"/>
      <c r="F15" s="283"/>
      <c r="G15" s="283"/>
      <c r="H15" s="283"/>
      <c r="I15" s="283"/>
      <c r="J15" s="284"/>
      <c r="M15" s="282" t="s">
        <v>290</v>
      </c>
      <c r="N15" s="283"/>
      <c r="O15" s="283"/>
      <c r="P15" s="283"/>
      <c r="Q15" s="283"/>
      <c r="R15" s="283"/>
      <c r="S15" s="283"/>
      <c r="T15" s="283"/>
      <c r="U15" s="284"/>
    </row>
    <row r="16" spans="2:21" ht="15" customHeight="1">
      <c r="B16" s="285" t="s">
        <v>5</v>
      </c>
      <c r="C16" s="286"/>
      <c r="D16" s="294"/>
      <c r="E16" s="286"/>
      <c r="F16" s="286"/>
      <c r="G16" s="286"/>
      <c r="H16" s="286"/>
      <c r="I16" s="286"/>
      <c r="J16" s="287"/>
      <c r="M16" s="285" t="s">
        <v>321</v>
      </c>
      <c r="N16" s="286"/>
      <c r="O16" s="294"/>
      <c r="P16" s="286"/>
      <c r="Q16" s="286"/>
      <c r="R16" s="286"/>
      <c r="S16" s="286"/>
      <c r="T16" s="286"/>
      <c r="U16" s="287"/>
    </row>
    <row r="17" spans="2:21" ht="34.5" customHeight="1">
      <c r="B17" s="285"/>
      <c r="C17" s="286"/>
      <c r="D17" s="286"/>
      <c r="E17" s="286"/>
      <c r="F17" s="286"/>
      <c r="G17" s="286"/>
      <c r="H17" s="286"/>
      <c r="I17" s="286"/>
      <c r="J17" s="287"/>
      <c r="M17" s="285"/>
      <c r="N17" s="286"/>
      <c r="O17" s="286"/>
      <c r="P17" s="286"/>
      <c r="Q17" s="286"/>
      <c r="R17" s="286"/>
      <c r="S17" s="286"/>
      <c r="T17" s="286"/>
      <c r="U17" s="287"/>
    </row>
    <row r="18" spans="2:21">
      <c r="B18" s="285"/>
      <c r="C18" s="286"/>
      <c r="D18" s="286"/>
      <c r="E18" s="286"/>
      <c r="F18" s="286"/>
      <c r="G18" s="286"/>
      <c r="H18" s="286"/>
      <c r="I18" s="286"/>
      <c r="J18" s="287"/>
      <c r="M18" s="285"/>
      <c r="N18" s="286"/>
      <c r="O18" s="286"/>
      <c r="P18" s="286"/>
      <c r="Q18" s="286"/>
      <c r="R18" s="286"/>
      <c r="S18" s="286"/>
      <c r="T18" s="286"/>
      <c r="U18" s="287"/>
    </row>
    <row r="19" spans="2:21">
      <c r="B19" s="282" t="s">
        <v>1</v>
      </c>
      <c r="C19" s="283"/>
      <c r="D19" s="283"/>
      <c r="E19" s="283"/>
      <c r="F19" s="283"/>
      <c r="G19" s="283"/>
      <c r="H19" s="283"/>
      <c r="I19" s="283"/>
      <c r="J19" s="284"/>
      <c r="M19" s="282" t="s">
        <v>1</v>
      </c>
      <c r="N19" s="283"/>
      <c r="O19" s="283"/>
      <c r="P19" s="283"/>
      <c r="Q19" s="283"/>
      <c r="R19" s="283"/>
      <c r="S19" s="283"/>
      <c r="T19" s="283"/>
      <c r="U19" s="284"/>
    </row>
    <row r="20" spans="2:21">
      <c r="B20" s="285"/>
      <c r="C20" s="286"/>
      <c r="D20" s="286"/>
      <c r="E20" s="286"/>
      <c r="F20" s="286"/>
      <c r="G20" s="286"/>
      <c r="H20" s="286"/>
      <c r="I20" s="286"/>
      <c r="J20" s="287"/>
      <c r="M20" s="285"/>
      <c r="N20" s="286"/>
      <c r="O20" s="286"/>
      <c r="P20" s="286"/>
      <c r="Q20" s="286"/>
      <c r="R20" s="286"/>
      <c r="S20" s="286"/>
      <c r="T20" s="286"/>
      <c r="U20" s="287"/>
    </row>
    <row r="21" spans="2:21">
      <c r="B21" s="285"/>
      <c r="C21" s="286"/>
      <c r="D21" s="286"/>
      <c r="E21" s="286"/>
      <c r="F21" s="286"/>
      <c r="G21" s="286"/>
      <c r="H21" s="286"/>
      <c r="I21" s="286"/>
      <c r="J21" s="287"/>
      <c r="M21" s="285"/>
      <c r="N21" s="286"/>
      <c r="O21" s="286"/>
      <c r="P21" s="286"/>
      <c r="Q21" s="286"/>
      <c r="R21" s="286"/>
      <c r="S21" s="286"/>
      <c r="T21" s="286"/>
      <c r="U21" s="287"/>
    </row>
    <row r="22" spans="2:21">
      <c r="B22" s="285"/>
      <c r="C22" s="286"/>
      <c r="D22" s="286"/>
      <c r="E22" s="286"/>
      <c r="F22" s="286"/>
      <c r="G22" s="286"/>
      <c r="H22" s="286"/>
      <c r="I22" s="286"/>
      <c r="J22" s="287"/>
      <c r="M22" s="285"/>
      <c r="N22" s="286"/>
      <c r="O22" s="286"/>
      <c r="P22" s="286"/>
      <c r="Q22" s="286"/>
      <c r="R22" s="286"/>
      <c r="S22" s="286"/>
      <c r="T22" s="286"/>
      <c r="U22" s="287"/>
    </row>
    <row r="23" spans="2:21">
      <c r="B23" s="285"/>
      <c r="C23" s="286"/>
      <c r="D23" s="286"/>
      <c r="E23" s="286"/>
      <c r="F23" s="286"/>
      <c r="G23" s="286"/>
      <c r="H23" s="286"/>
      <c r="I23" s="286"/>
      <c r="J23" s="287"/>
      <c r="M23" s="285"/>
      <c r="N23" s="286"/>
      <c r="O23" s="286"/>
      <c r="P23" s="286"/>
      <c r="Q23" s="286"/>
      <c r="R23" s="286"/>
      <c r="S23" s="286"/>
      <c r="T23" s="286"/>
      <c r="U23" s="287"/>
    </row>
    <row r="24" spans="2:21">
      <c r="B24" s="285"/>
      <c r="C24" s="286"/>
      <c r="D24" s="286"/>
      <c r="E24" s="286"/>
      <c r="F24" s="286"/>
      <c r="G24" s="286"/>
      <c r="H24" s="286"/>
      <c r="I24" s="286"/>
      <c r="J24" s="287"/>
      <c r="M24" s="285"/>
      <c r="N24" s="286"/>
      <c r="O24" s="286"/>
      <c r="P24" s="286"/>
      <c r="Q24" s="286"/>
      <c r="R24" s="286"/>
      <c r="S24" s="286"/>
      <c r="T24" s="286"/>
      <c r="U24" s="287"/>
    </row>
    <row r="25" spans="2:21">
      <c r="B25" s="285"/>
      <c r="C25" s="286"/>
      <c r="D25" s="286"/>
      <c r="E25" s="286"/>
      <c r="F25" s="286"/>
      <c r="G25" s="286"/>
      <c r="H25" s="286"/>
      <c r="I25" s="286"/>
      <c r="J25" s="287"/>
      <c r="M25" s="285"/>
      <c r="N25" s="286"/>
      <c r="O25" s="286"/>
      <c r="P25" s="286"/>
      <c r="Q25" s="286"/>
      <c r="R25" s="286"/>
      <c r="S25" s="286"/>
      <c r="T25" s="286"/>
      <c r="U25" s="287"/>
    </row>
    <row r="26" spans="2:21">
      <c r="B26" s="285"/>
      <c r="C26" s="286"/>
      <c r="D26" s="286"/>
      <c r="E26" s="286"/>
      <c r="F26" s="286"/>
      <c r="G26" s="286"/>
      <c r="H26" s="286"/>
      <c r="I26" s="286"/>
      <c r="J26" s="287"/>
      <c r="M26" s="285"/>
      <c r="N26" s="286"/>
      <c r="O26" s="286"/>
      <c r="P26" s="286"/>
      <c r="Q26" s="286"/>
      <c r="R26" s="286"/>
      <c r="S26" s="286"/>
      <c r="T26" s="286"/>
      <c r="U26" s="287"/>
    </row>
    <row r="27" spans="2:21">
      <c r="B27" s="285"/>
      <c r="C27" s="286"/>
      <c r="D27" s="286"/>
      <c r="E27" s="286"/>
      <c r="F27" s="286"/>
      <c r="G27" s="286"/>
      <c r="H27" s="286"/>
      <c r="I27" s="286"/>
      <c r="J27" s="287"/>
      <c r="M27" s="285"/>
      <c r="N27" s="286"/>
      <c r="O27" s="286"/>
      <c r="P27" s="286"/>
      <c r="Q27" s="286"/>
      <c r="R27" s="286"/>
      <c r="S27" s="286"/>
      <c r="T27" s="286"/>
      <c r="U27" s="287"/>
    </row>
    <row r="28" spans="2:21">
      <c r="B28" s="285"/>
      <c r="C28" s="286"/>
      <c r="D28" s="286"/>
      <c r="E28" s="286"/>
      <c r="F28" s="286"/>
      <c r="G28" s="286"/>
      <c r="H28" s="286"/>
      <c r="I28" s="286"/>
      <c r="J28" s="287"/>
      <c r="M28" s="285"/>
      <c r="N28" s="286"/>
      <c r="O28" s="286"/>
      <c r="P28" s="286"/>
      <c r="Q28" s="286"/>
      <c r="R28" s="286"/>
      <c r="S28" s="286"/>
      <c r="T28" s="286"/>
      <c r="U28" s="287"/>
    </row>
    <row r="29" spans="2:21">
      <c r="B29" s="285"/>
      <c r="C29" s="286"/>
      <c r="D29" s="286"/>
      <c r="E29" s="286"/>
      <c r="F29" s="286"/>
      <c r="G29" s="286"/>
      <c r="H29" s="286"/>
      <c r="I29" s="286"/>
      <c r="J29" s="287"/>
      <c r="M29" s="285"/>
      <c r="N29" s="286"/>
      <c r="O29" s="286"/>
      <c r="P29" s="286"/>
      <c r="Q29" s="286"/>
      <c r="R29" s="286"/>
      <c r="S29" s="286"/>
      <c r="T29" s="286"/>
      <c r="U29" s="287"/>
    </row>
    <row r="30" spans="2:21">
      <c r="B30" s="285"/>
      <c r="C30" s="286"/>
      <c r="D30" s="286"/>
      <c r="E30" s="286"/>
      <c r="F30" s="286"/>
      <c r="G30" s="286"/>
      <c r="H30" s="286"/>
      <c r="I30" s="286"/>
      <c r="J30" s="287"/>
      <c r="M30" s="285"/>
      <c r="N30" s="286"/>
      <c r="O30" s="286"/>
      <c r="P30" s="286"/>
      <c r="Q30" s="286"/>
      <c r="R30" s="286"/>
      <c r="S30" s="286"/>
      <c r="T30" s="286"/>
      <c r="U30" s="287"/>
    </row>
    <row r="31" spans="2:21">
      <c r="B31" s="285"/>
      <c r="C31" s="286"/>
      <c r="D31" s="286"/>
      <c r="E31" s="286"/>
      <c r="F31" s="286"/>
      <c r="G31" s="286"/>
      <c r="H31" s="286"/>
      <c r="I31" s="286"/>
      <c r="J31" s="287"/>
      <c r="M31" s="285"/>
      <c r="N31" s="286"/>
      <c r="O31" s="286"/>
      <c r="P31" s="286"/>
      <c r="Q31" s="286"/>
      <c r="R31" s="286"/>
      <c r="S31" s="286"/>
      <c r="T31" s="286"/>
      <c r="U31" s="287"/>
    </row>
    <row r="32" spans="2:21">
      <c r="B32" s="285"/>
      <c r="C32" s="286"/>
      <c r="D32" s="286"/>
      <c r="E32" s="286"/>
      <c r="F32" s="286"/>
      <c r="G32" s="286"/>
      <c r="H32" s="286"/>
      <c r="I32" s="286"/>
      <c r="J32" s="287"/>
      <c r="M32" s="285"/>
      <c r="N32" s="286"/>
      <c r="O32" s="286"/>
      <c r="P32" s="286"/>
      <c r="Q32" s="286"/>
      <c r="R32" s="286"/>
      <c r="S32" s="286"/>
      <c r="T32" s="286"/>
      <c r="U32" s="287"/>
    </row>
    <row r="33" spans="2:21">
      <c r="B33" s="285"/>
      <c r="C33" s="286"/>
      <c r="D33" s="286"/>
      <c r="E33" s="286"/>
      <c r="F33" s="286"/>
      <c r="G33" s="286"/>
      <c r="H33" s="286"/>
      <c r="I33" s="286"/>
      <c r="J33" s="287"/>
      <c r="M33" s="285"/>
      <c r="N33" s="286"/>
      <c r="O33" s="286"/>
      <c r="P33" s="286"/>
      <c r="Q33" s="286"/>
      <c r="R33" s="286"/>
      <c r="S33" s="286"/>
      <c r="T33" s="286"/>
      <c r="U33" s="287"/>
    </row>
    <row r="34" spans="2:21">
      <c r="B34" s="285"/>
      <c r="C34" s="286"/>
      <c r="D34" s="286"/>
      <c r="E34" s="286"/>
      <c r="F34" s="286"/>
      <c r="G34" s="286"/>
      <c r="H34" s="286"/>
      <c r="I34" s="286"/>
      <c r="J34" s="287"/>
      <c r="M34" s="285"/>
      <c r="N34" s="286"/>
      <c r="O34" s="286"/>
      <c r="P34" s="286"/>
      <c r="Q34" s="286"/>
      <c r="R34" s="286"/>
      <c r="S34" s="286"/>
      <c r="T34" s="286"/>
      <c r="U34" s="287"/>
    </row>
    <row r="35" spans="2:21">
      <c r="B35" s="285"/>
      <c r="C35" s="286"/>
      <c r="D35" s="286"/>
      <c r="E35" s="286"/>
      <c r="F35" s="286"/>
      <c r="G35" s="286"/>
      <c r="H35" s="286"/>
      <c r="I35" s="286"/>
      <c r="J35" s="287"/>
      <c r="M35" s="285"/>
      <c r="N35" s="286"/>
      <c r="O35" s="286"/>
      <c r="P35" s="286"/>
      <c r="Q35" s="286"/>
      <c r="R35" s="286"/>
      <c r="S35" s="286"/>
      <c r="T35" s="286"/>
      <c r="U35" s="287"/>
    </row>
    <row r="36" spans="2:21">
      <c r="B36" s="285"/>
      <c r="C36" s="286"/>
      <c r="D36" s="286"/>
      <c r="E36" s="286"/>
      <c r="F36" s="286"/>
      <c r="G36" s="286"/>
      <c r="H36" s="286"/>
      <c r="I36" s="286"/>
      <c r="J36" s="287"/>
      <c r="M36" s="285"/>
      <c r="N36" s="286"/>
      <c r="O36" s="286"/>
      <c r="P36" s="286"/>
      <c r="Q36" s="286"/>
      <c r="R36" s="286"/>
      <c r="S36" s="286"/>
      <c r="T36" s="286"/>
      <c r="U36" s="287"/>
    </row>
    <row r="37" spans="2:21">
      <c r="B37" s="285"/>
      <c r="C37" s="286"/>
      <c r="D37" s="286"/>
      <c r="E37" s="286"/>
      <c r="F37" s="286"/>
      <c r="G37" s="286"/>
      <c r="H37" s="286"/>
      <c r="I37" s="286"/>
      <c r="J37" s="287"/>
      <c r="M37" s="285"/>
      <c r="N37" s="286"/>
      <c r="O37" s="286"/>
      <c r="P37" s="286"/>
      <c r="Q37" s="286"/>
      <c r="R37" s="286"/>
      <c r="S37" s="286"/>
      <c r="T37" s="286"/>
      <c r="U37" s="287"/>
    </row>
    <row r="38" spans="2:21">
      <c r="B38" s="285"/>
      <c r="C38" s="286"/>
      <c r="D38" s="286"/>
      <c r="E38" s="286"/>
      <c r="F38" s="286"/>
      <c r="G38" s="286"/>
      <c r="H38" s="286"/>
      <c r="I38" s="286"/>
      <c r="J38" s="287"/>
      <c r="M38" s="285"/>
      <c r="N38" s="286"/>
      <c r="O38" s="286"/>
      <c r="P38" s="286"/>
      <c r="Q38" s="286"/>
      <c r="R38" s="286"/>
      <c r="S38" s="286"/>
      <c r="T38" s="286"/>
      <c r="U38" s="287"/>
    </row>
    <row r="39" spans="2:21">
      <c r="B39" s="285"/>
      <c r="C39" s="286"/>
      <c r="D39" s="286"/>
      <c r="E39" s="286"/>
      <c r="F39" s="286"/>
      <c r="G39" s="286"/>
      <c r="H39" s="286"/>
      <c r="I39" s="286"/>
      <c r="J39" s="287"/>
      <c r="M39" s="285"/>
      <c r="N39" s="286"/>
      <c r="O39" s="286"/>
      <c r="P39" s="286"/>
      <c r="Q39" s="286"/>
      <c r="R39" s="286"/>
      <c r="S39" s="286"/>
      <c r="T39" s="286"/>
      <c r="U39" s="287"/>
    </row>
    <row r="40" spans="2:21">
      <c r="B40" s="285"/>
      <c r="C40" s="286"/>
      <c r="D40" s="286"/>
      <c r="E40" s="286"/>
      <c r="F40" s="286"/>
      <c r="G40" s="286"/>
      <c r="H40" s="286"/>
      <c r="I40" s="286"/>
      <c r="J40" s="287"/>
      <c r="M40" s="285"/>
      <c r="N40" s="286"/>
      <c r="O40" s="286"/>
      <c r="P40" s="286"/>
      <c r="Q40" s="286"/>
      <c r="R40" s="286"/>
      <c r="S40" s="286"/>
      <c r="T40" s="286"/>
      <c r="U40" s="287"/>
    </row>
    <row r="41" spans="2:21">
      <c r="B41" s="285"/>
      <c r="C41" s="286"/>
      <c r="D41" s="286"/>
      <c r="E41" s="286"/>
      <c r="F41" s="286"/>
      <c r="G41" s="286"/>
      <c r="H41" s="286"/>
      <c r="I41" s="286"/>
      <c r="J41" s="287"/>
      <c r="M41" s="285"/>
      <c r="N41" s="286"/>
      <c r="O41" s="286"/>
      <c r="P41" s="286"/>
      <c r="Q41" s="286"/>
      <c r="R41" s="286"/>
      <c r="S41" s="286"/>
      <c r="T41" s="286"/>
      <c r="U41" s="287"/>
    </row>
    <row r="42" spans="2:21">
      <c r="B42" s="285"/>
      <c r="C42" s="286"/>
      <c r="D42" s="286"/>
      <c r="E42" s="286"/>
      <c r="F42" s="286"/>
      <c r="G42" s="286"/>
      <c r="H42" s="286"/>
      <c r="I42" s="286"/>
      <c r="J42" s="287"/>
      <c r="M42" s="285"/>
      <c r="N42" s="286"/>
      <c r="O42" s="286"/>
      <c r="P42" s="286"/>
      <c r="Q42" s="286"/>
      <c r="R42" s="286"/>
      <c r="S42" s="286"/>
      <c r="T42" s="286"/>
      <c r="U42" s="287"/>
    </row>
    <row r="43" spans="2:21">
      <c r="B43" s="298"/>
      <c r="C43" s="299"/>
      <c r="D43" s="299"/>
      <c r="E43" s="299"/>
      <c r="F43" s="299"/>
      <c r="G43" s="299"/>
      <c r="H43" s="299"/>
      <c r="I43" s="299"/>
      <c r="J43" s="300"/>
      <c r="M43" s="298"/>
      <c r="N43" s="299"/>
      <c r="O43" s="299"/>
      <c r="P43" s="299"/>
      <c r="Q43" s="299"/>
      <c r="R43" s="299"/>
      <c r="S43" s="299"/>
      <c r="T43" s="299"/>
      <c r="U43" s="300"/>
    </row>
  </sheetData>
  <sheetProtection formatCells="0" formatColumns="0" formatRows="0"/>
  <mergeCells count="7">
    <mergeCell ref="B2:J3"/>
    <mergeCell ref="C9:D9"/>
    <mergeCell ref="B12:U12"/>
    <mergeCell ref="B15:J15"/>
    <mergeCell ref="M15:U15"/>
    <mergeCell ref="B19:J19"/>
    <mergeCell ref="M19:U19"/>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94F33-F94C-445E-88F2-3D2858E4CBDF}">
  <dimension ref="A1:H122"/>
  <sheetViews>
    <sheetView workbookViewId="0">
      <selection activeCell="L53" sqref="L53"/>
    </sheetView>
  </sheetViews>
  <sheetFormatPr defaultColWidth="8.796875" defaultRowHeight="13.8"/>
  <cols>
    <col min="1" max="1" width="12.19921875" customWidth="1"/>
    <col min="2" max="2" width="9.796875" customWidth="1"/>
  </cols>
  <sheetData>
    <row r="1" spans="1:7">
      <c r="A1" s="349" t="s">
        <v>322</v>
      </c>
      <c r="B1" s="349"/>
      <c r="C1" s="349"/>
      <c r="D1" s="349"/>
      <c r="E1" s="349"/>
      <c r="F1" s="349"/>
      <c r="G1" s="349"/>
    </row>
    <row r="2" spans="1:7">
      <c r="A2" s="349"/>
      <c r="B2" s="349"/>
      <c r="C2" s="349"/>
      <c r="D2" s="349"/>
      <c r="E2" s="349"/>
      <c r="F2" s="349"/>
      <c r="G2" s="349"/>
    </row>
    <row r="3" spans="1:7">
      <c r="A3" s="349"/>
      <c r="B3" s="349"/>
      <c r="C3" s="349"/>
      <c r="D3" s="349"/>
      <c r="E3" s="349"/>
      <c r="F3" s="349"/>
      <c r="G3" s="349"/>
    </row>
    <row r="4" spans="1:7" ht="20.55" customHeight="1">
      <c r="A4" s="349"/>
      <c r="B4" s="349"/>
      <c r="C4" s="349"/>
      <c r="D4" s="349"/>
      <c r="E4" s="349"/>
      <c r="F4" s="349"/>
      <c r="G4" s="349"/>
    </row>
    <row r="5" spans="1:7" ht="20.55" customHeight="1">
      <c r="A5" s="350"/>
      <c r="B5" s="350"/>
      <c r="C5" s="350"/>
      <c r="D5" s="350"/>
      <c r="E5" s="350"/>
      <c r="F5" s="350"/>
      <c r="G5" s="350"/>
    </row>
    <row r="7" spans="1:7">
      <c r="A7" t="s">
        <v>323</v>
      </c>
    </row>
    <row r="9" spans="1:7" ht="15.6">
      <c r="A9" s="351" t="s">
        <v>324</v>
      </c>
    </row>
    <row r="10" spans="1:7" ht="14.4">
      <c r="A10" s="238" t="s">
        <v>0</v>
      </c>
      <c r="B10" s="239"/>
      <c r="C10" s="239"/>
      <c r="D10" s="239"/>
      <c r="E10" s="239"/>
    </row>
    <row r="11" spans="1:7">
      <c r="A11" t="s">
        <v>325</v>
      </c>
      <c r="B11" s="2"/>
    </row>
    <row r="12" spans="1:7">
      <c r="B12" s="352"/>
    </row>
    <row r="14" spans="1:7" ht="14.4">
      <c r="A14" s="238" t="s">
        <v>1</v>
      </c>
      <c r="B14" s="239"/>
      <c r="C14" s="239"/>
      <c r="D14" s="239"/>
      <c r="E14" s="239"/>
    </row>
    <row r="21" spans="1:5" ht="15.6">
      <c r="A21" s="351" t="s">
        <v>326</v>
      </c>
    </row>
    <row r="22" spans="1:5" ht="14.4">
      <c r="A22" s="238" t="s">
        <v>0</v>
      </c>
      <c r="B22" s="239"/>
      <c r="C22" s="239"/>
      <c r="D22" s="239"/>
      <c r="E22" s="239"/>
    </row>
    <row r="23" spans="1:5">
      <c r="A23" s="353" t="s">
        <v>327</v>
      </c>
      <c r="B23" s="353"/>
      <c r="C23" s="2"/>
    </row>
    <row r="24" spans="1:5">
      <c r="C24" s="352"/>
    </row>
    <row r="26" spans="1:5" ht="14.4">
      <c r="A26" s="238" t="s">
        <v>1</v>
      </c>
      <c r="B26" s="239"/>
      <c r="C26" s="239"/>
      <c r="D26" s="239"/>
      <c r="E26" s="239"/>
    </row>
    <row r="36" spans="1:6" ht="14.4">
      <c r="A36" s="349" t="s">
        <v>328</v>
      </c>
      <c r="B36" s="242"/>
      <c r="C36" s="242"/>
      <c r="D36" s="242"/>
      <c r="E36" s="242"/>
      <c r="F36" s="242"/>
    </row>
    <row r="37" spans="1:6" ht="14.4" thickBot="1"/>
    <row r="38" spans="1:6" ht="14.4" thickBot="1">
      <c r="A38" s="354"/>
      <c r="B38" s="355">
        <v>36708</v>
      </c>
    </row>
    <row r="39" spans="1:6" ht="14.4" thickBot="1">
      <c r="A39" s="356" t="s">
        <v>329</v>
      </c>
      <c r="B39" s="357" t="s">
        <v>330</v>
      </c>
    </row>
    <row r="40" spans="1:6" ht="14.4" thickBot="1">
      <c r="A40" s="356">
        <v>0.25</v>
      </c>
      <c r="B40" s="357">
        <v>0.98480000000000001</v>
      </c>
    </row>
    <row r="41" spans="1:6" ht="14.4" thickBot="1">
      <c r="A41" s="356">
        <v>0.5</v>
      </c>
      <c r="B41" s="357">
        <v>0.96919999999999995</v>
      </c>
    </row>
    <row r="42" spans="1:6" ht="14.4" thickBot="1">
      <c r="A42" s="356">
        <v>0.75</v>
      </c>
      <c r="B42" s="357">
        <v>0.95450000000000002</v>
      </c>
    </row>
    <row r="43" spans="1:6" ht="14.4" thickBot="1">
      <c r="A43" s="356">
        <v>1</v>
      </c>
      <c r="B43" s="357">
        <v>0.94020000000000004</v>
      </c>
    </row>
    <row r="45" spans="1:6" ht="15.6">
      <c r="A45" s="158" t="s">
        <v>331</v>
      </c>
    </row>
    <row r="46" spans="1:6" ht="15.6">
      <c r="A46" s="158"/>
    </row>
    <row r="47" spans="1:6" ht="18">
      <c r="A47" s="351" t="s">
        <v>332</v>
      </c>
    </row>
    <row r="48" spans="1:6" ht="14.4">
      <c r="A48" s="238" t="s">
        <v>0</v>
      </c>
      <c r="B48" s="239"/>
      <c r="C48" s="239"/>
      <c r="D48" s="239"/>
      <c r="E48" s="239"/>
    </row>
    <row r="49" spans="1:5" ht="16.2">
      <c r="A49" s="353" t="s">
        <v>333</v>
      </c>
      <c r="B49" s="353"/>
      <c r="C49" s="2"/>
    </row>
    <row r="50" spans="1:5">
      <c r="C50" s="352"/>
    </row>
    <row r="52" spans="1:5" ht="14.4">
      <c r="A52" s="238" t="s">
        <v>1</v>
      </c>
      <c r="B52" s="239"/>
      <c r="C52" s="239"/>
      <c r="D52" s="239"/>
      <c r="E52" s="239"/>
    </row>
    <row r="60" spans="1:5" ht="15.6">
      <c r="A60" s="351" t="s">
        <v>334</v>
      </c>
    </row>
    <row r="61" spans="1:5" ht="14.4">
      <c r="A61" s="238" t="s">
        <v>0</v>
      </c>
      <c r="B61" s="239"/>
      <c r="C61" s="239"/>
      <c r="D61" s="239"/>
      <c r="E61" s="239"/>
    </row>
    <row r="62" spans="1:5">
      <c r="A62" t="s">
        <v>335</v>
      </c>
      <c r="B62" s="2"/>
    </row>
    <row r="63" spans="1:5">
      <c r="B63" s="352"/>
    </row>
    <row r="65" spans="1:5" ht="14.4">
      <c r="A65" s="238" t="s">
        <v>1</v>
      </c>
      <c r="B65" s="239"/>
      <c r="C65" s="239"/>
      <c r="D65" s="239"/>
      <c r="E65" s="239"/>
    </row>
    <row r="81" spans="1:5" ht="18">
      <c r="A81" s="351" t="s">
        <v>336</v>
      </c>
    </row>
    <row r="82" spans="1:5" ht="14.4">
      <c r="A82" s="238" t="s">
        <v>0</v>
      </c>
      <c r="B82" s="239"/>
      <c r="C82" s="239"/>
      <c r="D82" s="239"/>
      <c r="E82" s="239"/>
    </row>
    <row r="83" spans="1:5">
      <c r="A83" s="358" t="s">
        <v>337</v>
      </c>
      <c r="B83" s="358"/>
      <c r="C83" s="358"/>
      <c r="D83" s="2"/>
    </row>
    <row r="84" spans="1:5">
      <c r="A84" s="242" t="s">
        <v>338</v>
      </c>
      <c r="B84" s="242"/>
      <c r="C84" s="242"/>
      <c r="D84" s="2"/>
    </row>
    <row r="85" spans="1:5">
      <c r="C85" s="352"/>
      <c r="D85" s="352"/>
    </row>
    <row r="87" spans="1:5" ht="14.4">
      <c r="A87" s="238" t="s">
        <v>1</v>
      </c>
      <c r="B87" s="239"/>
      <c r="C87" s="239"/>
      <c r="D87" s="239"/>
      <c r="E87" s="239"/>
    </row>
    <row r="102" spans="1:7">
      <c r="A102" s="349" t="s">
        <v>339</v>
      </c>
      <c r="B102" s="349"/>
      <c r="C102" s="349"/>
      <c r="D102" s="349"/>
      <c r="E102" s="349"/>
      <c r="F102" s="349"/>
      <c r="G102" s="349"/>
    </row>
    <row r="103" spans="1:7">
      <c r="A103" s="349"/>
      <c r="B103" s="349"/>
      <c r="C103" s="349"/>
      <c r="D103" s="349"/>
      <c r="E103" s="349"/>
      <c r="F103" s="349"/>
      <c r="G103" s="349"/>
    </row>
    <row r="104" spans="1:7" ht="21" customHeight="1">
      <c r="A104" s="349"/>
      <c r="B104" s="349"/>
      <c r="C104" s="349"/>
      <c r="D104" s="349"/>
      <c r="E104" s="349"/>
      <c r="F104" s="349"/>
      <c r="G104" s="349"/>
    </row>
    <row r="107" spans="1:7" ht="15.6">
      <c r="A107" s="351" t="s">
        <v>340</v>
      </c>
    </row>
    <row r="108" spans="1:7" ht="14.55" customHeight="1">
      <c r="A108" s="238" t="s">
        <v>1</v>
      </c>
      <c r="B108" s="239"/>
      <c r="C108" s="239"/>
      <c r="D108" s="239"/>
      <c r="E108" s="239"/>
    </row>
    <row r="117" spans="1:8" ht="14.4">
      <c r="A117" s="359" t="s">
        <v>341</v>
      </c>
      <c r="B117" s="242"/>
      <c r="C117" s="242"/>
      <c r="D117" s="242"/>
      <c r="E117" s="242"/>
      <c r="F117" s="242"/>
      <c r="G117" s="242"/>
      <c r="H117" s="242"/>
    </row>
    <row r="118" spans="1:8" ht="14.4">
      <c r="A118" s="238" t="s">
        <v>0</v>
      </c>
      <c r="B118" s="239"/>
      <c r="C118" s="239"/>
      <c r="D118" s="239"/>
      <c r="E118" s="239"/>
    </row>
    <row r="119" spans="1:8">
      <c r="A119" t="s">
        <v>342</v>
      </c>
      <c r="B119" s="2"/>
    </row>
    <row r="120" spans="1:8">
      <c r="B120" s="352"/>
    </row>
    <row r="122" spans="1:8" ht="14.4">
      <c r="A122" s="238" t="s">
        <v>1</v>
      </c>
      <c r="B122" s="239"/>
      <c r="C122" s="239"/>
      <c r="D122" s="239"/>
      <c r="E122" s="239"/>
    </row>
  </sheetData>
  <mergeCells count="21">
    <mergeCell ref="A117:H117"/>
    <mergeCell ref="A118:E118"/>
    <mergeCell ref="A122:E122"/>
    <mergeCell ref="A82:E82"/>
    <mergeCell ref="A83:C83"/>
    <mergeCell ref="A84:C84"/>
    <mergeCell ref="A87:E87"/>
    <mergeCell ref="A102:G104"/>
    <mergeCell ref="A108:E108"/>
    <mergeCell ref="A36:F36"/>
    <mergeCell ref="A48:E48"/>
    <mergeCell ref="A49:B49"/>
    <mergeCell ref="A52:E52"/>
    <mergeCell ref="A61:E61"/>
    <mergeCell ref="A65:E65"/>
    <mergeCell ref="A1:G4"/>
    <mergeCell ref="A10:E10"/>
    <mergeCell ref="A14:E14"/>
    <mergeCell ref="A22:E22"/>
    <mergeCell ref="A23:B23"/>
    <mergeCell ref="A26:E26"/>
  </mergeCells>
  <pageMargins left="0.7" right="0.7" top="0.75" bottom="0.75" header="0.3" footer="0.3"/>
  <pageSetup orientation="portrait" horizontalDpi="240" verticalDpi="24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D9AB-01B1-484F-8F62-438EB7BEE75C}">
  <dimension ref="A1:H36"/>
  <sheetViews>
    <sheetView workbookViewId="0">
      <selection activeCell="N43" sqref="N43"/>
    </sheetView>
  </sheetViews>
  <sheetFormatPr defaultColWidth="8.796875" defaultRowHeight="13.8"/>
  <cols>
    <col min="1" max="1" width="9.69921875" customWidth="1"/>
  </cols>
  <sheetData>
    <row r="1" spans="1:8" ht="15.6">
      <c r="A1" s="3" t="s">
        <v>2</v>
      </c>
      <c r="B1" s="3">
        <v>3.0000000000000001E-3</v>
      </c>
      <c r="C1" s="3"/>
      <c r="D1" s="3"/>
      <c r="E1" s="3"/>
      <c r="F1" s="3"/>
      <c r="G1" s="3"/>
      <c r="H1" s="3"/>
    </row>
    <row r="2" spans="1:8" ht="18">
      <c r="A2" s="3" t="s">
        <v>8</v>
      </c>
      <c r="B2" s="3">
        <f>6.5*10^-4</f>
        <v>6.5000000000000008E-4</v>
      </c>
      <c r="C2" s="3"/>
      <c r="D2" s="3"/>
      <c r="E2" s="3"/>
      <c r="F2" s="3"/>
      <c r="G2" s="3"/>
      <c r="H2" s="3"/>
    </row>
    <row r="3" spans="1:8" ht="18">
      <c r="A3" s="3" t="s">
        <v>9</v>
      </c>
      <c r="B3" s="3">
        <v>0.1</v>
      </c>
      <c r="C3" s="3"/>
      <c r="D3" s="3"/>
      <c r="E3" s="3"/>
      <c r="F3" s="3"/>
      <c r="G3" s="3"/>
      <c r="H3" s="3"/>
    </row>
    <row r="4" spans="1:8" ht="15.6">
      <c r="A4" s="3" t="s">
        <v>3</v>
      </c>
      <c r="B4" s="3">
        <v>0.6</v>
      </c>
      <c r="C4" s="3"/>
      <c r="D4" s="3"/>
      <c r="E4" s="3"/>
      <c r="F4" s="3"/>
      <c r="G4" s="3"/>
      <c r="H4" s="3"/>
    </row>
    <row r="5" spans="1:8" ht="18">
      <c r="A5" s="3" t="s">
        <v>10</v>
      </c>
      <c r="B5" s="3">
        <v>400</v>
      </c>
      <c r="C5" s="3"/>
      <c r="D5" s="3"/>
      <c r="E5" s="3"/>
      <c r="F5" s="3"/>
      <c r="G5" s="3"/>
      <c r="H5" s="3"/>
    </row>
    <row r="6" spans="1:8" ht="18">
      <c r="A6" s="3" t="s">
        <v>11</v>
      </c>
      <c r="B6" s="3">
        <v>450</v>
      </c>
      <c r="C6" s="3"/>
      <c r="D6" s="3"/>
      <c r="E6" s="3"/>
      <c r="F6" s="3"/>
      <c r="G6" s="3"/>
      <c r="H6" s="3"/>
    </row>
    <row r="7" spans="1:8" ht="18.600000000000001">
      <c r="A7" s="3" t="s">
        <v>12</v>
      </c>
      <c r="B7" s="3">
        <v>3.5999999999999999E-3</v>
      </c>
      <c r="C7" s="3"/>
      <c r="D7" s="3"/>
      <c r="E7" s="3"/>
      <c r="F7" s="3"/>
      <c r="G7" s="3"/>
      <c r="H7" s="3"/>
    </row>
    <row r="8" spans="1:8" ht="15.6">
      <c r="A8" s="3"/>
      <c r="B8" s="3"/>
      <c r="C8" s="3"/>
      <c r="D8" s="3"/>
      <c r="E8" s="3"/>
      <c r="F8" s="3"/>
      <c r="G8" s="3"/>
      <c r="H8" s="3"/>
    </row>
    <row r="9" spans="1:8" ht="15.6">
      <c r="A9" s="3"/>
      <c r="B9" s="3"/>
      <c r="C9" s="3"/>
      <c r="D9" s="3"/>
      <c r="E9" s="3"/>
      <c r="F9" s="3"/>
      <c r="G9" s="3"/>
      <c r="H9" s="3"/>
    </row>
    <row r="10" spans="1:8" ht="15.6">
      <c r="A10" s="3" t="s">
        <v>4</v>
      </c>
      <c r="B10" s="3"/>
      <c r="C10" s="3"/>
      <c r="D10" s="3"/>
      <c r="E10" s="3"/>
      <c r="F10" s="3"/>
      <c r="G10" s="3"/>
      <c r="H10" s="3"/>
    </row>
    <row r="11" spans="1:8" ht="14.4">
      <c r="A11" s="238" t="s">
        <v>0</v>
      </c>
      <c r="B11" s="239"/>
      <c r="C11" s="239"/>
      <c r="D11" s="239"/>
      <c r="E11" s="239"/>
    </row>
    <row r="12" spans="1:8">
      <c r="A12" t="s">
        <v>5</v>
      </c>
      <c r="B12" s="2"/>
    </row>
    <row r="15" spans="1:8" ht="14.4">
      <c r="A15" s="238" t="s">
        <v>1</v>
      </c>
      <c r="B15" s="239"/>
      <c r="C15" s="239"/>
      <c r="D15" s="239"/>
      <c r="E15" s="239"/>
    </row>
    <row r="30" spans="1:8">
      <c r="A30" s="240" t="s">
        <v>13</v>
      </c>
      <c r="B30" s="240"/>
      <c r="C30" s="240"/>
      <c r="D30" s="240"/>
      <c r="E30" s="240"/>
      <c r="F30" s="240"/>
      <c r="G30" s="240"/>
      <c r="H30" s="240"/>
    </row>
    <row r="31" spans="1:8" ht="18" customHeight="1">
      <c r="A31" s="240"/>
      <c r="B31" s="240"/>
      <c r="C31" s="240"/>
      <c r="D31" s="240"/>
      <c r="E31" s="240"/>
      <c r="F31" s="240"/>
      <c r="G31" s="240"/>
      <c r="H31" s="240"/>
    </row>
    <row r="32" spans="1:8" ht="14.4">
      <c r="A32" s="238" t="s">
        <v>0</v>
      </c>
      <c r="B32" s="239"/>
      <c r="C32" s="239"/>
      <c r="D32" s="239"/>
      <c r="E32" s="239"/>
    </row>
    <row r="33" spans="1:5">
      <c r="A33" t="s">
        <v>6</v>
      </c>
      <c r="C33" s="2"/>
    </row>
    <row r="36" spans="1:5" ht="14.4">
      <c r="A36" s="238" t="s">
        <v>1</v>
      </c>
      <c r="B36" s="239"/>
      <c r="C36" s="239"/>
      <c r="D36" s="239"/>
      <c r="E36" s="239"/>
    </row>
  </sheetData>
  <mergeCells count="5">
    <mergeCell ref="A11:E11"/>
    <mergeCell ref="A15:E15"/>
    <mergeCell ref="A32:E32"/>
    <mergeCell ref="A36:E36"/>
    <mergeCell ref="A30:H31"/>
  </mergeCells>
  <pageMargins left="0.7" right="0.7" top="0.75" bottom="0.75" header="0.3" footer="0.3"/>
  <pageSetup orientation="portrait" horizontalDpi="240" verticalDpi="24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41087-1FC0-46DC-BFC0-D7F83FECC80E}">
  <dimension ref="A1:E53"/>
  <sheetViews>
    <sheetView workbookViewId="0">
      <selection activeCell="L53" sqref="L53"/>
    </sheetView>
  </sheetViews>
  <sheetFormatPr defaultColWidth="8.796875" defaultRowHeight="13.8"/>
  <cols>
    <col min="1" max="2" width="11.19921875" customWidth="1"/>
  </cols>
  <sheetData>
    <row r="1" spans="1:5" ht="13.95" customHeight="1">
      <c r="A1" s="360" t="s">
        <v>343</v>
      </c>
      <c r="B1" s="360" t="s">
        <v>344</v>
      </c>
      <c r="C1" s="360" t="s">
        <v>345</v>
      </c>
      <c r="D1" s="158"/>
      <c r="E1" s="158"/>
    </row>
    <row r="2" spans="1:5" ht="13.95" customHeight="1">
      <c r="A2" s="360">
        <v>1</v>
      </c>
      <c r="B2" s="361">
        <v>2.1000000000000001E-2</v>
      </c>
      <c r="C2" s="361">
        <v>-5.0000000000000001E-3</v>
      </c>
      <c r="D2" s="158"/>
      <c r="E2" s="158"/>
    </row>
    <row r="3" spans="1:5" ht="13.95" customHeight="1">
      <c r="A3" s="360">
        <v>2</v>
      </c>
      <c r="B3" s="361">
        <v>0.10199999999999999</v>
      </c>
      <c r="C3" s="361">
        <v>0.02</v>
      </c>
      <c r="D3" s="350"/>
      <c r="E3" s="158"/>
    </row>
    <row r="4" spans="1:5" ht="13.95" customHeight="1">
      <c r="A4" s="360">
        <v>3</v>
      </c>
      <c r="B4" s="361">
        <v>0.20100000000000001</v>
      </c>
      <c r="C4" s="361">
        <v>7.8E-2</v>
      </c>
      <c r="D4" s="158"/>
      <c r="E4" s="158"/>
    </row>
    <row r="5" spans="1:5" ht="13.95" customHeight="1">
      <c r="A5" s="360">
        <v>4</v>
      </c>
      <c r="B5" s="361">
        <v>-4.3999999999999997E-2</v>
      </c>
      <c r="C5" s="361">
        <v>-1.7999999999999999E-2</v>
      </c>
      <c r="D5" s="158"/>
      <c r="E5" s="158"/>
    </row>
    <row r="6" spans="1:5" ht="15.6">
      <c r="A6" s="360">
        <v>5</v>
      </c>
      <c r="B6" s="361">
        <v>0.19700000000000001</v>
      </c>
      <c r="C6" s="361">
        <v>3.7999999999999999E-2</v>
      </c>
      <c r="D6" s="158"/>
      <c r="E6" s="158"/>
    </row>
    <row r="7" spans="1:5" ht="15.6">
      <c r="A7" s="360">
        <v>6</v>
      </c>
      <c r="B7" s="361">
        <v>5.5E-2</v>
      </c>
      <c r="C7" s="361">
        <v>0.01</v>
      </c>
      <c r="D7" s="158"/>
      <c r="E7" s="158"/>
    </row>
    <row r="8" spans="1:5" ht="15.6">
      <c r="A8" s="360">
        <v>7</v>
      </c>
      <c r="B8" s="361">
        <v>-7.4999999999999997E-2</v>
      </c>
      <c r="C8" s="361">
        <v>2.4E-2</v>
      </c>
      <c r="D8" s="158"/>
      <c r="E8" s="158"/>
    </row>
    <row r="9" spans="1:5" ht="14.55" customHeight="1">
      <c r="A9" s="360">
        <v>8</v>
      </c>
      <c r="B9" s="361">
        <v>0.106</v>
      </c>
      <c r="C9" s="361">
        <v>0</v>
      </c>
      <c r="D9" s="158"/>
      <c r="E9" s="158"/>
    </row>
    <row r="10" spans="1:5" ht="15.6">
      <c r="A10" s="360">
        <v>9</v>
      </c>
      <c r="B10" s="361">
        <v>0.30399999999999999</v>
      </c>
      <c r="C10" s="361">
        <v>-1.9E-2</v>
      </c>
      <c r="D10" s="158"/>
      <c r="E10" s="158"/>
    </row>
    <row r="11" spans="1:5" ht="15.6">
      <c r="A11" s="360">
        <v>10</v>
      </c>
      <c r="B11" s="361">
        <v>-1.7000000000000001E-2</v>
      </c>
      <c r="C11" s="361">
        <v>5.0000000000000001E-3</v>
      </c>
      <c r="D11" s="158"/>
      <c r="E11" s="158"/>
    </row>
    <row r="12" spans="1:5" ht="15.6">
      <c r="A12" s="362"/>
      <c r="B12" s="363"/>
      <c r="C12" s="363"/>
      <c r="D12" s="158"/>
      <c r="E12" s="158"/>
    </row>
    <row r="13" spans="1:5" ht="15.6">
      <c r="A13" s="158"/>
      <c r="B13" s="158"/>
      <c r="C13" s="158"/>
      <c r="D13" s="158"/>
      <c r="E13" s="158"/>
    </row>
    <row r="14" spans="1:5" ht="18">
      <c r="A14" s="158" t="s">
        <v>346</v>
      </c>
      <c r="B14" s="158"/>
      <c r="C14" s="158"/>
      <c r="D14" s="158"/>
      <c r="E14" s="158"/>
    </row>
    <row r="15" spans="1:5" ht="15.6">
      <c r="A15" s="158"/>
      <c r="B15" s="158"/>
      <c r="C15" s="158"/>
      <c r="D15" s="158"/>
      <c r="E15" s="158"/>
    </row>
    <row r="16" spans="1:5" ht="15.6">
      <c r="A16" s="364" t="s">
        <v>347</v>
      </c>
      <c r="B16" s="364"/>
      <c r="C16" s="158"/>
      <c r="D16" s="158"/>
      <c r="E16" s="158"/>
    </row>
    <row r="17" spans="1:5" ht="14.4">
      <c r="A17" s="238" t="s">
        <v>0</v>
      </c>
      <c r="B17" s="239"/>
      <c r="C17" s="239"/>
      <c r="D17" s="239"/>
      <c r="E17" s="239"/>
    </row>
    <row r="18" spans="1:5">
      <c r="A18" s="365" t="s">
        <v>348</v>
      </c>
      <c r="B18" s="358"/>
      <c r="C18" s="2"/>
    </row>
    <row r="19" spans="1:5">
      <c r="A19" s="366"/>
      <c r="B19" s="182"/>
      <c r="C19" s="352"/>
    </row>
    <row r="21" spans="1:5" ht="14.4">
      <c r="A21" s="238" t="s">
        <v>1</v>
      </c>
      <c r="B21" s="239"/>
      <c r="C21" s="239"/>
      <c r="D21" s="239"/>
      <c r="E21" s="239"/>
    </row>
    <row r="32" spans="1:5" ht="14.4">
      <c r="A32" s="367" t="s">
        <v>349</v>
      </c>
      <c r="B32" s="368"/>
      <c r="C32" s="368"/>
    </row>
    <row r="33" spans="1:5" ht="14.4">
      <c r="A33" s="238" t="s">
        <v>0</v>
      </c>
      <c r="B33" s="239"/>
      <c r="C33" s="239"/>
      <c r="D33" s="239"/>
      <c r="E33" s="239"/>
    </row>
    <row r="34" spans="1:5">
      <c r="A34" s="369" t="s">
        <v>350</v>
      </c>
      <c r="B34" s="242"/>
      <c r="C34" s="2"/>
    </row>
    <row r="35" spans="1:5">
      <c r="A35" s="366"/>
      <c r="B35" s="182"/>
      <c r="C35" s="352"/>
    </row>
    <row r="37" spans="1:5" ht="14.4">
      <c r="A37" s="238" t="s">
        <v>1</v>
      </c>
      <c r="B37" s="239"/>
      <c r="C37" s="239"/>
      <c r="D37" s="239"/>
      <c r="E37" s="239"/>
    </row>
    <row r="48" spans="1:5" ht="14.4">
      <c r="A48" s="367" t="s">
        <v>351</v>
      </c>
      <c r="B48" s="368"/>
      <c r="C48" s="368"/>
    </row>
    <row r="49" spans="1:5" ht="14.4">
      <c r="A49" s="238" t="s">
        <v>0</v>
      </c>
      <c r="B49" s="239"/>
      <c r="C49" s="239"/>
      <c r="D49" s="239"/>
      <c r="E49" s="239"/>
    </row>
    <row r="50" spans="1:5">
      <c r="A50" s="369" t="s">
        <v>352</v>
      </c>
      <c r="B50" s="242"/>
      <c r="C50" s="2"/>
    </row>
    <row r="51" spans="1:5">
      <c r="A51" s="366"/>
      <c r="B51" s="182"/>
      <c r="C51" s="352"/>
    </row>
    <row r="53" spans="1:5" ht="14.4">
      <c r="A53" s="238" t="s">
        <v>1</v>
      </c>
      <c r="B53" s="239"/>
      <c r="C53" s="239"/>
      <c r="D53" s="239"/>
      <c r="E53" s="239"/>
    </row>
  </sheetData>
  <mergeCells count="12">
    <mergeCell ref="A34:B34"/>
    <mergeCell ref="A37:E37"/>
    <mergeCell ref="A48:C48"/>
    <mergeCell ref="A49:E49"/>
    <mergeCell ref="A50:B50"/>
    <mergeCell ref="A53:E53"/>
    <mergeCell ref="A16:B16"/>
    <mergeCell ref="A17:E17"/>
    <mergeCell ref="A18:B18"/>
    <mergeCell ref="A21:E21"/>
    <mergeCell ref="A32:C32"/>
    <mergeCell ref="A33:E33"/>
  </mergeCells>
  <pageMargins left="0.7" right="0.7" top="0.75" bottom="0.75" header="0.3" footer="0.3"/>
  <pageSetup orientation="portrait" horizontalDpi="240" verticalDpi="24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7CEE-88FC-4625-9E6E-4B1B8FCB231F}">
  <dimension ref="A1:H49"/>
  <sheetViews>
    <sheetView workbookViewId="0">
      <selection activeCell="L53" sqref="L53"/>
    </sheetView>
  </sheetViews>
  <sheetFormatPr defaultColWidth="8.796875" defaultRowHeight="13.8"/>
  <cols>
    <col min="3" max="3" width="12.5" customWidth="1"/>
  </cols>
  <sheetData>
    <row r="1" spans="1:8" ht="14.4">
      <c r="A1" s="359" t="s">
        <v>353</v>
      </c>
      <c r="B1" s="242"/>
      <c r="C1" s="242"/>
      <c r="D1" s="242"/>
      <c r="E1" s="242"/>
      <c r="F1" s="242"/>
      <c r="G1" s="242"/>
      <c r="H1" s="242"/>
    </row>
    <row r="2" spans="1:8" ht="15.6">
      <c r="A2" s="370"/>
      <c r="B2" s="182"/>
      <c r="C2" s="182"/>
      <c r="D2" s="182"/>
      <c r="E2" s="182"/>
      <c r="F2" s="182"/>
      <c r="G2" s="182"/>
      <c r="H2" s="182"/>
    </row>
    <row r="3" spans="1:8" ht="15.6">
      <c r="A3" s="370"/>
      <c r="B3" s="182"/>
      <c r="C3" s="182"/>
      <c r="D3" s="182"/>
      <c r="E3" s="182"/>
      <c r="F3" s="182"/>
      <c r="G3" s="182"/>
      <c r="H3" s="182"/>
    </row>
    <row r="4" spans="1:8">
      <c r="A4" s="359" t="s">
        <v>354</v>
      </c>
      <c r="B4" s="242"/>
      <c r="C4" s="242"/>
      <c r="D4" s="242"/>
      <c r="E4" s="242"/>
      <c r="F4" s="242"/>
      <c r="G4" s="242"/>
      <c r="H4" s="242"/>
    </row>
    <row r="5" spans="1:8">
      <c r="A5" s="242"/>
      <c r="B5" s="242"/>
      <c r="C5" s="242"/>
      <c r="D5" s="242"/>
      <c r="E5" s="242"/>
      <c r="F5" s="242"/>
      <c r="G5" s="242"/>
      <c r="H5" s="242"/>
    </row>
    <row r="6" spans="1:8" ht="23.55" customHeight="1">
      <c r="A6" s="242"/>
      <c r="B6" s="242"/>
      <c r="C6" s="242"/>
      <c r="D6" s="242"/>
      <c r="E6" s="242"/>
      <c r="F6" s="242"/>
      <c r="G6" s="242"/>
      <c r="H6" s="242"/>
    </row>
    <row r="7" spans="1:8" ht="14.4">
      <c r="A7" s="238" t="s">
        <v>0</v>
      </c>
      <c r="B7" s="239"/>
      <c r="C7" s="239"/>
      <c r="D7" s="239"/>
      <c r="E7" s="239"/>
    </row>
    <row r="8" spans="1:8">
      <c r="A8" s="358" t="s">
        <v>355</v>
      </c>
      <c r="B8" s="358"/>
      <c r="C8" s="358"/>
      <c r="D8" s="2"/>
    </row>
    <row r="9" spans="1:8">
      <c r="A9" s="182"/>
      <c r="B9" s="182"/>
      <c r="C9" s="182"/>
      <c r="D9" s="352"/>
    </row>
    <row r="11" spans="1:8" ht="14.4">
      <c r="A11" s="238" t="s">
        <v>1</v>
      </c>
      <c r="B11" s="239"/>
      <c r="C11" s="239"/>
      <c r="D11" s="239"/>
      <c r="E11" s="239"/>
    </row>
    <row r="23" spans="1:5" ht="15.6">
      <c r="A23" s="158" t="s">
        <v>356</v>
      </c>
      <c r="B23" s="158"/>
      <c r="C23" s="158"/>
      <c r="D23" s="158"/>
      <c r="E23" s="158"/>
    </row>
    <row r="24" spans="1:5" ht="15.6">
      <c r="A24" s="158"/>
      <c r="B24" s="158"/>
      <c r="C24" s="158"/>
      <c r="D24" s="158"/>
      <c r="E24" s="158"/>
    </row>
    <row r="25" spans="1:5" ht="15.6">
      <c r="A25" s="158" t="s">
        <v>357</v>
      </c>
      <c r="B25" s="158"/>
      <c r="C25" s="158"/>
      <c r="D25" s="158"/>
      <c r="E25" s="158"/>
    </row>
    <row r="26" spans="1:5" ht="14.4">
      <c r="A26" s="238" t="s">
        <v>0</v>
      </c>
      <c r="B26" s="239"/>
      <c r="C26" s="239"/>
      <c r="D26" s="239"/>
      <c r="E26" s="239"/>
    </row>
    <row r="27" spans="1:5">
      <c r="A27" t="s">
        <v>358</v>
      </c>
      <c r="B27" s="2"/>
      <c r="C27" t="s">
        <v>359</v>
      </c>
      <c r="D27" s="2"/>
    </row>
    <row r="28" spans="1:5">
      <c r="B28" s="352"/>
      <c r="C28" s="352"/>
      <c r="D28" s="352"/>
    </row>
    <row r="30" spans="1:5" ht="14.4">
      <c r="A30" s="238" t="s">
        <v>1</v>
      </c>
      <c r="B30" s="239"/>
      <c r="C30" s="239"/>
      <c r="D30" s="239"/>
      <c r="E30" s="239"/>
    </row>
    <row r="44" spans="1:5" ht="15.6">
      <c r="A44" s="158" t="s">
        <v>360</v>
      </c>
    </row>
    <row r="45" spans="1:5" ht="14.4">
      <c r="A45" s="238" t="s">
        <v>0</v>
      </c>
      <c r="B45" s="239"/>
      <c r="C45" s="239"/>
      <c r="D45" s="239"/>
      <c r="E45" s="239"/>
    </row>
    <row r="46" spans="1:5">
      <c r="A46" t="s">
        <v>361</v>
      </c>
      <c r="B46" s="2"/>
      <c r="C46" t="s">
        <v>362</v>
      </c>
      <c r="D46" s="2"/>
    </row>
    <row r="49" spans="1:5" ht="14.4">
      <c r="A49" s="238" t="s">
        <v>1</v>
      </c>
      <c r="B49" s="239"/>
      <c r="C49" s="239"/>
      <c r="D49" s="239"/>
      <c r="E49" s="239"/>
    </row>
  </sheetData>
  <mergeCells count="9">
    <mergeCell ref="A30:E30"/>
    <mergeCell ref="A45:E45"/>
    <mergeCell ref="A49:E49"/>
    <mergeCell ref="A1:H1"/>
    <mergeCell ref="A4:H6"/>
    <mergeCell ref="A7:E7"/>
    <mergeCell ref="A8:C8"/>
    <mergeCell ref="A11:E11"/>
    <mergeCell ref="A26:E26"/>
  </mergeCells>
  <pageMargins left="0.7" right="0.7" top="0.75" bottom="0.75" header="0.3" footer="0.3"/>
  <pageSetup orientation="portrait" horizontalDpi="240" verticalDpi="24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3246-4695-4268-B0ED-D9516E374D2F}">
  <dimension ref="A1:G8"/>
  <sheetViews>
    <sheetView workbookViewId="0">
      <selection activeCell="L53" sqref="L53"/>
    </sheetView>
  </sheetViews>
  <sheetFormatPr defaultColWidth="8.796875" defaultRowHeight="13.8"/>
  <cols>
    <col min="1" max="1" width="14.5" customWidth="1"/>
  </cols>
  <sheetData>
    <row r="1" spans="1:7">
      <c r="A1" s="242" t="s">
        <v>363</v>
      </c>
      <c r="B1" s="242"/>
      <c r="C1" s="242"/>
      <c r="D1" s="242"/>
      <c r="E1" s="242"/>
      <c r="F1" s="242"/>
      <c r="G1" s="242"/>
    </row>
    <row r="4" spans="1:7" ht="14.4">
      <c r="A4" s="238" t="s">
        <v>0</v>
      </c>
      <c r="B4" s="239"/>
      <c r="C4" s="239"/>
      <c r="D4" s="239"/>
      <c r="E4" s="239"/>
    </row>
    <row r="5" spans="1:7">
      <c r="A5" t="s">
        <v>211</v>
      </c>
      <c r="C5" s="2"/>
    </row>
    <row r="8" spans="1:7" ht="14.4">
      <c r="A8" s="238" t="s">
        <v>1</v>
      </c>
      <c r="B8" s="239"/>
      <c r="C8" s="239"/>
      <c r="D8" s="239"/>
      <c r="E8" s="239"/>
    </row>
  </sheetData>
  <mergeCells count="3">
    <mergeCell ref="A1:G1"/>
    <mergeCell ref="A4:E4"/>
    <mergeCell ref="A8:E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F9506-0F0F-40CD-AC68-F9D2B1AB51A8}">
  <dimension ref="A1:I38"/>
  <sheetViews>
    <sheetView workbookViewId="0">
      <selection activeCell="L53" sqref="L53"/>
    </sheetView>
  </sheetViews>
  <sheetFormatPr defaultColWidth="8.796875" defaultRowHeight="13.8"/>
  <cols>
    <col min="2" max="2" width="23.19921875" customWidth="1"/>
    <col min="3" max="3" width="19.69921875" customWidth="1"/>
    <col min="4" max="4" width="11.19921875" customWidth="1"/>
  </cols>
  <sheetData>
    <row r="1" spans="1:9">
      <c r="A1" t="s">
        <v>364</v>
      </c>
    </row>
    <row r="2" spans="1:9">
      <c r="A2" t="s">
        <v>365</v>
      </c>
    </row>
    <row r="3" spans="1:9">
      <c r="A3" t="s">
        <v>366</v>
      </c>
    </row>
    <row r="4" spans="1:9">
      <c r="A4" t="s">
        <v>367</v>
      </c>
    </row>
    <row r="6" spans="1:9" ht="14.4" thickBot="1">
      <c r="A6" s="371"/>
    </row>
    <row r="7" spans="1:9" ht="28.2" thickBot="1">
      <c r="A7" s="372" t="s">
        <v>368</v>
      </c>
      <c r="B7" s="373" t="s">
        <v>369</v>
      </c>
      <c r="C7" s="373" t="s">
        <v>370</v>
      </c>
      <c r="D7" s="373" t="s">
        <v>371</v>
      </c>
    </row>
    <row r="8" spans="1:9" ht="14.4" thickBot="1">
      <c r="A8" s="374" t="s">
        <v>372</v>
      </c>
      <c r="B8" s="375">
        <v>595</v>
      </c>
      <c r="C8" s="376">
        <v>1335</v>
      </c>
      <c r="D8" s="375">
        <v>2</v>
      </c>
    </row>
    <row r="9" spans="1:9" ht="14.4" thickBot="1">
      <c r="A9" s="374" t="s">
        <v>373</v>
      </c>
      <c r="B9" s="375">
        <v>611</v>
      </c>
      <c r="C9" s="376">
        <v>1609</v>
      </c>
      <c r="D9" s="375">
        <v>4</v>
      </c>
    </row>
    <row r="10" spans="1:9" ht="14.4" thickBot="1">
      <c r="A10" s="374" t="s">
        <v>374</v>
      </c>
      <c r="B10" s="375">
        <v>619</v>
      </c>
      <c r="C10" s="376">
        <v>1579</v>
      </c>
      <c r="D10" s="375">
        <v>6</v>
      </c>
    </row>
    <row r="12" spans="1:9" ht="31.2" customHeight="1">
      <c r="A12" s="377" t="s">
        <v>375</v>
      </c>
      <c r="B12" s="378"/>
      <c r="C12" s="378"/>
      <c r="D12" s="378"/>
      <c r="E12" s="378"/>
      <c r="F12" s="378"/>
      <c r="G12" s="242"/>
      <c r="H12" s="242"/>
      <c r="I12" s="242"/>
    </row>
    <row r="13" spans="1:9" ht="13.95" customHeight="1">
      <c r="A13" s="377" t="s">
        <v>376</v>
      </c>
      <c r="B13" s="378"/>
      <c r="C13" s="378"/>
      <c r="D13" s="378"/>
      <c r="E13" s="378"/>
      <c r="F13" s="378"/>
    </row>
    <row r="14" spans="1:9" ht="13.95" customHeight="1">
      <c r="A14" s="379"/>
      <c r="B14" s="380"/>
      <c r="C14" s="380"/>
      <c r="D14" s="380"/>
      <c r="E14" s="380"/>
      <c r="F14" s="380"/>
    </row>
    <row r="15" spans="1:9" ht="14.4">
      <c r="A15" s="238" t="s">
        <v>0</v>
      </c>
      <c r="B15" s="239"/>
      <c r="C15" s="239"/>
      <c r="D15" s="239"/>
      <c r="E15" s="239"/>
    </row>
    <row r="16" spans="1:9">
      <c r="A16" t="s">
        <v>211</v>
      </c>
      <c r="C16" s="2"/>
    </row>
    <row r="19" spans="1:6" ht="14.4">
      <c r="A19" s="238" t="s">
        <v>1</v>
      </c>
      <c r="B19" s="239"/>
      <c r="C19" s="239"/>
      <c r="D19" s="239"/>
      <c r="E19" s="239"/>
    </row>
    <row r="32" spans="1:6">
      <c r="A32" s="377" t="s">
        <v>377</v>
      </c>
      <c r="B32" s="378"/>
      <c r="C32" s="378"/>
      <c r="D32" s="378"/>
      <c r="E32" s="378"/>
      <c r="F32" s="378"/>
    </row>
    <row r="33" spans="1:6">
      <c r="A33" s="379"/>
      <c r="B33" s="380"/>
      <c r="C33" s="380"/>
      <c r="D33" s="380"/>
      <c r="E33" s="380"/>
      <c r="F33" s="380"/>
    </row>
    <row r="34" spans="1:6" ht="14.4">
      <c r="A34" s="238" t="s">
        <v>0</v>
      </c>
      <c r="B34" s="239"/>
      <c r="C34" s="239"/>
      <c r="D34" s="239"/>
      <c r="E34" s="239"/>
    </row>
    <row r="35" spans="1:6">
      <c r="A35" t="s">
        <v>211</v>
      </c>
      <c r="C35" s="2"/>
    </row>
    <row r="38" spans="1:6" ht="14.4">
      <c r="A38" s="238" t="s">
        <v>1</v>
      </c>
      <c r="B38" s="239"/>
      <c r="C38" s="239"/>
      <c r="D38" s="239"/>
      <c r="E38" s="239"/>
    </row>
  </sheetData>
  <mergeCells count="7">
    <mergeCell ref="A38:E38"/>
    <mergeCell ref="A12:I12"/>
    <mergeCell ref="A13:F13"/>
    <mergeCell ref="A15:E15"/>
    <mergeCell ref="A19:E19"/>
    <mergeCell ref="A32:F32"/>
    <mergeCell ref="A34:E34"/>
  </mergeCells>
  <pageMargins left="0.7" right="0.7" top="0.75" bottom="0.75" header="0.3" footer="0.3"/>
  <pageSetup orientation="portrait" horizontalDpi="240" verticalDpi="24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5C41C-C850-41D8-9EE4-33D182A49A5A}">
  <sheetPr>
    <tabColor theme="9" tint="-0.249977111117893"/>
  </sheetPr>
  <dimension ref="A1:I47"/>
  <sheetViews>
    <sheetView workbookViewId="0">
      <selection activeCell="L53" sqref="L53"/>
    </sheetView>
  </sheetViews>
  <sheetFormatPr defaultColWidth="8.796875" defaultRowHeight="13.8"/>
  <cols>
    <col min="1" max="1" width="18.296875" customWidth="1"/>
    <col min="2" max="2" width="23.19921875" customWidth="1"/>
    <col min="3" max="3" width="19.69921875" customWidth="1"/>
    <col min="4" max="4" width="11.19921875" customWidth="1"/>
  </cols>
  <sheetData>
    <row r="1" spans="1:9">
      <c r="A1" t="s">
        <v>364</v>
      </c>
    </row>
    <row r="2" spans="1:9">
      <c r="A2" t="s">
        <v>365</v>
      </c>
    </row>
    <row r="3" spans="1:9">
      <c r="A3" t="s">
        <v>366</v>
      </c>
    </row>
    <row r="4" spans="1:9">
      <c r="A4" t="s">
        <v>367</v>
      </c>
    </row>
    <row r="6" spans="1:9" ht="14.4" thickBot="1">
      <c r="A6" s="371"/>
    </row>
    <row r="7" spans="1:9" ht="28.2" thickBot="1">
      <c r="A7" s="372" t="s">
        <v>368</v>
      </c>
      <c r="B7" s="373" t="s">
        <v>369</v>
      </c>
      <c r="C7" s="373" t="s">
        <v>370</v>
      </c>
      <c r="D7" s="373" t="s">
        <v>371</v>
      </c>
    </row>
    <row r="8" spans="1:9" ht="14.4" thickBot="1">
      <c r="A8" s="374" t="s">
        <v>372</v>
      </c>
      <c r="B8" s="375">
        <v>595</v>
      </c>
      <c r="C8" s="376">
        <v>1335</v>
      </c>
      <c r="D8" s="375">
        <v>2</v>
      </c>
    </row>
    <row r="9" spans="1:9" ht="14.4" thickBot="1">
      <c r="A9" s="374" t="s">
        <v>373</v>
      </c>
      <c r="B9" s="375">
        <v>611</v>
      </c>
      <c r="C9" s="376">
        <v>1609</v>
      </c>
      <c r="D9" s="375">
        <v>4</v>
      </c>
    </row>
    <row r="10" spans="1:9" ht="14.4" thickBot="1">
      <c r="A10" s="374" t="s">
        <v>374</v>
      </c>
      <c r="B10" s="375">
        <v>619</v>
      </c>
      <c r="C10" s="376">
        <v>1579</v>
      </c>
      <c r="D10" s="375">
        <v>6</v>
      </c>
    </row>
    <row r="12" spans="1:9" ht="31.2" customHeight="1">
      <c r="A12" s="377" t="s">
        <v>375</v>
      </c>
      <c r="B12" s="378"/>
      <c r="C12" s="378"/>
      <c r="D12" s="378"/>
      <c r="E12" s="378"/>
      <c r="F12" s="378"/>
      <c r="G12" s="242"/>
      <c r="H12" s="242"/>
      <c r="I12" s="242"/>
    </row>
    <row r="13" spans="1:9" ht="13.95" customHeight="1">
      <c r="A13" s="377" t="s">
        <v>376</v>
      </c>
      <c r="B13" s="378"/>
      <c r="C13" s="378"/>
      <c r="D13" s="378"/>
      <c r="E13" s="378"/>
      <c r="F13" s="378"/>
    </row>
    <row r="14" spans="1:9" ht="13.95" customHeight="1">
      <c r="A14" s="379"/>
      <c r="B14" s="380"/>
      <c r="C14" s="380"/>
      <c r="D14" s="380"/>
      <c r="E14" s="380"/>
      <c r="F14" s="380"/>
    </row>
    <row r="15" spans="1:9" ht="14.4">
      <c r="A15" s="238" t="s">
        <v>0</v>
      </c>
      <c r="B15" s="239"/>
      <c r="C15" s="239"/>
      <c r="D15" s="239"/>
      <c r="E15" s="239"/>
    </row>
    <row r="16" spans="1:9">
      <c r="A16" t="s">
        <v>211</v>
      </c>
      <c r="C16" s="2" t="s">
        <v>373</v>
      </c>
    </row>
    <row r="19" spans="1:6" ht="14.4">
      <c r="A19" s="238" t="s">
        <v>1</v>
      </c>
      <c r="B19" s="239"/>
      <c r="C19" s="239"/>
      <c r="D19" s="239"/>
      <c r="E19" s="239"/>
    </row>
    <row r="21" spans="1:6">
      <c r="A21" s="381"/>
      <c r="B21" s="381"/>
      <c r="C21" s="381"/>
      <c r="D21" s="382"/>
      <c r="E21" s="383" t="s">
        <v>378</v>
      </c>
      <c r="F21" s="383" t="s">
        <v>378</v>
      </c>
    </row>
    <row r="22" spans="1:6" ht="27.6">
      <c r="A22" s="384" t="s">
        <v>368</v>
      </c>
      <c r="B22" s="384" t="s">
        <v>369</v>
      </c>
      <c r="C22" s="384" t="s">
        <v>370</v>
      </c>
      <c r="D22" s="384" t="s">
        <v>371</v>
      </c>
      <c r="E22" s="384" t="s">
        <v>379</v>
      </c>
      <c r="F22" s="384" t="s">
        <v>380</v>
      </c>
    </row>
    <row r="23" spans="1:6">
      <c r="A23" s="384" t="s">
        <v>372</v>
      </c>
      <c r="B23" s="385">
        <v>595</v>
      </c>
      <c r="C23" s="386">
        <v>1335</v>
      </c>
      <c r="D23" s="387">
        <v>2</v>
      </c>
      <c r="E23" s="388">
        <f>C23-D23</f>
        <v>1333</v>
      </c>
      <c r="F23" s="388">
        <f>C23-(D23*LOG($B$8))/2</f>
        <v>1332.2254830342715</v>
      </c>
    </row>
    <row r="24" spans="1:6">
      <c r="A24" s="384" t="s">
        <v>381</v>
      </c>
      <c r="B24" s="385">
        <v>611</v>
      </c>
      <c r="C24" s="386">
        <v>1609</v>
      </c>
      <c r="D24" s="387">
        <v>4</v>
      </c>
      <c r="E24" s="389">
        <f>C24-D24</f>
        <v>1605</v>
      </c>
      <c r="F24" s="389">
        <f>C24-(D24*LOG($B$8))/2</f>
        <v>1603.4509660685428</v>
      </c>
    </row>
    <row r="25" spans="1:6">
      <c r="A25" s="384" t="s">
        <v>374</v>
      </c>
      <c r="B25" s="385">
        <v>619</v>
      </c>
      <c r="C25" s="386">
        <v>1579</v>
      </c>
      <c r="D25" s="387">
        <v>6</v>
      </c>
      <c r="E25" s="388">
        <f>C25-D25</f>
        <v>1573</v>
      </c>
      <c r="F25" s="388">
        <f>C25-(D25*LOG($B$8))/2</f>
        <v>1570.6764491028143</v>
      </c>
    </row>
    <row r="27" spans="1:6">
      <c r="A27" s="390"/>
    </row>
    <row r="28" spans="1:6">
      <c r="A28" s="390" t="s">
        <v>382</v>
      </c>
    </row>
    <row r="29" spans="1:6">
      <c r="A29" s="390" t="s">
        <v>383</v>
      </c>
    </row>
    <row r="32" spans="1:6">
      <c r="A32" s="377" t="s">
        <v>377</v>
      </c>
      <c r="B32" s="378"/>
      <c r="C32" s="378"/>
      <c r="D32" s="378"/>
      <c r="E32" s="378"/>
      <c r="F32" s="378"/>
    </row>
    <row r="33" spans="1:6">
      <c r="A33" s="379"/>
      <c r="B33" s="380"/>
      <c r="C33" s="380"/>
      <c r="D33" s="380"/>
      <c r="E33" s="380"/>
      <c r="F33" s="380"/>
    </row>
    <row r="34" spans="1:6" ht="14.4">
      <c r="A34" s="238" t="s">
        <v>0</v>
      </c>
      <c r="B34" s="239"/>
      <c r="C34" s="239"/>
      <c r="D34" s="239"/>
      <c r="E34" s="239"/>
    </row>
    <row r="35" spans="1:6">
      <c r="A35" t="s">
        <v>211</v>
      </c>
      <c r="C35" s="2" t="s">
        <v>374</v>
      </c>
    </row>
    <row r="38" spans="1:6" ht="14.4">
      <c r="A38" s="238" t="s">
        <v>1</v>
      </c>
      <c r="B38" s="239"/>
      <c r="C38" s="239"/>
      <c r="D38" s="239"/>
      <c r="E38" s="239"/>
    </row>
    <row r="40" spans="1:6">
      <c r="A40" s="381"/>
      <c r="B40" s="381"/>
      <c r="C40" s="381"/>
      <c r="D40" s="382"/>
      <c r="E40" s="383" t="s">
        <v>384</v>
      </c>
      <c r="F40" s="383" t="s">
        <v>384</v>
      </c>
    </row>
    <row r="41" spans="1:6" ht="27.6">
      <c r="A41" s="384" t="s">
        <v>368</v>
      </c>
      <c r="B41" s="384" t="s">
        <v>369</v>
      </c>
      <c r="C41" s="384" t="s">
        <v>370</v>
      </c>
      <c r="D41" s="384" t="s">
        <v>371</v>
      </c>
      <c r="E41" s="384" t="s">
        <v>379</v>
      </c>
      <c r="F41" s="384" t="s">
        <v>380</v>
      </c>
    </row>
    <row r="42" spans="1:6">
      <c r="A42" s="384" t="s">
        <v>372</v>
      </c>
      <c r="B42" s="385">
        <v>595</v>
      </c>
      <c r="C42" s="386">
        <v>1335</v>
      </c>
      <c r="D42" s="387">
        <v>2</v>
      </c>
      <c r="E42" s="391">
        <f>B42-D42</f>
        <v>593</v>
      </c>
      <c r="F42" s="391">
        <f>B42-(D42*LOG($B$8))/2</f>
        <v>592.22548303427141</v>
      </c>
    </row>
    <row r="43" spans="1:6">
      <c r="A43" s="384" t="s">
        <v>381</v>
      </c>
      <c r="B43" s="385">
        <v>611</v>
      </c>
      <c r="C43" s="386">
        <v>1609</v>
      </c>
      <c r="D43" s="387">
        <v>4</v>
      </c>
      <c r="E43" s="391">
        <f>B43-D43</f>
        <v>607</v>
      </c>
      <c r="F43" s="391">
        <f>B43-(D43*LOG($B$8))/2</f>
        <v>605.45096606854293</v>
      </c>
    </row>
    <row r="44" spans="1:6">
      <c r="A44" s="384" t="s">
        <v>374</v>
      </c>
      <c r="B44" s="385">
        <v>619</v>
      </c>
      <c r="C44" s="386">
        <v>1579</v>
      </c>
      <c r="D44" s="387">
        <v>6</v>
      </c>
      <c r="E44" s="392">
        <f>B44-D44</f>
        <v>613</v>
      </c>
      <c r="F44" s="392">
        <f>B44-(D44*LOG($B$8))/2</f>
        <v>610.67644910281433</v>
      </c>
    </row>
    <row r="46" spans="1:6">
      <c r="A46" s="390" t="s">
        <v>382</v>
      </c>
    </row>
    <row r="47" spans="1:6">
      <c r="A47" s="390" t="s">
        <v>385</v>
      </c>
    </row>
  </sheetData>
  <mergeCells count="9">
    <mergeCell ref="A34:E34"/>
    <mergeCell ref="A38:E38"/>
    <mergeCell ref="A40:C40"/>
    <mergeCell ref="A12:I12"/>
    <mergeCell ref="A13:F13"/>
    <mergeCell ref="A15:E15"/>
    <mergeCell ref="A19:E19"/>
    <mergeCell ref="A21:C21"/>
    <mergeCell ref="A32:F32"/>
  </mergeCells>
  <pageMargins left="0.7" right="0.7" top="0.75" bottom="0.75" header="0.3" footer="0.3"/>
  <pageSetup orientation="portrait" horizontalDpi="240" verticalDpi="24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FECC9-77B3-4B8A-A317-D446BAB79785}">
  <dimension ref="A1:G80"/>
  <sheetViews>
    <sheetView topLeftCell="A13" workbookViewId="0">
      <selection activeCell="L53" sqref="L53"/>
    </sheetView>
  </sheetViews>
  <sheetFormatPr defaultColWidth="8.796875" defaultRowHeight="13.8"/>
  <cols>
    <col min="1" max="1" width="27.5" customWidth="1"/>
    <col min="2" max="2" width="12" customWidth="1"/>
  </cols>
  <sheetData>
    <row r="1" spans="1:2">
      <c r="A1" s="393"/>
    </row>
    <row r="2" spans="1:2">
      <c r="A2" s="393"/>
    </row>
    <row r="3" spans="1:2" ht="15.6">
      <c r="A3" s="394"/>
      <c r="B3" s="395" t="s">
        <v>386</v>
      </c>
    </row>
    <row r="4" spans="1:2">
      <c r="A4" s="394" t="s">
        <v>387</v>
      </c>
      <c r="B4" s="396">
        <v>5000</v>
      </c>
    </row>
    <row r="5" spans="1:2">
      <c r="A5" s="394" t="s">
        <v>388</v>
      </c>
      <c r="B5" s="397">
        <v>202.8</v>
      </c>
    </row>
    <row r="6" spans="1:2">
      <c r="A6" s="394" t="s">
        <v>389</v>
      </c>
      <c r="B6" s="397">
        <v>624.29999999999995</v>
      </c>
    </row>
    <row r="7" spans="1:2">
      <c r="A7" s="394" t="s">
        <v>390</v>
      </c>
      <c r="B7" s="394">
        <v>20</v>
      </c>
    </row>
    <row r="8" spans="1:2">
      <c r="A8" s="394" t="s">
        <v>391</v>
      </c>
      <c r="B8" s="394">
        <v>19</v>
      </c>
    </row>
    <row r="9" spans="1:2">
      <c r="A9" s="394" t="s">
        <v>392</v>
      </c>
      <c r="B9" s="398">
        <v>1</v>
      </c>
    </row>
    <row r="10" spans="1:2">
      <c r="A10" s="394" t="s">
        <v>393</v>
      </c>
      <c r="B10" s="394">
        <v>0.04</v>
      </c>
    </row>
    <row r="11" spans="1:2">
      <c r="A11" s="394" t="s">
        <v>394</v>
      </c>
      <c r="B11" s="394">
        <v>0.3</v>
      </c>
    </row>
    <row r="12" spans="1:2">
      <c r="A12" s="399" t="s">
        <v>395</v>
      </c>
      <c r="B12" s="400">
        <v>0.32480250668309191</v>
      </c>
    </row>
    <row r="13" spans="1:2">
      <c r="A13" s="394" t="s">
        <v>396</v>
      </c>
      <c r="B13" s="400">
        <v>0.43868226960244328</v>
      </c>
    </row>
    <row r="14" spans="1:2">
      <c r="A14" s="394" t="s">
        <v>397</v>
      </c>
      <c r="B14" s="394">
        <v>250</v>
      </c>
    </row>
    <row r="15" spans="1:2">
      <c r="A15" s="394" t="s">
        <v>398</v>
      </c>
      <c r="B15" s="394">
        <f>ROUND(NORMINV(0.99,0,1),4)</f>
        <v>2.3262999999999998</v>
      </c>
    </row>
    <row r="17" spans="1:6">
      <c r="A17" t="s">
        <v>399</v>
      </c>
    </row>
    <row r="19" spans="1:6">
      <c r="A19" s="242" t="s">
        <v>400</v>
      </c>
      <c r="B19" s="242"/>
      <c r="C19" s="242"/>
      <c r="D19" s="242"/>
      <c r="E19" s="242"/>
      <c r="F19" s="242"/>
    </row>
    <row r="21" spans="1:6" ht="14.4">
      <c r="A21" s="238" t="s">
        <v>0</v>
      </c>
      <c r="B21" s="239"/>
      <c r="C21" s="239"/>
      <c r="D21" s="239"/>
      <c r="E21" s="239"/>
    </row>
    <row r="22" spans="1:6">
      <c r="A22" t="s">
        <v>401</v>
      </c>
      <c r="C22" s="2"/>
    </row>
    <row r="25" spans="1:6" ht="14.4">
      <c r="A25" s="238" t="s">
        <v>1</v>
      </c>
      <c r="B25" s="239"/>
      <c r="C25" s="239"/>
      <c r="D25" s="239"/>
      <c r="E25" s="239"/>
    </row>
    <row r="33" spans="1:6">
      <c r="A33" s="242" t="s">
        <v>402</v>
      </c>
      <c r="B33" s="242"/>
      <c r="C33" s="242"/>
      <c r="D33" s="242"/>
      <c r="E33" s="242"/>
      <c r="F33" s="242"/>
    </row>
    <row r="35" spans="1:6" ht="14.4">
      <c r="A35" s="238" t="s">
        <v>0</v>
      </c>
      <c r="B35" s="239"/>
      <c r="C35" s="239"/>
      <c r="D35" s="239"/>
      <c r="E35" s="239"/>
    </row>
    <row r="36" spans="1:6" ht="14.4">
      <c r="A36" s="401" t="s">
        <v>403</v>
      </c>
      <c r="C36" s="2"/>
    </row>
    <row r="39" spans="1:6" ht="14.4">
      <c r="A39" s="238" t="s">
        <v>1</v>
      </c>
      <c r="B39" s="239"/>
      <c r="C39" s="239"/>
      <c r="D39" s="239"/>
      <c r="E39" s="239"/>
    </row>
    <row r="49" spans="1:7">
      <c r="A49" s="242" t="s">
        <v>404</v>
      </c>
      <c r="B49" s="242"/>
      <c r="C49" s="242"/>
      <c r="D49" s="242"/>
      <c r="E49" s="242"/>
      <c r="F49" s="242"/>
      <c r="G49" s="242"/>
    </row>
    <row r="51" spans="1:7" ht="14.4">
      <c r="A51" s="238" t="s">
        <v>0</v>
      </c>
      <c r="B51" s="239"/>
      <c r="C51" s="239"/>
      <c r="D51" s="239"/>
      <c r="E51" s="239"/>
    </row>
    <row r="52" spans="1:7">
      <c r="A52" t="s">
        <v>405</v>
      </c>
      <c r="C52" s="2"/>
    </row>
    <row r="53" spans="1:7">
      <c r="A53" t="s">
        <v>406</v>
      </c>
      <c r="C53" s="2"/>
    </row>
    <row r="56" spans="1:7" ht="14.4">
      <c r="A56" s="238" t="s">
        <v>1</v>
      </c>
      <c r="B56" s="239"/>
      <c r="C56" s="239"/>
      <c r="D56" s="239"/>
      <c r="E56" s="239"/>
    </row>
    <row r="72" spans="1:7">
      <c r="A72" s="242" t="s">
        <v>407</v>
      </c>
      <c r="B72" s="242"/>
      <c r="C72" s="242"/>
      <c r="D72" s="242"/>
      <c r="E72" s="242"/>
      <c r="F72" s="242"/>
      <c r="G72" s="242"/>
    </row>
    <row r="73" spans="1:7">
      <c r="A73" s="242"/>
      <c r="B73" s="242"/>
      <c r="C73" s="242"/>
      <c r="D73" s="242"/>
      <c r="E73" s="242"/>
      <c r="F73" s="242"/>
      <c r="G73" s="242"/>
    </row>
    <row r="75" spans="1:7" ht="14.4">
      <c r="A75" s="238" t="s">
        <v>0</v>
      </c>
      <c r="B75" s="239"/>
      <c r="C75" s="239"/>
      <c r="D75" s="239"/>
      <c r="E75" s="239"/>
    </row>
    <row r="76" spans="1:7">
      <c r="A76" t="s">
        <v>408</v>
      </c>
      <c r="C76" s="2"/>
    </row>
    <row r="77" spans="1:7">
      <c r="A77" t="s">
        <v>409</v>
      </c>
      <c r="C77" s="2"/>
    </row>
    <row r="80" spans="1:7" ht="14.4">
      <c r="A80" s="238" t="s">
        <v>1</v>
      </c>
      <c r="B80" s="239"/>
      <c r="C80" s="239"/>
      <c r="D80" s="239"/>
      <c r="E80" s="239"/>
    </row>
  </sheetData>
  <mergeCells count="12">
    <mergeCell ref="A49:G49"/>
    <mergeCell ref="A51:E51"/>
    <mergeCell ref="A56:E56"/>
    <mergeCell ref="A72:G73"/>
    <mergeCell ref="A75:E75"/>
    <mergeCell ref="A80:E80"/>
    <mergeCell ref="A19:F19"/>
    <mergeCell ref="A21:E21"/>
    <mergeCell ref="A25:E25"/>
    <mergeCell ref="A33:F33"/>
    <mergeCell ref="A35:E35"/>
    <mergeCell ref="A39:E39"/>
  </mergeCells>
  <pageMargins left="0.7" right="0.7" top="0.75" bottom="0.75" header="0.3" footer="0.3"/>
  <pageSetup orientation="portrait" horizontalDpi="240" verticalDpi="24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1CF0-7AD6-4780-9363-D089B5E571B3}">
  <sheetPr>
    <tabColor theme="9" tint="-0.249977111117893"/>
  </sheetPr>
  <dimension ref="A1:J90"/>
  <sheetViews>
    <sheetView zoomScale="120" zoomScaleNormal="120" workbookViewId="0">
      <selection activeCell="L53" sqref="L53"/>
    </sheetView>
  </sheetViews>
  <sheetFormatPr defaultColWidth="8.796875" defaultRowHeight="13.8"/>
  <cols>
    <col min="1" max="1" width="18.5" customWidth="1"/>
    <col min="2" max="2" width="11.296875" customWidth="1"/>
    <col min="7" max="7" width="20.5" customWidth="1"/>
    <col min="9" max="10" width="11.69921875" bestFit="1" customWidth="1"/>
  </cols>
  <sheetData>
    <row r="1" spans="1:7" ht="13.8" customHeight="1">
      <c r="A1" s="393" t="s">
        <v>23</v>
      </c>
    </row>
    <row r="2" spans="1:7" ht="13.8" customHeight="1">
      <c r="A2" s="393"/>
    </row>
    <row r="3" spans="1:7" ht="13.8" customHeight="1">
      <c r="A3" s="394"/>
      <c r="B3" s="395" t="s">
        <v>386</v>
      </c>
      <c r="G3" s="402"/>
    </row>
    <row r="4" spans="1:7" ht="15.6">
      <c r="A4" s="394" t="s">
        <v>387</v>
      </c>
      <c r="B4" s="396">
        <v>5000</v>
      </c>
      <c r="G4" s="402"/>
    </row>
    <row r="5" spans="1:7">
      <c r="A5" s="394" t="s">
        <v>388</v>
      </c>
      <c r="B5" s="397">
        <v>202.8</v>
      </c>
    </row>
    <row r="6" spans="1:7">
      <c r="A6" s="394" t="s">
        <v>389</v>
      </c>
      <c r="B6" s="397">
        <v>624.29999999999995</v>
      </c>
    </row>
    <row r="7" spans="1:7">
      <c r="A7" s="394" t="s">
        <v>390</v>
      </c>
      <c r="B7" s="394">
        <v>20</v>
      </c>
    </row>
    <row r="8" spans="1:7">
      <c r="A8" s="394" t="s">
        <v>391</v>
      </c>
      <c r="B8" s="394">
        <v>19</v>
      </c>
    </row>
    <row r="9" spans="1:7">
      <c r="A9" s="394" t="s">
        <v>392</v>
      </c>
      <c r="B9" s="398">
        <v>1</v>
      </c>
    </row>
    <row r="10" spans="1:7">
      <c r="A10" s="394" t="s">
        <v>393</v>
      </c>
      <c r="B10" s="394">
        <v>0.04</v>
      </c>
    </row>
    <row r="11" spans="1:7">
      <c r="A11" s="394" t="s">
        <v>394</v>
      </c>
      <c r="B11" s="394">
        <v>0.3</v>
      </c>
    </row>
    <row r="12" spans="1:7">
      <c r="A12" s="399" t="s">
        <v>395</v>
      </c>
      <c r="B12" s="400">
        <v>0.32480250668309191</v>
      </c>
    </row>
    <row r="13" spans="1:7">
      <c r="A13" s="394" t="s">
        <v>396</v>
      </c>
      <c r="B13" s="400">
        <v>0.43868226960244328</v>
      </c>
    </row>
    <row r="14" spans="1:7">
      <c r="A14" s="394" t="s">
        <v>397</v>
      </c>
      <c r="B14" s="394">
        <v>250</v>
      </c>
    </row>
    <row r="15" spans="1:7">
      <c r="A15" s="394" t="s">
        <v>398</v>
      </c>
      <c r="B15" s="394">
        <f>ROUND(NORMINV(0.99,0,1),4)</f>
        <v>2.3262999999999998</v>
      </c>
    </row>
    <row r="17" spans="1:5">
      <c r="A17" t="s">
        <v>410</v>
      </c>
    </row>
    <row r="19" spans="1:5">
      <c r="A19" t="s">
        <v>411</v>
      </c>
    </row>
    <row r="20" spans="1:5">
      <c r="A20" s="393" t="s">
        <v>412</v>
      </c>
    </row>
    <row r="21" spans="1:5">
      <c r="A21" s="393"/>
    </row>
    <row r="22" spans="1:5" ht="14.4">
      <c r="A22" s="238" t="s">
        <v>0</v>
      </c>
      <c r="B22" s="239"/>
      <c r="C22" s="239"/>
      <c r="D22" s="239"/>
      <c r="E22" s="239"/>
    </row>
    <row r="23" spans="1:5">
      <c r="A23" t="s">
        <v>401</v>
      </c>
      <c r="C23" s="403">
        <f>C29</f>
        <v>5000.0005402308961</v>
      </c>
    </row>
    <row r="24" spans="1:5">
      <c r="A24" s="393"/>
    </row>
    <row r="26" spans="1:5" ht="14.4">
      <c r="A26" s="238" t="s">
        <v>1</v>
      </c>
      <c r="B26" s="239"/>
      <c r="C26" s="239"/>
      <c r="D26" s="239"/>
      <c r="E26" s="239"/>
    </row>
    <row r="28" spans="1:5">
      <c r="A28" t="s">
        <v>413</v>
      </c>
      <c r="C28" s="404">
        <f>B8*EXP(-B10*B9)*B13-B7*B12</f>
        <v>1.5120944101087561</v>
      </c>
    </row>
    <row r="29" spans="1:5">
      <c r="A29" t="s">
        <v>401</v>
      </c>
      <c r="C29" s="405">
        <f>B5*B7+B6*C28</f>
        <v>5000.0005402308961</v>
      </c>
    </row>
    <row r="33" spans="1:5">
      <c r="A33" s="393" t="s">
        <v>414</v>
      </c>
    </row>
    <row r="36" spans="1:5" ht="14.4">
      <c r="A36" s="238" t="s">
        <v>0</v>
      </c>
      <c r="B36" s="239"/>
      <c r="C36" s="239"/>
      <c r="D36" s="239"/>
      <c r="E36" s="239"/>
    </row>
    <row r="37" spans="1:5" ht="14.4">
      <c r="A37" s="401" t="s">
        <v>403</v>
      </c>
      <c r="B37" s="401"/>
      <c r="C37" s="2" t="s">
        <v>415</v>
      </c>
      <c r="D37" s="401"/>
      <c r="E37" s="401"/>
    </row>
    <row r="38" spans="1:5" ht="14.4">
      <c r="A38" s="401"/>
      <c r="B38" s="401"/>
      <c r="C38" s="352"/>
      <c r="D38" s="401"/>
      <c r="E38" s="401"/>
    </row>
    <row r="39" spans="1:5" ht="14.4">
      <c r="A39" s="401"/>
      <c r="B39" s="401"/>
      <c r="C39" s="352"/>
      <c r="D39" s="401"/>
      <c r="E39" s="401"/>
    </row>
    <row r="40" spans="1:5" ht="14.4">
      <c r="A40" s="238" t="s">
        <v>1</v>
      </c>
      <c r="B40" s="239"/>
      <c r="C40" s="239"/>
      <c r="D40" s="239"/>
      <c r="E40" s="239"/>
    </row>
    <row r="41" spans="1:5">
      <c r="D41" s="404"/>
    </row>
    <row r="42" spans="1:5">
      <c r="A42" t="s">
        <v>416</v>
      </c>
      <c r="C42" s="404">
        <f>-B12</f>
        <v>-0.32480250668309191</v>
      </c>
      <c r="D42" s="404"/>
    </row>
    <row r="43" spans="1:5">
      <c r="A43" t="s">
        <v>417</v>
      </c>
      <c r="C43" s="405">
        <f>B5-B6*B12</f>
        <v>2.5795077745755179E-2</v>
      </c>
    </row>
    <row r="49" spans="1:9" ht="15.6">
      <c r="A49" s="402" t="s">
        <v>418</v>
      </c>
    </row>
    <row r="51" spans="1:9" ht="14.4">
      <c r="A51" s="238" t="s">
        <v>0</v>
      </c>
      <c r="B51" s="239"/>
      <c r="C51" s="239"/>
      <c r="D51" s="239"/>
      <c r="E51" s="239"/>
    </row>
    <row r="52" spans="1:9" ht="15.6">
      <c r="A52" t="s">
        <v>419</v>
      </c>
      <c r="C52" s="406">
        <f>C61</f>
        <v>0.10000000000000009</v>
      </c>
      <c r="G52" s="402"/>
    </row>
    <row r="53" spans="1:9">
      <c r="A53" t="s">
        <v>420</v>
      </c>
      <c r="C53" s="406">
        <f>C70</f>
        <v>8.9965837207877097E-3</v>
      </c>
      <c r="H53" s="404"/>
      <c r="I53" s="407"/>
    </row>
    <row r="54" spans="1:9" ht="15.6">
      <c r="G54" s="402"/>
    </row>
    <row r="55" spans="1:9" ht="14.4">
      <c r="A55" s="238" t="s">
        <v>1</v>
      </c>
      <c r="B55" s="239"/>
      <c r="C55" s="239"/>
      <c r="D55" s="239"/>
      <c r="E55" s="239"/>
    </row>
    <row r="57" spans="1:9">
      <c r="A57" t="s">
        <v>421</v>
      </c>
      <c r="C57">
        <v>0.05</v>
      </c>
    </row>
    <row r="58" spans="1:9">
      <c r="A58" s="393" t="s">
        <v>422</v>
      </c>
      <c r="C58">
        <f>B4/B7</f>
        <v>250</v>
      </c>
      <c r="D58" t="s">
        <v>423</v>
      </c>
    </row>
    <row r="59" spans="1:9">
      <c r="A59" t="s">
        <v>424</v>
      </c>
      <c r="C59">
        <v>22</v>
      </c>
    </row>
    <row r="60" spans="1:9">
      <c r="A60" t="s">
        <v>425</v>
      </c>
      <c r="C60">
        <f>C59*C58</f>
        <v>5500</v>
      </c>
    </row>
    <row r="61" spans="1:9">
      <c r="A61" t="s">
        <v>426</v>
      </c>
      <c r="C61" s="408">
        <f>C60/B4-1</f>
        <v>0.10000000000000009</v>
      </c>
    </row>
    <row r="63" spans="1:9">
      <c r="A63" s="393" t="s">
        <v>427</v>
      </c>
    </row>
    <row r="64" spans="1:9">
      <c r="A64" t="s">
        <v>428</v>
      </c>
      <c r="B64" s="404"/>
      <c r="C64" s="404">
        <f>(LN(C59/B8)+(B10+0.5*B11^2)*(B9-C57))/B11/SQRT(B9-C57)</f>
        <v>0.77753247597404995</v>
      </c>
    </row>
    <row r="65" spans="1:10">
      <c r="A65" s="404" t="s">
        <v>429</v>
      </c>
      <c r="B65" s="404"/>
      <c r="C65" s="404">
        <f>C64-B11*SQRT(B9-C57)</f>
        <v>0.48512864562978109</v>
      </c>
    </row>
    <row r="66" spans="1:10">
      <c r="A66" s="404" t="s">
        <v>395</v>
      </c>
      <c r="B66" s="404"/>
      <c r="C66" s="404">
        <f>NORMDIST(-C64,0,1,1)</f>
        <v>0.21842234088003432</v>
      </c>
      <c r="D66" s="404"/>
    </row>
    <row r="67" spans="1:10">
      <c r="A67" s="404" t="s">
        <v>396</v>
      </c>
      <c r="B67" s="404"/>
      <c r="C67" s="404">
        <f>NORMDIST(-C65,0,1,1)</f>
        <v>0.31379254668361378</v>
      </c>
      <c r="D67" s="404"/>
    </row>
    <row r="68" spans="1:10">
      <c r="A68" t="s">
        <v>430</v>
      </c>
      <c r="C68" s="404">
        <f>B8*EXP(-B10*(B9-C57))*C67-C59*C66</f>
        <v>0.93445926414214053</v>
      </c>
    </row>
    <row r="69" spans="1:10">
      <c r="A69" t="s">
        <v>425</v>
      </c>
      <c r="C69" s="405">
        <f>C59*B5+C68*B6</f>
        <v>5044.9829186039387</v>
      </c>
      <c r="I69" s="404"/>
      <c r="J69" s="407"/>
    </row>
    <row r="70" spans="1:10">
      <c r="A70" t="s">
        <v>426</v>
      </c>
      <c r="C70" s="407">
        <f>C69/B4-1</f>
        <v>8.9965837207877097E-3</v>
      </c>
    </row>
    <row r="74" spans="1:10" ht="15.6">
      <c r="A74" s="402" t="s">
        <v>431</v>
      </c>
    </row>
    <row r="76" spans="1:10" ht="14.4">
      <c r="A76" s="238" t="s">
        <v>0</v>
      </c>
      <c r="B76" s="239"/>
      <c r="C76" s="239"/>
      <c r="D76" s="239"/>
      <c r="E76" s="239"/>
    </row>
    <row r="77" spans="1:10">
      <c r="A77" t="s">
        <v>422</v>
      </c>
      <c r="C77" s="409">
        <f>C85</f>
        <v>4.4139347471157317E-2</v>
      </c>
    </row>
    <row r="78" spans="1:10">
      <c r="A78" t="s">
        <v>427</v>
      </c>
      <c r="C78" s="409">
        <f>C90</f>
        <v>1.2788262304553105E-2</v>
      </c>
    </row>
    <row r="80" spans="1:10" ht="14.4">
      <c r="A80" s="238" t="s">
        <v>1</v>
      </c>
      <c r="B80" s="239"/>
      <c r="C80" s="239"/>
      <c r="D80" s="239"/>
      <c r="E80" s="239"/>
    </row>
    <row r="82" spans="1:3">
      <c r="A82" s="393" t="s">
        <v>422</v>
      </c>
    </row>
    <row r="83" spans="1:3">
      <c r="A83" s="410" t="s">
        <v>432</v>
      </c>
      <c r="B83" s="410"/>
      <c r="C83" s="410">
        <v>250</v>
      </c>
    </row>
    <row r="84" spans="1:3">
      <c r="A84" t="s">
        <v>433</v>
      </c>
      <c r="C84" s="404">
        <f>C83*C59*NORMINV(0.99,0,1)*SQRT(1/250)*B11</f>
        <v>242.76641109136526</v>
      </c>
    </row>
    <row r="85" spans="1:3">
      <c r="A85" t="s">
        <v>434</v>
      </c>
      <c r="C85" s="407">
        <f>C84/C60</f>
        <v>4.4139347471157317E-2</v>
      </c>
    </row>
    <row r="87" spans="1:3">
      <c r="A87" s="393" t="s">
        <v>427</v>
      </c>
    </row>
    <row r="88" spans="1:3">
      <c r="A88" t="s">
        <v>432</v>
      </c>
      <c r="C88" s="404">
        <f>B5-B6*C66</f>
        <v>66.438932588594611</v>
      </c>
    </row>
    <row r="89" spans="1:3">
      <c r="A89" t="s">
        <v>433</v>
      </c>
      <c r="C89" s="404">
        <f>C88*C59*NORMINV(0.99,0,1)*SQRT(1/250)*B11</f>
        <v>64.516564885097054</v>
      </c>
    </row>
    <row r="90" spans="1:3">
      <c r="A90" t="s">
        <v>434</v>
      </c>
      <c r="C90" s="407">
        <f>C89/C69</f>
        <v>1.2788262304553105E-2</v>
      </c>
    </row>
  </sheetData>
  <mergeCells count="8">
    <mergeCell ref="A76:E76"/>
    <mergeCell ref="A80:E80"/>
    <mergeCell ref="A22:E22"/>
    <mergeCell ref="A26:E26"/>
    <mergeCell ref="A36:E36"/>
    <mergeCell ref="A40:E40"/>
    <mergeCell ref="A51:E51"/>
    <mergeCell ref="A55:E55"/>
  </mergeCells>
  <pageMargins left="0.7" right="0.7" top="0.75" bottom="0.75" header="0.3" footer="0.3"/>
  <pageSetup orientation="portrait" horizontalDpi="240" verticalDpi="24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64AC-1C5F-6F43-A3D6-704713B07CEA}">
  <dimension ref="A1:M32"/>
  <sheetViews>
    <sheetView workbookViewId="0">
      <selection activeCell="L46" sqref="L46"/>
    </sheetView>
  </sheetViews>
  <sheetFormatPr defaultColWidth="8.796875" defaultRowHeight="13.8"/>
  <cols>
    <col min="1" max="1" width="12.69921875" customWidth="1"/>
  </cols>
  <sheetData>
    <row r="1" spans="1:13" ht="14.4">
      <c r="A1" s="8" t="s">
        <v>23</v>
      </c>
      <c r="B1" s="4"/>
      <c r="C1" s="4"/>
      <c r="D1" s="4"/>
      <c r="E1" s="4"/>
      <c r="F1" s="4"/>
      <c r="G1" s="4"/>
      <c r="H1" s="4"/>
      <c r="I1" s="4"/>
      <c r="J1" s="4"/>
      <c r="K1" s="4"/>
      <c r="L1" s="4"/>
      <c r="M1" s="4"/>
    </row>
    <row r="2" spans="1:13" ht="14.4">
      <c r="A2" s="8"/>
      <c r="B2" s="4"/>
      <c r="C2" s="4"/>
      <c r="D2" s="4"/>
      <c r="E2" s="4"/>
      <c r="F2" s="4"/>
      <c r="G2" s="4"/>
      <c r="H2" s="4"/>
      <c r="I2" s="4"/>
      <c r="J2" s="4"/>
      <c r="K2" s="4"/>
      <c r="L2" s="4"/>
      <c r="M2" s="4"/>
    </row>
    <row r="3" spans="1:13" ht="14.4">
      <c r="A3" s="6" t="s">
        <v>14</v>
      </c>
      <c r="B3" s="6">
        <v>1</v>
      </c>
      <c r="C3" s="6">
        <v>2</v>
      </c>
      <c r="D3" s="6">
        <v>3</v>
      </c>
      <c r="E3" s="6">
        <v>4</v>
      </c>
      <c r="F3" s="6">
        <v>5</v>
      </c>
      <c r="G3" s="6">
        <v>6</v>
      </c>
      <c r="H3" s="6">
        <v>7</v>
      </c>
      <c r="I3" s="6">
        <v>8</v>
      </c>
      <c r="J3" s="6">
        <v>9</v>
      </c>
      <c r="K3" s="6">
        <v>10</v>
      </c>
      <c r="L3" s="6">
        <v>11</v>
      </c>
      <c r="M3" s="6">
        <v>12</v>
      </c>
    </row>
    <row r="4" spans="1:13" ht="15.6">
      <c r="A4" s="6" t="s">
        <v>22</v>
      </c>
      <c r="B4" s="6">
        <v>50</v>
      </c>
      <c r="C4" s="6">
        <v>39</v>
      </c>
      <c r="D4" s="6">
        <v>32</v>
      </c>
      <c r="E4" s="6">
        <v>38</v>
      </c>
      <c r="F4" s="6">
        <v>47</v>
      </c>
      <c r="G4" s="6">
        <v>46</v>
      </c>
      <c r="H4" s="6">
        <v>50</v>
      </c>
      <c r="I4" s="6">
        <v>43</v>
      </c>
      <c r="J4" s="6">
        <v>36</v>
      </c>
      <c r="K4" s="6">
        <v>43</v>
      </c>
      <c r="L4" s="6">
        <v>39</v>
      </c>
      <c r="M4" s="6">
        <v>40</v>
      </c>
    </row>
    <row r="5" spans="1:13" ht="15.6">
      <c r="A5" s="6" t="s">
        <v>21</v>
      </c>
      <c r="B5" s="5">
        <v>8</v>
      </c>
      <c r="C5" s="5">
        <v>7</v>
      </c>
      <c r="D5" s="5">
        <v>4</v>
      </c>
      <c r="E5" s="5">
        <v>6</v>
      </c>
      <c r="F5" s="5">
        <v>5</v>
      </c>
      <c r="G5" s="5">
        <v>8</v>
      </c>
      <c r="H5" s="5">
        <v>6</v>
      </c>
      <c r="I5" s="5">
        <v>5</v>
      </c>
      <c r="J5" s="5">
        <v>5</v>
      </c>
      <c r="K5" s="5">
        <v>10</v>
      </c>
      <c r="L5" s="5">
        <v>5</v>
      </c>
      <c r="M5" s="5">
        <v>4</v>
      </c>
    </row>
    <row r="7" spans="1:13" ht="14.4">
      <c r="A7" s="7" t="s">
        <v>20</v>
      </c>
    </row>
    <row r="9" spans="1:13">
      <c r="A9" s="241" t="s">
        <v>19</v>
      </c>
      <c r="B9" s="242"/>
      <c r="C9" s="242"/>
      <c r="D9" s="242"/>
      <c r="E9" s="242"/>
      <c r="F9" s="242"/>
      <c r="G9" s="242"/>
      <c r="H9" s="242"/>
    </row>
    <row r="10" spans="1:13">
      <c r="A10" s="242"/>
      <c r="B10" s="242"/>
      <c r="C10" s="242"/>
      <c r="D10" s="242"/>
      <c r="E10" s="242"/>
      <c r="F10" s="242"/>
      <c r="G10" s="242"/>
      <c r="H10" s="242"/>
    </row>
    <row r="12" spans="1:13" ht="14.4">
      <c r="A12" s="243" t="s">
        <v>0</v>
      </c>
      <c r="B12" s="244"/>
      <c r="C12" s="244"/>
      <c r="D12" s="244"/>
      <c r="E12" s="244"/>
    </row>
    <row r="13" spans="1:13" ht="14.4">
      <c r="A13" s="4" t="s">
        <v>18</v>
      </c>
      <c r="C13" s="2"/>
    </row>
    <row r="14" spans="1:13" ht="14.4">
      <c r="A14" s="4" t="s">
        <v>17</v>
      </c>
      <c r="C14" s="2"/>
    </row>
    <row r="15" spans="1:13" ht="14.4">
      <c r="A15" s="4"/>
      <c r="C15" s="2"/>
    </row>
    <row r="17" spans="1:5" ht="14.4">
      <c r="A17" s="243" t="s">
        <v>1</v>
      </c>
      <c r="B17" s="244"/>
      <c r="C17" s="244"/>
      <c r="D17" s="244"/>
      <c r="E17" s="244"/>
    </row>
    <row r="26" spans="1:5" ht="14.4">
      <c r="A26" s="4" t="s">
        <v>16</v>
      </c>
    </row>
    <row r="28" spans="1:5" ht="14.4">
      <c r="A28" s="243" t="s">
        <v>0</v>
      </c>
      <c r="B28" s="244"/>
      <c r="C28" s="244"/>
      <c r="D28" s="244"/>
      <c r="E28" s="244"/>
    </row>
    <row r="29" spans="1:5" ht="14.4">
      <c r="A29" s="4" t="s">
        <v>15</v>
      </c>
      <c r="C29" s="2"/>
    </row>
    <row r="32" spans="1:5" ht="14.4">
      <c r="A32" s="243" t="s">
        <v>1</v>
      </c>
      <c r="B32" s="244"/>
      <c r="C32" s="244"/>
      <c r="D32" s="244"/>
      <c r="E32" s="244"/>
    </row>
  </sheetData>
  <mergeCells count="5">
    <mergeCell ref="A9:H10"/>
    <mergeCell ref="A12:E12"/>
    <mergeCell ref="A17:E17"/>
    <mergeCell ref="A28:E28"/>
    <mergeCell ref="A32:E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76860-7D04-8240-BFC7-605DA60B6E0A}">
  <dimension ref="A1:G30"/>
  <sheetViews>
    <sheetView zoomScale="177" workbookViewId="0">
      <selection activeCell="A7" sqref="A7"/>
    </sheetView>
  </sheetViews>
  <sheetFormatPr defaultColWidth="8.796875" defaultRowHeight="15.6"/>
  <cols>
    <col min="1" max="1" width="18.19921875" style="9" customWidth="1"/>
    <col min="2" max="7" width="13.69921875" style="9" customWidth="1"/>
    <col min="8" max="16384" width="8.796875" style="9"/>
  </cols>
  <sheetData>
    <row r="1" spans="1:7">
      <c r="A1" s="28" t="s">
        <v>50</v>
      </c>
      <c r="B1" s="17"/>
      <c r="C1" s="17"/>
      <c r="D1" s="17"/>
      <c r="E1" s="17"/>
      <c r="F1" s="17"/>
      <c r="G1" s="17"/>
    </row>
    <row r="2" spans="1:7">
      <c r="A2" s="27" t="s">
        <v>49</v>
      </c>
      <c r="B2" s="17"/>
      <c r="C2" s="17"/>
      <c r="D2" s="17"/>
      <c r="E2" s="17"/>
      <c r="F2" s="17"/>
      <c r="G2" s="17"/>
    </row>
    <row r="3" spans="1:7">
      <c r="A3" s="27" t="s">
        <v>48</v>
      </c>
      <c r="B3" s="17"/>
      <c r="C3" s="17"/>
      <c r="D3" s="17"/>
      <c r="E3" s="17"/>
      <c r="F3" s="17"/>
      <c r="G3" s="17"/>
    </row>
    <row r="4" spans="1:7">
      <c r="A4" s="27" t="s">
        <v>47</v>
      </c>
      <c r="B4" s="17"/>
      <c r="C4" s="17"/>
      <c r="D4" s="17"/>
      <c r="E4" s="17"/>
      <c r="F4" s="17"/>
      <c r="G4" s="17"/>
    </row>
    <row r="5" spans="1:7">
      <c r="A5" s="18" t="s">
        <v>46</v>
      </c>
      <c r="B5" s="20"/>
      <c r="C5" s="20"/>
      <c r="D5" s="20"/>
      <c r="E5" s="20"/>
      <c r="F5" s="20"/>
      <c r="G5" s="20"/>
    </row>
    <row r="6" spans="1:7" ht="16.2" thickBot="1">
      <c r="A6" s="18"/>
      <c r="B6" s="20"/>
      <c r="C6" s="20"/>
      <c r="D6" s="20"/>
      <c r="E6" s="20"/>
      <c r="F6" s="20"/>
      <c r="G6" s="20"/>
    </row>
    <row r="7" spans="1:7" ht="16.2" thickBot="1">
      <c r="A7" s="142" t="s">
        <v>192</v>
      </c>
      <c r="B7" s="26" t="s">
        <v>30</v>
      </c>
      <c r="C7" s="26" t="s">
        <v>45</v>
      </c>
      <c r="D7" s="26" t="s">
        <v>44</v>
      </c>
      <c r="E7" s="26" t="s">
        <v>43</v>
      </c>
      <c r="F7" s="26" t="s">
        <v>42</v>
      </c>
      <c r="G7" s="26" t="s">
        <v>41</v>
      </c>
    </row>
    <row r="8" spans="1:7" ht="16.2" thickBot="1">
      <c r="A8" s="23" t="s">
        <v>40</v>
      </c>
      <c r="B8" s="25">
        <v>0.1</v>
      </c>
      <c r="C8" s="25">
        <v>0.5</v>
      </c>
      <c r="D8" s="25">
        <v>0.9</v>
      </c>
      <c r="E8" s="25">
        <v>2</v>
      </c>
      <c r="F8" s="25">
        <v>9.9</v>
      </c>
      <c r="G8" s="24" t="s">
        <v>7</v>
      </c>
    </row>
    <row r="9" spans="1:7" ht="16.2" thickBot="1">
      <c r="A9" s="23" t="s">
        <v>39</v>
      </c>
      <c r="B9" s="25">
        <v>0.05</v>
      </c>
      <c r="C9" s="24" t="s">
        <v>38</v>
      </c>
      <c r="D9" s="25">
        <v>0.4</v>
      </c>
      <c r="E9" s="25">
        <v>1</v>
      </c>
      <c r="F9" s="25">
        <v>12</v>
      </c>
      <c r="G9" s="24" t="s">
        <v>37</v>
      </c>
    </row>
    <row r="10" spans="1:7" ht="16.2" thickBot="1">
      <c r="A10" s="23" t="s">
        <v>36</v>
      </c>
      <c r="B10" s="22">
        <v>100000</v>
      </c>
      <c r="C10" s="22">
        <v>200000</v>
      </c>
      <c r="D10" s="22">
        <v>100000</v>
      </c>
      <c r="E10" s="22">
        <v>300000</v>
      </c>
      <c r="F10" s="22">
        <v>300000</v>
      </c>
      <c r="G10" s="22">
        <v>1000000</v>
      </c>
    </row>
    <row r="11" spans="1:7">
      <c r="A11" s="21"/>
      <c r="B11" s="18" t="s">
        <v>35</v>
      </c>
      <c r="C11" s="20"/>
      <c r="D11" s="20"/>
      <c r="E11" s="20"/>
      <c r="F11" s="20"/>
      <c r="G11" s="20"/>
    </row>
    <row r="12" spans="1:7">
      <c r="A12" s="17"/>
      <c r="B12" s="19"/>
      <c r="C12" s="17"/>
      <c r="D12" s="17"/>
      <c r="E12" s="17"/>
      <c r="F12" s="17"/>
      <c r="G12" s="17"/>
    </row>
    <row r="13" spans="1:7">
      <c r="A13" s="17" t="s">
        <v>34</v>
      </c>
      <c r="B13" s="17"/>
      <c r="C13" s="17"/>
      <c r="D13" s="17"/>
      <c r="E13" s="17"/>
      <c r="F13" s="17"/>
      <c r="G13" s="17"/>
    </row>
    <row r="14" spans="1:7" s="1" customFormat="1">
      <c r="A14" s="18" t="s">
        <v>32</v>
      </c>
      <c r="B14" s="16"/>
      <c r="C14" s="16"/>
      <c r="D14" s="17"/>
      <c r="E14" s="17"/>
      <c r="F14" s="16"/>
      <c r="G14" s="16"/>
    </row>
    <row r="15" spans="1:7">
      <c r="A15" s="11" t="s">
        <v>24</v>
      </c>
    </row>
    <row r="25" spans="1:7">
      <c r="A25" s="17" t="s">
        <v>33</v>
      </c>
      <c r="B25" s="17"/>
      <c r="C25" s="17"/>
      <c r="D25" s="17"/>
      <c r="E25" s="17"/>
      <c r="F25" s="17"/>
      <c r="G25" s="17"/>
    </row>
    <row r="26" spans="1:7" s="1" customFormat="1" ht="16.2" thickBot="1">
      <c r="A26" s="18" t="s">
        <v>32</v>
      </c>
      <c r="B26" s="16"/>
      <c r="C26" s="16"/>
      <c r="D26" s="17"/>
      <c r="E26" s="17"/>
      <c r="F26" s="16"/>
      <c r="G26" s="16"/>
    </row>
    <row r="27" spans="1:7" ht="16.2" thickBot="1">
      <c r="A27" s="15" t="s">
        <v>31</v>
      </c>
      <c r="B27" s="14" t="s">
        <v>30</v>
      </c>
      <c r="C27" s="14" t="s">
        <v>29</v>
      </c>
      <c r="D27" s="14" t="s">
        <v>28</v>
      </c>
      <c r="E27" s="14" t="s">
        <v>27</v>
      </c>
      <c r="F27" s="14" t="s">
        <v>26</v>
      </c>
    </row>
    <row r="28" spans="1:7" ht="16.2" thickBot="1">
      <c r="A28" s="13" t="s">
        <v>25</v>
      </c>
      <c r="B28" s="12">
        <v>20</v>
      </c>
      <c r="C28" s="12">
        <v>15</v>
      </c>
      <c r="D28" s="12">
        <v>-30</v>
      </c>
      <c r="E28" s="12">
        <v>-20</v>
      </c>
      <c r="F28" s="12">
        <v>-5</v>
      </c>
    </row>
    <row r="29" spans="1:7">
      <c r="A29" s="11" t="s">
        <v>24</v>
      </c>
      <c r="B29" s="1"/>
      <c r="C29" s="1"/>
      <c r="D29" s="1"/>
      <c r="E29" s="1"/>
      <c r="F29" s="1"/>
    </row>
    <row r="30" spans="1:7">
      <c r="A30" s="10"/>
      <c r="B30" s="1"/>
      <c r="C30" s="1"/>
      <c r="D30" s="1"/>
      <c r="E30" s="1"/>
      <c r="F30" s="1"/>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1302D-4307-4D40-AD81-AB977F3FB2F5}">
  <sheetPr>
    <tabColor theme="9"/>
  </sheetPr>
  <dimension ref="A1:G34"/>
  <sheetViews>
    <sheetView topLeftCell="B7" zoomScale="113" zoomScaleNormal="113" workbookViewId="0">
      <selection activeCell="H14" sqref="H14"/>
    </sheetView>
  </sheetViews>
  <sheetFormatPr defaultColWidth="8.796875" defaultRowHeight="15.6"/>
  <cols>
    <col min="1" max="1" width="18.19921875" style="9" customWidth="1"/>
    <col min="2" max="7" width="13.69921875" style="9" customWidth="1"/>
    <col min="8" max="16384" width="8.796875" style="9"/>
  </cols>
  <sheetData>
    <row r="1" spans="1:7">
      <c r="A1" s="137" t="s">
        <v>50</v>
      </c>
      <c r="B1" s="138"/>
      <c r="C1" s="138"/>
      <c r="D1" s="138"/>
      <c r="E1" s="138"/>
      <c r="F1" s="138"/>
      <c r="G1" s="138"/>
    </row>
    <row r="2" spans="1:7">
      <c r="A2" s="139" t="s">
        <v>49</v>
      </c>
      <c r="B2" s="138"/>
      <c r="C2" s="138"/>
      <c r="D2" s="138"/>
      <c r="E2" s="138"/>
      <c r="F2" s="138"/>
      <c r="G2" s="138"/>
    </row>
    <row r="3" spans="1:7">
      <c r="A3" s="139" t="s">
        <v>48</v>
      </c>
      <c r="B3" s="138"/>
      <c r="C3" s="138"/>
      <c r="D3" s="138"/>
      <c r="E3" s="138"/>
      <c r="F3" s="138"/>
      <c r="G3" s="138"/>
    </row>
    <row r="4" spans="1:7">
      <c r="A4" s="139" t="s">
        <v>47</v>
      </c>
      <c r="B4" s="138"/>
      <c r="C4" s="138"/>
      <c r="D4" s="138"/>
      <c r="E4" s="138"/>
      <c r="F4" s="138"/>
      <c r="G4" s="138"/>
    </row>
    <row r="5" spans="1:7">
      <c r="A5" s="140" t="s">
        <v>46</v>
      </c>
      <c r="B5" s="141"/>
      <c r="C5" s="141"/>
      <c r="D5" s="141"/>
      <c r="E5" s="141"/>
      <c r="F5" s="141"/>
      <c r="G5" s="141"/>
    </row>
    <row r="6" spans="1:7" ht="16.2" thickBot="1">
      <c r="A6" s="140"/>
      <c r="B6" s="141"/>
      <c r="C6" s="141"/>
      <c r="D6" s="141"/>
      <c r="E6" s="141"/>
      <c r="F6" s="141"/>
      <c r="G6" s="141"/>
    </row>
    <row r="7" spans="1:7" ht="16.2" thickBot="1">
      <c r="A7" s="142" t="s">
        <v>192</v>
      </c>
      <c r="B7" s="143" t="s">
        <v>30</v>
      </c>
      <c r="C7" s="143" t="s">
        <v>45</v>
      </c>
      <c r="D7" s="143" t="s">
        <v>44</v>
      </c>
      <c r="E7" s="143" t="s">
        <v>43</v>
      </c>
      <c r="F7" s="143" t="s">
        <v>42</v>
      </c>
      <c r="G7" s="143" t="s">
        <v>41</v>
      </c>
    </row>
    <row r="8" spans="1:7" ht="16.2" thickBot="1">
      <c r="A8" s="144" t="s">
        <v>40</v>
      </c>
      <c r="B8" s="145">
        <v>0.1</v>
      </c>
      <c r="C8" s="145">
        <v>0.5</v>
      </c>
      <c r="D8" s="145">
        <v>0.9</v>
      </c>
      <c r="E8" s="145">
        <v>2</v>
      </c>
      <c r="F8" s="145">
        <v>9.9</v>
      </c>
      <c r="G8" s="146" t="s">
        <v>7</v>
      </c>
    </row>
    <row r="9" spans="1:7" ht="16.2" thickBot="1">
      <c r="A9" s="144" t="s">
        <v>39</v>
      </c>
      <c r="B9" s="145">
        <v>0.05</v>
      </c>
      <c r="C9" s="146" t="s">
        <v>38</v>
      </c>
      <c r="D9" s="145">
        <v>0.4</v>
      </c>
      <c r="E9" s="145">
        <v>1</v>
      </c>
      <c r="F9" s="145">
        <v>12</v>
      </c>
      <c r="G9" s="146" t="s">
        <v>37</v>
      </c>
    </row>
    <row r="10" spans="1:7" ht="16.2" thickBot="1">
      <c r="A10" s="144" t="s">
        <v>36</v>
      </c>
      <c r="B10" s="147">
        <v>100000</v>
      </c>
      <c r="C10" s="147">
        <v>200000</v>
      </c>
      <c r="D10" s="147">
        <v>100000</v>
      </c>
      <c r="E10" s="147">
        <v>300000</v>
      </c>
      <c r="F10" s="147">
        <v>300000</v>
      </c>
      <c r="G10" s="147">
        <v>1000000</v>
      </c>
    </row>
    <row r="11" spans="1:7">
      <c r="A11" s="148"/>
      <c r="B11" s="140" t="s">
        <v>35</v>
      </c>
      <c r="C11" s="141"/>
      <c r="D11" s="141"/>
      <c r="E11" s="141"/>
      <c r="F11" s="141"/>
      <c r="G11" s="141"/>
    </row>
    <row r="12" spans="1:7">
      <c r="A12" s="138"/>
      <c r="B12" s="149"/>
      <c r="C12" s="138"/>
      <c r="D12" s="138"/>
      <c r="E12" s="138"/>
      <c r="F12" s="138"/>
      <c r="G12" s="138"/>
    </row>
    <row r="13" spans="1:7">
      <c r="A13" s="138" t="s">
        <v>34</v>
      </c>
      <c r="B13" s="138"/>
      <c r="C13" s="138"/>
      <c r="D13" s="138"/>
      <c r="E13" s="138"/>
      <c r="F13" s="138"/>
      <c r="G13" s="138"/>
    </row>
    <row r="14" spans="1:7" s="1" customFormat="1">
      <c r="A14" s="140" t="s">
        <v>32</v>
      </c>
      <c r="B14" s="150"/>
      <c r="C14" s="150"/>
      <c r="D14" s="138"/>
      <c r="E14" s="138"/>
      <c r="F14" s="150"/>
      <c r="G14" s="150"/>
    </row>
    <row r="15" spans="1:7">
      <c r="A15" s="151" t="s">
        <v>24</v>
      </c>
      <c r="B15" s="152"/>
      <c r="C15" s="152"/>
      <c r="D15" s="152"/>
      <c r="E15" s="152"/>
      <c r="F15" s="152"/>
      <c r="G15" s="152"/>
    </row>
    <row r="16" spans="1:7">
      <c r="A16" s="152"/>
      <c r="B16" s="153"/>
      <c r="C16" s="152"/>
      <c r="D16" s="152"/>
      <c r="E16" s="153"/>
      <c r="F16" s="152"/>
      <c r="G16" s="152"/>
    </row>
    <row r="17" spans="1:7">
      <c r="A17" s="152" t="s">
        <v>7</v>
      </c>
      <c r="B17" s="153">
        <f>SUM(B8:F8)</f>
        <v>13.4</v>
      </c>
      <c r="C17" s="152"/>
      <c r="D17" s="152"/>
      <c r="E17" s="152"/>
      <c r="F17" s="152"/>
      <c r="G17" s="152"/>
    </row>
    <row r="18" spans="1:7">
      <c r="A18" s="152" t="s">
        <v>193</v>
      </c>
      <c r="B18" s="152">
        <f>-0.001*G10*B17*-1</f>
        <v>13400</v>
      </c>
      <c r="C18" s="152"/>
      <c r="D18" s="152"/>
      <c r="E18" s="152"/>
      <c r="F18" s="152"/>
      <c r="G18" s="152"/>
    </row>
    <row r="19" spans="1:7">
      <c r="A19" s="152" t="s">
        <v>194</v>
      </c>
      <c r="B19" s="152">
        <f>-B18-200</f>
        <v>-13600</v>
      </c>
      <c r="C19" s="152"/>
      <c r="D19" s="152"/>
      <c r="E19" s="152"/>
      <c r="F19" s="152"/>
      <c r="G19" s="152"/>
    </row>
    <row r="20" spans="1:7">
      <c r="A20" s="152" t="s">
        <v>37</v>
      </c>
      <c r="B20" s="153">
        <f>B19/G10/(-0.001)</f>
        <v>13.6</v>
      </c>
      <c r="C20" s="152"/>
      <c r="D20" s="152"/>
      <c r="E20" s="152"/>
      <c r="F20" s="152"/>
      <c r="G20" s="152"/>
    </row>
    <row r="21" spans="1:7">
      <c r="A21" s="152" t="s">
        <v>38</v>
      </c>
      <c r="B21" s="153">
        <f>B20 - (B9+D9+E9+F9)</f>
        <v>0.15000000000000036</v>
      </c>
      <c r="C21" s="152"/>
      <c r="D21" s="152"/>
      <c r="E21" s="152"/>
      <c r="F21" s="152"/>
      <c r="G21" s="152"/>
    </row>
    <row r="22" spans="1:7">
      <c r="A22" s="152"/>
      <c r="B22" s="152"/>
      <c r="C22" s="152"/>
      <c r="D22" s="152"/>
      <c r="E22" s="152"/>
      <c r="F22" s="152"/>
      <c r="G22" s="152"/>
    </row>
    <row r="23" spans="1:7">
      <c r="A23" s="152"/>
      <c r="B23" s="152"/>
      <c r="C23" s="152"/>
      <c r="D23" s="152"/>
      <c r="E23" s="152"/>
      <c r="F23" s="152"/>
      <c r="G23" s="152"/>
    </row>
    <row r="24" spans="1:7">
      <c r="A24" s="152"/>
      <c r="B24" s="152"/>
      <c r="C24" s="152"/>
      <c r="D24" s="152"/>
      <c r="E24" s="152"/>
      <c r="F24" s="152"/>
      <c r="G24" s="152"/>
    </row>
    <row r="25" spans="1:7">
      <c r="A25" s="138" t="s">
        <v>33</v>
      </c>
      <c r="B25" s="138"/>
      <c r="C25" s="138"/>
      <c r="D25" s="138"/>
      <c r="E25" s="138"/>
      <c r="F25" s="138"/>
      <c r="G25" s="138"/>
    </row>
    <row r="26" spans="1:7" s="1" customFormat="1" ht="16.2" thickBot="1">
      <c r="A26" s="140" t="s">
        <v>32</v>
      </c>
      <c r="B26" s="150"/>
      <c r="C26" s="150"/>
      <c r="D26" s="138"/>
      <c r="E26" s="138"/>
      <c r="F26" s="150"/>
      <c r="G26" s="150"/>
    </row>
    <row r="27" spans="1:7" ht="16.2" thickBot="1">
      <c r="A27" s="154" t="s">
        <v>31</v>
      </c>
      <c r="B27" s="155" t="s">
        <v>30</v>
      </c>
      <c r="C27" s="155" t="s">
        <v>29</v>
      </c>
      <c r="D27" s="155" t="s">
        <v>28</v>
      </c>
      <c r="E27" s="155" t="s">
        <v>27</v>
      </c>
      <c r="F27" s="155" t="s">
        <v>26</v>
      </c>
      <c r="G27" s="152"/>
    </row>
    <row r="28" spans="1:7" ht="16.2" thickBot="1">
      <c r="A28" s="156" t="s">
        <v>25</v>
      </c>
      <c r="B28" s="157">
        <v>20</v>
      </c>
      <c r="C28" s="157">
        <v>15</v>
      </c>
      <c r="D28" s="157">
        <v>-30</v>
      </c>
      <c r="E28" s="157">
        <v>-20</v>
      </c>
      <c r="F28" s="157">
        <v>-5</v>
      </c>
      <c r="G28" s="152"/>
    </row>
    <row r="29" spans="1:7">
      <c r="A29" s="151" t="s">
        <v>24</v>
      </c>
      <c r="B29"/>
      <c r="C29"/>
      <c r="D29"/>
      <c r="E29"/>
      <c r="F29"/>
      <c r="G29" s="152"/>
    </row>
    <row r="30" spans="1:7">
      <c r="A30" s="158"/>
      <c r="B30"/>
      <c r="C30"/>
      <c r="D30"/>
      <c r="E30"/>
      <c r="F30"/>
      <c r="G30" s="152"/>
    </row>
    <row r="31" spans="1:7">
      <c r="A31" s="152"/>
      <c r="B31" s="159" t="s">
        <v>30</v>
      </c>
      <c r="C31" s="159" t="s">
        <v>29</v>
      </c>
      <c r="D31" s="159" t="s">
        <v>28</v>
      </c>
      <c r="E31" s="159" t="s">
        <v>27</v>
      </c>
      <c r="F31" s="159" t="s">
        <v>26</v>
      </c>
      <c r="G31" s="152"/>
    </row>
    <row r="32" spans="1:7">
      <c r="A32" s="160" t="s">
        <v>195</v>
      </c>
      <c r="B32" s="152">
        <f>B8-B9</f>
        <v>0.05</v>
      </c>
      <c r="C32" s="152">
        <f>C8-B21</f>
        <v>0.34999999999999964</v>
      </c>
      <c r="D32" s="152">
        <f t="shared" ref="D32:F32" si="0">D8-D9</f>
        <v>0.5</v>
      </c>
      <c r="E32" s="152">
        <f t="shared" si="0"/>
        <v>1</v>
      </c>
      <c r="F32" s="152">
        <f t="shared" si="0"/>
        <v>-2.0999999999999996</v>
      </c>
      <c r="G32" s="152"/>
    </row>
    <row r="33" spans="1:7">
      <c r="A33" s="152" t="s">
        <v>196</v>
      </c>
      <c r="B33" s="161">
        <f>-B28/10000*B32*$G$10</f>
        <v>-100</v>
      </c>
      <c r="C33" s="161">
        <f t="shared" ref="C33:F33" si="1">-C28/10000*C32*$G$10</f>
        <v>-524.99999999999943</v>
      </c>
      <c r="D33" s="161">
        <f t="shared" si="1"/>
        <v>1500</v>
      </c>
      <c r="E33" s="161">
        <f t="shared" si="1"/>
        <v>2000</v>
      </c>
      <c r="F33" s="161">
        <f t="shared" si="1"/>
        <v>-1050</v>
      </c>
      <c r="G33" s="152"/>
    </row>
    <row r="34" spans="1:7">
      <c r="A34" s="152" t="s">
        <v>197</v>
      </c>
      <c r="B34" s="162">
        <f>SUM(B33:F33)</f>
        <v>1825.0000000000005</v>
      </c>
      <c r="C34" s="163"/>
      <c r="D34" s="163"/>
      <c r="E34" s="163"/>
      <c r="F34" s="163"/>
      <c r="G34" s="152"/>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D97A6-92A9-EE48-8D61-7F5D2E040ABC}">
  <dimension ref="A1:J52"/>
  <sheetViews>
    <sheetView workbookViewId="0">
      <selection activeCell="J41" sqref="J41"/>
    </sheetView>
  </sheetViews>
  <sheetFormatPr defaultColWidth="8.796875" defaultRowHeight="14.4"/>
  <cols>
    <col min="1" max="1" width="24" style="1" customWidth="1"/>
    <col min="2" max="2" width="14" style="1" customWidth="1"/>
    <col min="3" max="3" width="15" style="1" customWidth="1"/>
    <col min="4" max="4" width="8.796875" style="1"/>
    <col min="5" max="5" width="14.69921875" style="1" customWidth="1"/>
    <col min="6" max="16384" width="8.796875" style="1"/>
  </cols>
  <sheetData>
    <row r="1" spans="1:10" ht="17.399999999999999">
      <c r="A1" s="44" t="s">
        <v>79</v>
      </c>
      <c r="B1" s="16"/>
      <c r="C1" s="16"/>
      <c r="D1" s="16"/>
      <c r="E1" s="16"/>
      <c r="F1" s="16"/>
      <c r="G1" s="16"/>
      <c r="H1" s="16"/>
      <c r="I1" s="16"/>
      <c r="J1" s="16"/>
    </row>
    <row r="2" spans="1:10" s="9" customFormat="1" ht="15.6">
      <c r="A2" s="27" t="s">
        <v>78</v>
      </c>
      <c r="B2" s="17"/>
      <c r="C2" s="17"/>
      <c r="D2" s="17"/>
      <c r="E2" s="17"/>
      <c r="F2" s="17"/>
      <c r="G2" s="17"/>
      <c r="H2" s="17"/>
      <c r="I2" s="17"/>
      <c r="J2" s="17"/>
    </row>
    <row r="3" spans="1:10" s="9" customFormat="1" ht="15.6">
      <c r="A3" s="27" t="s">
        <v>77</v>
      </c>
      <c r="B3" s="17"/>
      <c r="C3" s="17"/>
      <c r="D3" s="17"/>
      <c r="E3" s="17"/>
      <c r="F3" s="17"/>
      <c r="G3" s="17"/>
      <c r="H3" s="17"/>
      <c r="I3" s="17"/>
      <c r="J3" s="17"/>
    </row>
    <row r="4" spans="1:10" s="9" customFormat="1" ht="15.6">
      <c r="A4" s="27"/>
      <c r="B4" s="17"/>
      <c r="C4" s="17"/>
      <c r="D4" s="17"/>
      <c r="E4" s="17"/>
      <c r="F4" s="17"/>
      <c r="G4" s="17"/>
      <c r="H4" s="17"/>
      <c r="I4" s="17"/>
      <c r="J4" s="17"/>
    </row>
    <row r="5" spans="1:10" ht="15.6">
      <c r="A5" s="18" t="s">
        <v>76</v>
      </c>
      <c r="B5" s="16"/>
      <c r="C5" s="16"/>
      <c r="D5" s="16"/>
      <c r="E5" s="16"/>
      <c r="F5" s="16"/>
      <c r="G5" s="16"/>
      <c r="H5" s="16"/>
      <c r="I5" s="16"/>
      <c r="J5" s="16"/>
    </row>
    <row r="6" spans="1:10" ht="15.6">
      <c r="A6" s="42"/>
      <c r="B6" s="16"/>
      <c r="C6" s="16"/>
      <c r="D6" s="16"/>
      <c r="E6" s="16"/>
      <c r="F6" s="16"/>
      <c r="G6" s="16"/>
      <c r="H6" s="16"/>
      <c r="I6" s="16"/>
      <c r="J6" s="16"/>
    </row>
    <row r="7" spans="1:10" ht="15.6">
      <c r="A7" s="18" t="s">
        <v>75</v>
      </c>
      <c r="B7" s="16"/>
      <c r="C7" s="16"/>
      <c r="D7" s="16"/>
      <c r="E7" s="16"/>
      <c r="F7" s="16"/>
      <c r="G7" s="16"/>
      <c r="H7" s="16"/>
      <c r="I7" s="16"/>
      <c r="J7" s="16"/>
    </row>
    <row r="8" spans="1:10" ht="16.2" thickBot="1">
      <c r="A8" s="42"/>
      <c r="B8" s="16"/>
      <c r="C8" s="16"/>
      <c r="D8" s="16"/>
      <c r="E8" s="16"/>
      <c r="F8" s="16"/>
      <c r="G8" s="16"/>
      <c r="H8" s="16"/>
      <c r="I8" s="16"/>
      <c r="J8" s="16"/>
    </row>
    <row r="9" spans="1:10" ht="31.8" thickBot="1">
      <c r="A9" s="38"/>
      <c r="B9" s="33" t="s">
        <v>74</v>
      </c>
      <c r="C9" s="33" t="s">
        <v>62</v>
      </c>
      <c r="D9" s="16"/>
      <c r="E9" s="16"/>
      <c r="F9" s="16"/>
      <c r="G9" s="16"/>
      <c r="H9" s="16"/>
      <c r="I9" s="16"/>
      <c r="J9" s="16"/>
    </row>
    <row r="10" spans="1:10" ht="16.2" thickBot="1">
      <c r="A10" s="32" t="s">
        <v>73</v>
      </c>
      <c r="B10" s="43">
        <v>1000</v>
      </c>
      <c r="C10" s="35">
        <v>10</v>
      </c>
      <c r="D10" s="16"/>
      <c r="E10" s="16"/>
      <c r="F10" s="16"/>
      <c r="G10" s="16"/>
      <c r="H10" s="16"/>
      <c r="I10" s="16"/>
      <c r="J10" s="16"/>
    </row>
    <row r="11" spans="1:10" ht="16.2" thickBot="1">
      <c r="A11" s="32" t="s">
        <v>39</v>
      </c>
      <c r="B11" s="35">
        <v>800</v>
      </c>
      <c r="C11" s="35">
        <v>15</v>
      </c>
      <c r="D11" s="16"/>
      <c r="E11" s="16"/>
      <c r="F11" s="16"/>
      <c r="G11" s="16"/>
      <c r="H11" s="16"/>
      <c r="I11" s="16"/>
      <c r="J11" s="16"/>
    </row>
    <row r="12" spans="1:10" ht="15.6">
      <c r="A12" s="40"/>
      <c r="B12" s="16"/>
      <c r="C12" s="16"/>
      <c r="D12" s="16"/>
      <c r="E12" s="16"/>
      <c r="F12" s="16"/>
      <c r="G12" s="16"/>
      <c r="H12" s="16"/>
      <c r="I12" s="16"/>
      <c r="J12" s="16"/>
    </row>
    <row r="13" spans="1:10" ht="15.6">
      <c r="A13" s="18" t="s">
        <v>72</v>
      </c>
      <c r="B13" s="16"/>
      <c r="C13" s="16"/>
      <c r="D13" s="16"/>
      <c r="E13" s="16"/>
      <c r="F13" s="16"/>
      <c r="G13" s="16"/>
      <c r="H13" s="16"/>
      <c r="I13" s="16"/>
      <c r="J13" s="16"/>
    </row>
    <row r="14" spans="1:10" ht="15.6">
      <c r="A14" s="9" t="s">
        <v>54</v>
      </c>
    </row>
    <row r="15" spans="1:10" ht="15.6">
      <c r="A15" s="9" t="s">
        <v>71</v>
      </c>
      <c r="B15" s="16"/>
    </row>
    <row r="16" spans="1:10" ht="15.6">
      <c r="A16" s="9"/>
    </row>
    <row r="17" spans="1:10" ht="15.6">
      <c r="A17" s="9"/>
    </row>
    <row r="18" spans="1:10" ht="15.6">
      <c r="A18" s="9"/>
    </row>
    <row r="19" spans="1:10" ht="15.6">
      <c r="A19" s="9"/>
    </row>
    <row r="20" spans="1:10" ht="15.6">
      <c r="A20" s="39"/>
    </row>
    <row r="21" spans="1:10" ht="15.6">
      <c r="A21" s="18" t="s">
        <v>70</v>
      </c>
      <c r="B21" s="16"/>
      <c r="C21" s="16"/>
      <c r="D21" s="16"/>
      <c r="E21" s="16"/>
      <c r="F21" s="16"/>
      <c r="G21" s="16"/>
      <c r="H21" s="16"/>
      <c r="I21" s="16"/>
      <c r="J21" s="16"/>
    </row>
    <row r="22" spans="1:10" ht="16.2" thickBot="1">
      <c r="A22" s="42"/>
      <c r="B22" s="16"/>
      <c r="C22" s="16"/>
      <c r="D22" s="16"/>
      <c r="E22" s="16"/>
      <c r="F22" s="16"/>
      <c r="G22" s="16"/>
      <c r="H22" s="16"/>
      <c r="I22" s="16"/>
      <c r="J22" s="16"/>
    </row>
    <row r="23" spans="1:10" ht="31.8" thickBot="1">
      <c r="A23" s="34" t="s">
        <v>69</v>
      </c>
      <c r="B23" s="41" t="s">
        <v>68</v>
      </c>
      <c r="C23" s="33" t="s">
        <v>62</v>
      </c>
      <c r="D23" s="16"/>
      <c r="E23" s="16"/>
      <c r="F23" s="16"/>
      <c r="G23" s="16"/>
      <c r="H23" s="16"/>
      <c r="I23" s="16"/>
      <c r="J23" s="16"/>
    </row>
    <row r="24" spans="1:10" ht="16.2" thickBot="1">
      <c r="A24" s="32" t="s">
        <v>67</v>
      </c>
      <c r="B24" s="31">
        <v>100</v>
      </c>
      <c r="C24" s="31">
        <v>15</v>
      </c>
      <c r="D24" s="16"/>
      <c r="E24" s="16"/>
      <c r="F24" s="16"/>
      <c r="G24" s="16"/>
      <c r="H24" s="16"/>
      <c r="I24" s="16"/>
      <c r="J24" s="16"/>
    </row>
    <row r="25" spans="1:10" ht="16.2" thickBot="1">
      <c r="A25" s="32" t="s">
        <v>66</v>
      </c>
      <c r="B25" s="31">
        <v>100</v>
      </c>
      <c r="C25" s="31">
        <v>-10</v>
      </c>
      <c r="D25" s="16"/>
      <c r="E25" s="16"/>
      <c r="F25" s="16"/>
      <c r="G25" s="16"/>
      <c r="H25" s="16"/>
      <c r="I25" s="16"/>
      <c r="J25" s="16"/>
    </row>
    <row r="26" spans="1:10" ht="15.6">
      <c r="A26" s="40"/>
      <c r="B26" s="16"/>
      <c r="C26" s="16"/>
      <c r="D26" s="16"/>
      <c r="E26" s="16"/>
      <c r="F26" s="16"/>
      <c r="G26" s="16"/>
      <c r="H26" s="16"/>
      <c r="I26" s="16"/>
      <c r="J26" s="16"/>
    </row>
    <row r="27" spans="1:10" ht="15.6">
      <c r="A27" s="18" t="s">
        <v>65</v>
      </c>
      <c r="B27" s="16"/>
      <c r="C27" s="16"/>
      <c r="D27" s="16"/>
      <c r="E27" s="16"/>
      <c r="F27" s="16"/>
      <c r="G27" s="16"/>
      <c r="H27" s="16"/>
      <c r="I27" s="16"/>
      <c r="J27" s="16"/>
    </row>
    <row r="28" spans="1:10" ht="15.6">
      <c r="A28" s="9" t="s">
        <v>54</v>
      </c>
    </row>
    <row r="29" spans="1:10" ht="15.6">
      <c r="A29" s="9"/>
    </row>
    <row r="30" spans="1:10" ht="15.6">
      <c r="A30" s="9"/>
    </row>
    <row r="31" spans="1:10" ht="15.6">
      <c r="A31" s="9"/>
    </row>
    <row r="32" spans="1:10" ht="15.6">
      <c r="A32" s="9"/>
    </row>
    <row r="33" spans="1:10" ht="15.6">
      <c r="A33" s="9"/>
    </row>
    <row r="34" spans="1:10" ht="15.6">
      <c r="A34" s="39"/>
    </row>
    <row r="35" spans="1:10" ht="15.6">
      <c r="A35" s="18" t="s">
        <v>64</v>
      </c>
      <c r="B35" s="16"/>
      <c r="C35" s="16"/>
      <c r="D35" s="16"/>
      <c r="E35" s="16"/>
      <c r="F35" s="16"/>
      <c r="G35" s="16"/>
      <c r="H35" s="16"/>
      <c r="I35" s="16"/>
      <c r="J35" s="16"/>
    </row>
    <row r="36" spans="1:10" ht="16.2" thickBot="1">
      <c r="A36" s="18"/>
      <c r="B36" s="16"/>
      <c r="C36" s="16"/>
      <c r="D36" s="16"/>
      <c r="E36" s="16"/>
      <c r="F36" s="16"/>
      <c r="G36" s="16"/>
      <c r="H36" s="16"/>
      <c r="I36" s="16"/>
      <c r="J36" s="16"/>
    </row>
    <row r="37" spans="1:10" ht="31.8" thickBot="1">
      <c r="A37" s="38"/>
      <c r="B37" s="245" t="s">
        <v>63</v>
      </c>
      <c r="C37" s="246"/>
      <c r="D37" s="247"/>
      <c r="E37" s="33" t="s">
        <v>62</v>
      </c>
      <c r="F37" s="16"/>
      <c r="G37" s="16"/>
      <c r="H37" s="16"/>
      <c r="I37" s="16"/>
      <c r="J37" s="16"/>
    </row>
    <row r="38" spans="1:10" ht="16.2" thickBot="1">
      <c r="A38" s="37"/>
      <c r="B38" s="36" t="s">
        <v>58</v>
      </c>
      <c r="C38" s="36" t="s">
        <v>57</v>
      </c>
      <c r="D38" s="36" t="s">
        <v>56</v>
      </c>
      <c r="E38" s="35"/>
      <c r="F38" s="16"/>
      <c r="G38" s="16"/>
      <c r="H38" s="16"/>
      <c r="I38" s="16"/>
      <c r="J38" s="16"/>
    </row>
    <row r="39" spans="1:10" ht="16.2" thickBot="1">
      <c r="A39" s="32" t="s">
        <v>52</v>
      </c>
      <c r="B39" s="35">
        <v>100</v>
      </c>
      <c r="C39" s="35">
        <v>100</v>
      </c>
      <c r="D39" s="35">
        <v>400</v>
      </c>
      <c r="E39" s="35">
        <v>25</v>
      </c>
      <c r="F39" s="16"/>
      <c r="G39" s="16"/>
      <c r="H39" s="16"/>
      <c r="I39" s="16"/>
      <c r="J39" s="16"/>
    </row>
    <row r="40" spans="1:10" ht="16.2" thickBot="1">
      <c r="A40" s="32" t="s">
        <v>51</v>
      </c>
      <c r="B40" s="35">
        <v>0</v>
      </c>
      <c r="C40" s="35">
        <v>300</v>
      </c>
      <c r="D40" s="35">
        <v>300</v>
      </c>
      <c r="E40" s="35">
        <v>25</v>
      </c>
      <c r="F40" s="16"/>
      <c r="G40" s="16"/>
      <c r="H40" s="16"/>
      <c r="I40" s="16"/>
      <c r="J40" s="16"/>
    </row>
    <row r="41" spans="1:10" ht="15.6">
      <c r="A41" s="30"/>
      <c r="B41" s="16"/>
      <c r="C41" s="16"/>
      <c r="D41" s="16"/>
      <c r="E41" s="16"/>
      <c r="F41" s="16"/>
      <c r="G41" s="16"/>
      <c r="H41" s="16"/>
      <c r="I41" s="16"/>
      <c r="J41" s="16"/>
    </row>
    <row r="42" spans="1:10" ht="15.6">
      <c r="A42" s="18" t="s">
        <v>61</v>
      </c>
      <c r="B42" s="16"/>
      <c r="C42" s="16"/>
      <c r="D42" s="16"/>
      <c r="E42" s="16"/>
      <c r="F42" s="16"/>
      <c r="G42" s="16"/>
      <c r="H42" s="16"/>
      <c r="I42" s="16"/>
      <c r="J42" s="16"/>
    </row>
    <row r="43" spans="1:10" ht="16.2" thickBot="1">
      <c r="A43" s="30"/>
      <c r="B43" s="16"/>
      <c r="C43" s="16"/>
      <c r="D43" s="16"/>
      <c r="E43" s="16"/>
      <c r="F43" s="16"/>
      <c r="G43" s="16"/>
      <c r="H43" s="16"/>
      <c r="I43" s="16"/>
      <c r="J43" s="16"/>
    </row>
    <row r="44" spans="1:10" ht="16.2" thickBot="1">
      <c r="A44" s="34" t="s">
        <v>60</v>
      </c>
      <c r="B44" s="33" t="s">
        <v>59</v>
      </c>
      <c r="C44" s="16"/>
      <c r="D44" s="16"/>
      <c r="E44" s="16"/>
      <c r="F44" s="16"/>
      <c r="G44" s="16"/>
      <c r="H44" s="16"/>
      <c r="I44" s="16"/>
      <c r="J44" s="16"/>
    </row>
    <row r="45" spans="1:10" ht="16.2" thickBot="1">
      <c r="A45" s="32" t="s">
        <v>58</v>
      </c>
      <c r="B45" s="31">
        <v>0.05</v>
      </c>
      <c r="C45" s="16"/>
      <c r="D45" s="16"/>
      <c r="E45" s="16"/>
      <c r="F45" s="16"/>
      <c r="G45" s="16"/>
      <c r="H45" s="16"/>
      <c r="I45" s="16"/>
      <c r="J45" s="16"/>
    </row>
    <row r="46" spans="1:10" ht="16.2" thickBot="1">
      <c r="A46" s="32" t="s">
        <v>57</v>
      </c>
      <c r="B46" s="31">
        <v>0.1</v>
      </c>
      <c r="C46" s="16"/>
      <c r="D46" s="16"/>
      <c r="E46" s="16"/>
      <c r="F46" s="16"/>
      <c r="G46" s="16"/>
      <c r="H46" s="16"/>
      <c r="I46" s="16"/>
      <c r="J46" s="16"/>
    </row>
    <row r="47" spans="1:10" ht="16.2" thickBot="1">
      <c r="A47" s="32" t="s">
        <v>56</v>
      </c>
      <c r="B47" s="31">
        <v>-0.05</v>
      </c>
      <c r="C47" s="16"/>
      <c r="D47" s="16"/>
      <c r="E47" s="16"/>
      <c r="F47" s="16"/>
      <c r="G47" s="16"/>
      <c r="H47" s="16"/>
      <c r="I47" s="16"/>
      <c r="J47" s="16"/>
    </row>
    <row r="48" spans="1:10" ht="15.6">
      <c r="A48" s="30"/>
      <c r="B48" s="16"/>
      <c r="C48" s="16"/>
      <c r="D48" s="16"/>
      <c r="E48" s="16"/>
      <c r="F48" s="16"/>
      <c r="G48" s="16"/>
      <c r="H48" s="16"/>
      <c r="I48" s="16"/>
      <c r="J48" s="16"/>
    </row>
    <row r="49" spans="1:10" ht="15.6">
      <c r="A49" s="18" t="s">
        <v>55</v>
      </c>
      <c r="B49" s="16"/>
      <c r="C49" s="16"/>
      <c r="D49" s="16"/>
      <c r="E49" s="16"/>
      <c r="F49" s="16"/>
      <c r="G49" s="16"/>
      <c r="H49" s="16"/>
      <c r="I49" s="16"/>
      <c r="J49" s="16"/>
    </row>
    <row r="50" spans="1:10" ht="15.6">
      <c r="A50" s="9" t="s">
        <v>54</v>
      </c>
    </row>
    <row r="51" spans="1:10" ht="15.6">
      <c r="A51" s="9" t="s">
        <v>53</v>
      </c>
      <c r="B51" s="9" t="s">
        <v>52</v>
      </c>
      <c r="C51" s="29"/>
    </row>
    <row r="52" spans="1:10" ht="15.6">
      <c r="A52" s="9"/>
      <c r="B52" s="9" t="s">
        <v>51</v>
      </c>
      <c r="C52" s="29"/>
    </row>
  </sheetData>
  <mergeCells count="1">
    <mergeCell ref="B37:D3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0D69-916D-624D-A47C-B354EE920794}">
  <sheetPr>
    <tabColor theme="9" tint="-0.249977111117893"/>
  </sheetPr>
  <dimension ref="A1:H26"/>
  <sheetViews>
    <sheetView workbookViewId="0">
      <selection activeCell="L25" sqref="L25"/>
    </sheetView>
  </sheetViews>
  <sheetFormatPr defaultColWidth="8.796875" defaultRowHeight="13.2"/>
  <cols>
    <col min="1" max="1" width="23" style="77" customWidth="1"/>
    <col min="2" max="2" width="14.5" style="77" customWidth="1"/>
    <col min="3" max="3" width="17.796875" style="77" customWidth="1"/>
    <col min="4" max="4" width="16.796875" style="77" customWidth="1"/>
    <col min="5" max="5" width="13.5" style="77" customWidth="1"/>
    <col min="6" max="16384" width="8.796875" style="77"/>
  </cols>
  <sheetData>
    <row r="1" spans="1:8" ht="13.8" thickBot="1">
      <c r="A1" s="95" t="s">
        <v>146</v>
      </c>
    </row>
    <row r="2" spans="1:8" ht="13.8" thickTop="1"/>
    <row r="3" spans="1:8" ht="13.8" thickBot="1">
      <c r="A3" s="95" t="s">
        <v>145</v>
      </c>
    </row>
    <row r="4" spans="1:8" ht="13.8" thickTop="1">
      <c r="A4" s="81"/>
    </row>
    <row r="5" spans="1:8">
      <c r="A5" s="94"/>
      <c r="B5" s="93" t="s">
        <v>74</v>
      </c>
      <c r="C5" s="92" t="s">
        <v>62</v>
      </c>
      <c r="D5" s="91" t="s">
        <v>142</v>
      </c>
      <c r="E5" s="79" t="s">
        <v>141</v>
      </c>
      <c r="G5" s="81"/>
      <c r="H5" s="81"/>
    </row>
    <row r="6" spans="1:8">
      <c r="A6" s="90" t="s">
        <v>73</v>
      </c>
      <c r="B6" s="89">
        <v>1000</v>
      </c>
      <c r="C6" s="88">
        <v>10</v>
      </c>
      <c r="D6" s="84">
        <v>-5.0000000000000001E-3</v>
      </c>
      <c r="E6" s="80">
        <f>-B6*C6*D6</f>
        <v>50</v>
      </c>
      <c r="G6" s="81"/>
      <c r="H6" s="81"/>
    </row>
    <row r="7" spans="1:8">
      <c r="A7" s="87" t="s">
        <v>39</v>
      </c>
      <c r="B7" s="86">
        <v>800</v>
      </c>
      <c r="C7" s="85">
        <v>15</v>
      </c>
      <c r="D7" s="84">
        <v>-5.0000000000000001E-3</v>
      </c>
      <c r="E7" s="80">
        <f>-B7*C7*D7</f>
        <v>60</v>
      </c>
      <c r="G7" s="81"/>
      <c r="H7" s="81"/>
    </row>
    <row r="8" spans="1:8">
      <c r="A8" s="79" t="s">
        <v>144</v>
      </c>
      <c r="B8" s="96">
        <f>B6-B7</f>
        <v>200</v>
      </c>
      <c r="C8" s="79"/>
      <c r="D8" s="79"/>
      <c r="E8" s="80">
        <f>E6-E7</f>
        <v>-10</v>
      </c>
      <c r="G8" s="81"/>
      <c r="H8" s="81"/>
    </row>
    <row r="9" spans="1:8">
      <c r="G9" s="81"/>
    </row>
    <row r="10" spans="1:8">
      <c r="G10" s="81"/>
    </row>
    <row r="11" spans="1:8" ht="13.8" thickBot="1">
      <c r="A11" s="95" t="s">
        <v>143</v>
      </c>
    </row>
    <row r="12" spans="1:8" ht="13.8" thickTop="1">
      <c r="A12" s="81"/>
    </row>
    <row r="13" spans="1:8">
      <c r="A13" s="94" t="s">
        <v>69</v>
      </c>
      <c r="B13" s="93" t="s">
        <v>68</v>
      </c>
      <c r="C13" s="92" t="s">
        <v>62</v>
      </c>
      <c r="D13" s="91" t="s">
        <v>142</v>
      </c>
      <c r="E13" s="79" t="s">
        <v>141</v>
      </c>
      <c r="G13" s="81"/>
    </row>
    <row r="14" spans="1:8">
      <c r="A14" s="90" t="s">
        <v>67</v>
      </c>
      <c r="B14" s="89">
        <v>100</v>
      </c>
      <c r="C14" s="88">
        <v>15</v>
      </c>
      <c r="D14" s="84">
        <v>-5.0000000000000001E-3</v>
      </c>
      <c r="E14" s="80">
        <f>-B14*C14*D14</f>
        <v>7.5</v>
      </c>
      <c r="G14" s="81"/>
    </row>
    <row r="15" spans="1:8">
      <c r="A15" s="87" t="s">
        <v>66</v>
      </c>
      <c r="B15" s="86">
        <v>100</v>
      </c>
      <c r="C15" s="85">
        <v>-10</v>
      </c>
      <c r="D15" s="84">
        <v>-5.0000000000000001E-3</v>
      </c>
      <c r="E15" s="83">
        <f>-B15*C15*D15</f>
        <v>-5</v>
      </c>
      <c r="G15" s="81"/>
    </row>
    <row r="16" spans="1:8">
      <c r="G16" s="81"/>
    </row>
    <row r="17" spans="1:7">
      <c r="A17" s="79" t="s">
        <v>140</v>
      </c>
      <c r="B17" s="79"/>
      <c r="C17" s="79"/>
      <c r="D17" s="79"/>
      <c r="E17" s="79"/>
      <c r="G17" s="81"/>
    </row>
    <row r="18" spans="1:7">
      <c r="A18" s="80" t="s">
        <v>67</v>
      </c>
      <c r="B18" s="80">
        <f>-E8/E14*B14</f>
        <v>133.33333333333331</v>
      </c>
      <c r="C18" s="79"/>
      <c r="D18" s="79"/>
      <c r="E18" s="80">
        <f>B18/B14*E14</f>
        <v>9.9999999999999982</v>
      </c>
      <c r="G18" s="81"/>
    </row>
    <row r="19" spans="1:7">
      <c r="E19" s="82" t="s">
        <v>139</v>
      </c>
    </row>
    <row r="20" spans="1:7">
      <c r="A20" s="78" t="s">
        <v>138</v>
      </c>
    </row>
    <row r="22" spans="1:7">
      <c r="A22" s="81" t="s">
        <v>137</v>
      </c>
    </row>
    <row r="23" spans="1:7">
      <c r="A23" s="79" t="s">
        <v>136</v>
      </c>
      <c r="B23" s="79"/>
      <c r="C23" s="79"/>
    </row>
    <row r="24" spans="1:7">
      <c r="A24" s="80" t="s">
        <v>67</v>
      </c>
      <c r="B24" s="80">
        <f>-E8/E14</f>
        <v>1.3333333333333333</v>
      </c>
      <c r="C24" s="79"/>
    </row>
    <row r="26" spans="1:7">
      <c r="A26" s="78" t="s">
        <v>135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EB09-9610-624A-8CAA-B4D508D9A1E9}">
  <sheetPr>
    <tabColor theme="9" tint="-0.249977111117893"/>
  </sheetPr>
  <dimension ref="A1:I25"/>
  <sheetViews>
    <sheetView zoomScale="125" zoomScaleNormal="125" workbookViewId="0">
      <selection activeCell="G17" sqref="G17"/>
    </sheetView>
  </sheetViews>
  <sheetFormatPr defaultColWidth="8.796875" defaultRowHeight="13.2"/>
  <cols>
    <col min="1" max="1" width="15.5" style="77" customWidth="1"/>
    <col min="2" max="2" width="8.796875" style="77"/>
    <col min="3" max="3" width="10.5" style="77" customWidth="1"/>
    <col min="4" max="6" width="15.5" style="77" customWidth="1"/>
    <col min="7" max="7" width="15" style="77" bestFit="1" customWidth="1"/>
    <col min="8" max="8" width="17" style="77" customWidth="1"/>
    <col min="9" max="16384" width="8.796875" style="77"/>
  </cols>
  <sheetData>
    <row r="1" spans="1:9">
      <c r="C1" s="81" t="s">
        <v>166</v>
      </c>
    </row>
    <row r="2" spans="1:9">
      <c r="C2" s="94"/>
      <c r="D2" s="248" t="s">
        <v>165</v>
      </c>
      <c r="E2" s="249"/>
      <c r="F2" s="250"/>
      <c r="G2" s="112" t="s">
        <v>62</v>
      </c>
    </row>
    <row r="3" spans="1:9">
      <c r="C3" s="111"/>
      <c r="D3" s="110" t="s">
        <v>164</v>
      </c>
      <c r="E3" s="110" t="s">
        <v>163</v>
      </c>
      <c r="F3" s="109" t="s">
        <v>162</v>
      </c>
      <c r="G3" s="109"/>
    </row>
    <row r="4" spans="1:9">
      <c r="C4" s="90" t="s">
        <v>52</v>
      </c>
      <c r="D4" s="107">
        <v>100</v>
      </c>
      <c r="E4" s="107">
        <v>100</v>
      </c>
      <c r="F4" s="88">
        <v>400</v>
      </c>
      <c r="G4" s="88">
        <v>25</v>
      </c>
    </row>
    <row r="5" spans="1:9">
      <c r="C5" s="87" t="s">
        <v>51</v>
      </c>
      <c r="D5" s="86">
        <v>0</v>
      </c>
      <c r="E5" s="86">
        <v>300</v>
      </c>
      <c r="F5" s="85">
        <v>300</v>
      </c>
      <c r="G5" s="85">
        <v>25</v>
      </c>
    </row>
    <row r="7" spans="1:9" ht="26.4">
      <c r="C7" s="108" t="s">
        <v>161</v>
      </c>
      <c r="D7" s="107">
        <v>0.05</v>
      </c>
      <c r="E7" s="107">
        <v>0.1</v>
      </c>
      <c r="F7" s="107">
        <v>-0.05</v>
      </c>
      <c r="H7" s="106" t="s">
        <v>60</v>
      </c>
      <c r="I7" s="105" t="s">
        <v>59</v>
      </c>
    </row>
    <row r="8" spans="1:9">
      <c r="H8" s="90" t="s">
        <v>160</v>
      </c>
      <c r="I8" s="104" t="s">
        <v>159</v>
      </c>
    </row>
    <row r="9" spans="1:9">
      <c r="H9" s="90" t="s">
        <v>158</v>
      </c>
      <c r="I9" s="103" t="s">
        <v>157</v>
      </c>
    </row>
    <row r="10" spans="1:9">
      <c r="A10" s="77" t="s">
        <v>156</v>
      </c>
      <c r="C10" s="81" t="s">
        <v>151</v>
      </c>
      <c r="H10" s="87" t="s">
        <v>155</v>
      </c>
      <c r="I10" s="102" t="s">
        <v>154</v>
      </c>
    </row>
    <row r="11" spans="1:9">
      <c r="C11" s="77" t="s">
        <v>153</v>
      </c>
    </row>
    <row r="12" spans="1:9">
      <c r="D12" s="77">
        <v>10</v>
      </c>
      <c r="E12" s="77">
        <v>20</v>
      </c>
      <c r="F12" s="77">
        <v>30</v>
      </c>
    </row>
    <row r="13" spans="1:9">
      <c r="C13" s="77" t="s">
        <v>148</v>
      </c>
      <c r="D13" s="101">
        <f>(D4/(SUM($D4:$F4))*D12)</f>
        <v>1.6666666666666665</v>
      </c>
      <c r="E13" s="101">
        <f>(E4/(SUM($D4:$F4))*E12)</f>
        <v>3.333333333333333</v>
      </c>
      <c r="F13" s="77">
        <f>(F4/(SUM($D4:$F4))*F12)</f>
        <v>20</v>
      </c>
    </row>
    <row r="14" spans="1:9">
      <c r="C14" s="77" t="s">
        <v>147</v>
      </c>
      <c r="D14" s="77">
        <f>(D5/(SUM($D5:$F5))*D12)</f>
        <v>0</v>
      </c>
      <c r="E14" s="77">
        <f>(E5/(SUM($D5:$F5))*E12)</f>
        <v>10</v>
      </c>
      <c r="F14" s="77">
        <f>(F5/(SUM($D5:$F5))*F12)</f>
        <v>15</v>
      </c>
    </row>
    <row r="16" spans="1:9">
      <c r="C16" s="77" t="s">
        <v>150</v>
      </c>
      <c r="G16" s="99" t="s">
        <v>149</v>
      </c>
    </row>
    <row r="17" spans="1:7">
      <c r="C17" s="77" t="s">
        <v>148</v>
      </c>
      <c r="D17" s="101">
        <f>-D13*D7</f>
        <v>-8.3333333333333329E-2</v>
      </c>
      <c r="E17" s="101">
        <f>-E13*E7</f>
        <v>-0.33333333333333331</v>
      </c>
      <c r="F17" s="77">
        <f>-F13*F7</f>
        <v>1</v>
      </c>
      <c r="G17" s="100">
        <f>SUM(D17:F17)</f>
        <v>0.58333333333333337</v>
      </c>
    </row>
    <row r="18" spans="1:7">
      <c r="C18" s="77" t="s">
        <v>147</v>
      </c>
      <c r="D18" s="77">
        <f>-D14*D7</f>
        <v>0</v>
      </c>
      <c r="E18" s="77">
        <f>-E14*E7</f>
        <v>-1</v>
      </c>
      <c r="F18" s="77">
        <f>-F14*F7</f>
        <v>0.75</v>
      </c>
      <c r="G18" s="99">
        <f>SUM(D18:F18)</f>
        <v>-0.25</v>
      </c>
    </row>
    <row r="21" spans="1:7">
      <c r="A21" s="77" t="s">
        <v>152</v>
      </c>
      <c r="C21" s="81" t="s">
        <v>151</v>
      </c>
    </row>
    <row r="23" spans="1:7">
      <c r="C23" s="77" t="s">
        <v>150</v>
      </c>
      <c r="D23" s="77">
        <v>10</v>
      </c>
      <c r="E23" s="77">
        <v>20</v>
      </c>
      <c r="F23" s="77">
        <v>30</v>
      </c>
      <c r="G23" s="99" t="s">
        <v>149</v>
      </c>
    </row>
    <row r="24" spans="1:7">
      <c r="C24" s="77" t="s">
        <v>148</v>
      </c>
      <c r="D24" s="98">
        <f t="shared" ref="D24:F25" si="0">-D$23*D$7*D4</f>
        <v>-50</v>
      </c>
      <c r="E24" s="98">
        <f t="shared" si="0"/>
        <v>-200</v>
      </c>
      <c r="F24" s="98">
        <f t="shared" si="0"/>
        <v>600</v>
      </c>
      <c r="G24" s="97">
        <f>SUM(D24:F24)</f>
        <v>350</v>
      </c>
    </row>
    <row r="25" spans="1:7">
      <c r="C25" s="77" t="s">
        <v>147</v>
      </c>
      <c r="D25" s="98">
        <f t="shared" si="0"/>
        <v>0</v>
      </c>
      <c r="E25" s="98">
        <f t="shared" si="0"/>
        <v>-600</v>
      </c>
      <c r="F25" s="98">
        <f t="shared" si="0"/>
        <v>450</v>
      </c>
      <c r="G25" s="97">
        <f>SUM(D25:F25)</f>
        <v>-150</v>
      </c>
    </row>
  </sheetData>
  <mergeCells count="1">
    <mergeCell ref="D2:F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B852FB-D783-4431-8B04-AA608A335327}"/>
</file>

<file path=customXml/itemProps2.xml><?xml version="1.0" encoding="utf-8"?>
<ds:datastoreItem xmlns:ds="http://schemas.openxmlformats.org/officeDocument/2006/customXml" ds:itemID="{FE6A3BBE-CC0B-4704-8601-CBDB964FFBA2}"/>
</file>

<file path=customXml/itemProps3.xml><?xml version="1.0" encoding="utf-8"?>
<ds:datastoreItem xmlns:ds="http://schemas.openxmlformats.org/officeDocument/2006/customXml" ds:itemID="{9CA6435E-62E2-4066-B757-2B85172CE3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6</vt:i4>
      </vt:variant>
    </vt:vector>
  </HeadingPairs>
  <TitlesOfParts>
    <vt:vector size="42" baseType="lpstr">
      <vt:lpstr>Cover </vt:lpstr>
      <vt:lpstr>CP 351 LO 2</vt:lpstr>
      <vt:lpstr>QFI IRM F23 Q1</vt:lpstr>
      <vt:lpstr>QFI IRM S24 Q3</vt:lpstr>
      <vt:lpstr>ILA LAM F20 Q2</vt:lpstr>
      <vt:lpstr>ILA LAM F20 Q2-Solution</vt:lpstr>
      <vt:lpstr>ILA LAM S21 Q2</vt:lpstr>
      <vt:lpstr>ILA LAM S21 Q2b</vt:lpstr>
      <vt:lpstr>ILA LAM S21 Q2c</vt:lpstr>
      <vt:lpstr>ILA LAM F21 Q3</vt:lpstr>
      <vt:lpstr>ILA LAM F21 Q3-Solution</vt:lpstr>
      <vt:lpstr>ILA LAM S23 Q3(b)(i)</vt:lpstr>
      <vt:lpstr>ILA LAM S23 Q3(b)(ii)</vt:lpstr>
      <vt:lpstr>ILA LAM F23 Q6(a)</vt:lpstr>
      <vt:lpstr>ILA LAM F23 Q6(c)</vt:lpstr>
      <vt:lpstr>ILA LAM F24 Q4(a)</vt:lpstr>
      <vt:lpstr>ILA LAM F24 Q4(a)(i)</vt:lpstr>
      <vt:lpstr>ILA LAM F24 Q4(a)(ii)</vt:lpstr>
      <vt:lpstr>ILA LAM F24 Q4(b)</vt:lpstr>
      <vt:lpstr>ILA LAM F24 Q4 (b)(i)</vt:lpstr>
      <vt:lpstr>ILA LAM F24 Q6(b)</vt:lpstr>
      <vt:lpstr>ILA LAM F24 Q6(b) Solution</vt:lpstr>
      <vt:lpstr>CP 351 LO 3</vt:lpstr>
      <vt:lpstr>QFI IRM S21 Q2b</vt:lpstr>
      <vt:lpstr>QFI IRM S21 Q2c</vt:lpstr>
      <vt:lpstr>QFI IRM F22 Q1a</vt:lpstr>
      <vt:lpstr>QFI IRM F22 Q1b</vt:lpstr>
      <vt:lpstr>QFI IRM F22 Q1c</vt:lpstr>
      <vt:lpstr>QFI IRM S23 Q9</vt:lpstr>
      <vt:lpstr>QFI IRM F23 Q2</vt:lpstr>
      <vt:lpstr>QFI IRM F23 Q7</vt:lpstr>
      <vt:lpstr>QFI IRM S24 Q4</vt:lpstr>
      <vt:lpstr>QFI IRM F24 Q5</vt:lpstr>
      <vt:lpstr>QFI IRM F24 Q5 (Solution)</vt:lpstr>
      <vt:lpstr>QFI IRM F24 Q8</vt:lpstr>
      <vt:lpstr>QFI IRM F24 Q8 (Solution)</vt:lpstr>
      <vt:lpstr>'ILA LAM F20 Q2-Solution'!ConversionRate</vt:lpstr>
      <vt:lpstr>ConversionRate</vt:lpstr>
      <vt:lpstr>'ILA LAM F20 Q2-Solution'!LapseRate</vt:lpstr>
      <vt:lpstr>LapseRate</vt:lpstr>
      <vt:lpstr>'ILA LAM F20 Q2-Solution'!PostConversionMort</vt:lpstr>
      <vt:lpstr>PostConversionMort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Douglas Norris</cp:lastModifiedBy>
  <dcterms:created xsi:type="dcterms:W3CDTF">2023-02-02T20:15:39Z</dcterms:created>
  <dcterms:modified xsi:type="dcterms:W3CDTF">2025-06-29T02:37:19Z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-324707644</vt:i4>
  </property>
  <property fmtid="{D5CDD505-2E9C-101B-9397-08002B2CF9AE}" pid="3" name="_NewReviewCycle">
    <vt:lpwstr/>
  </property>
  <property fmtid="{D5CDD505-2E9C-101B-9397-08002B2CF9AE}" pid="4" name="_EmailSubject">
    <vt:lpwstr>2023 Fall QFIIRM Exam pre-tester's commentary</vt:lpwstr>
  </property>
  <property fmtid="{D5CDD505-2E9C-101B-9397-08002B2CF9AE}" pid="5" name="_AuthorEmail">
    <vt:lpwstr>Gene.Cherng@ssa.gov</vt:lpwstr>
  </property>
  <property fmtid="{D5CDD505-2E9C-101B-9397-08002B2CF9AE}" pid="6" name="_AuthorEmailDisplayName">
    <vt:lpwstr>Cherng, Gene</vt:lpwstr>
  </property>
  <property fmtid="{D5CDD505-2E9C-101B-9397-08002B2CF9AE}" pid="7" name="_ReviewingToolsShownOnce">
    <vt:lpwstr/>
  </property>
  <property fmtid="{D5CDD505-2E9C-101B-9397-08002B2CF9AE}" pid="8" name="ContentTypeId">
    <vt:lpwstr>0x010100F6AE639BB4E74542A43DE6E767DBCE18</vt:lpwstr>
  </property>
</Properties>
</file>