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17" documentId="13_ncr:1_{28251368-1C1B-4122-929F-703DFB265748}" xr6:coauthVersionLast="47" xr6:coauthVersionMax="47" xr10:uidLastSave="{E1B7C806-D33E-4D2F-9676-436405F91596}"/>
  <bookViews>
    <workbookView xWindow="28680" yWindow="-120" windowWidth="38640" windowHeight="21120" xr2:uid="{00000000-000D-0000-FFFF-FFFF00000000}"/>
  </bookViews>
  <sheets>
    <sheet name="Cover " sheetId="30" r:id="rId1"/>
    <sheet name="Q LPM Fall 2024 5(c)" sheetId="24" r:id="rId2"/>
    <sheet name="A LPM Fall 2024 5(c)" sheetId="27" r:id="rId3"/>
    <sheet name="Q LPM Fall 2024 5(d)" sheetId="25" r:id="rId4"/>
    <sheet name="A LPM Fall 2024 5(d)" sheetId="28" r:id="rId5"/>
    <sheet name="Q LPM Fall 2020 6(b)" sheetId="26" r:id="rId6"/>
    <sheet name="A LPM Fall 2020 6(b)" sheetId="29" r:id="rId7"/>
  </sheets>
  <externalReferences>
    <externalReference r:id="rId8"/>
  </externalReferences>
  <definedNames>
    <definedName name="Allocations">#REF!</definedName>
    <definedName name="Life_Y1_Benefits">'Q LPM Fall 2020 6(b)'!$B$11</definedName>
    <definedName name="Life_Y1_Comm">'Q LPM Fall 2020 6(b)'!$B$9</definedName>
    <definedName name="Life_Y1_Exp">'Q LPM Fall 2020 6(b)'!$B$8</definedName>
    <definedName name="Life_Y1_InvInc">'Q LPM Fall 2020 6(b)'!$B$12</definedName>
    <definedName name="Life_Y1_Prem">'Q LPM Fall 2020 6(b)'!$B$7</definedName>
    <definedName name="Life_Y1_Reserve">'Q LPM Fall 2020 6(b)'!$B$10</definedName>
    <definedName name="Life_Y2_Benefits">'Q LPM Fall 2020 6(b)'!$C$11</definedName>
    <definedName name="Life_Y2_Comm">'Q LPM Fall 2020 6(b)'!$C$9</definedName>
    <definedName name="Life_Y2_Exp">'Q LPM Fall 2020 6(b)'!$C$8</definedName>
    <definedName name="Life_Y2_InvInc">'Q LPM Fall 2020 6(b)'!$C$12</definedName>
    <definedName name="Life_Y2_Prem">'Q LPM Fall 2020 6(b)'!$C$7</definedName>
    <definedName name="Life_Y2_Reserve">'Q LPM Fall 2020 6(b)'!$C$10</definedName>
    <definedName name="_xlnm.Print_Area" localSheetId="6">'A LPM Fall 2020 6(b)'!$A$1:$G$67</definedName>
    <definedName name="Reins_Y1_Allowance">'Q LPM Fall 2020 6(b)'!$B$15</definedName>
    <definedName name="Reins_Y1_ModCoInt">'Q LPM Fall 2020 6(b)'!$B$16</definedName>
    <definedName name="Reins_Y2_Allowance">'Q LPM Fall 2020 6(b)'!$C$15</definedName>
    <definedName name="Reins_Y2_ModCoInt">'Q LPM Fall 2020 6(b)'!$C$16</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9" l="1"/>
  <c r="C29" i="29"/>
  <c r="C30" i="29"/>
  <c r="C31" i="29" s="1"/>
  <c r="C32" i="29" s="1"/>
  <c r="B31" i="29"/>
  <c r="B32" i="29" s="1"/>
  <c r="B40" i="29"/>
  <c r="B42" i="29" s="1"/>
  <c r="C40" i="29"/>
  <c r="C42" i="29" s="1"/>
  <c r="F40" i="29"/>
  <c r="F42" i="29" s="1"/>
  <c r="F48" i="29" s="1"/>
  <c r="B41" i="29"/>
  <c r="E40" i="29" s="1"/>
  <c r="E42" i="29" s="1"/>
  <c r="E48" i="29" s="1"/>
  <c r="C41" i="29"/>
  <c r="C44" i="29"/>
  <c r="B45" i="29"/>
  <c r="C45" i="29"/>
  <c r="B52" i="29"/>
  <c r="C52" i="29"/>
  <c r="B53" i="29"/>
  <c r="E52" i="29" s="1"/>
  <c r="E54" i="29" s="1"/>
  <c r="C53" i="29"/>
  <c r="F52" i="29" s="1"/>
  <c r="F54" i="29" s="1"/>
  <c r="B54" i="29"/>
  <c r="B58" i="29" s="1"/>
  <c r="C54" i="29"/>
  <c r="C58" i="29" s="1"/>
  <c r="B55" i="29"/>
  <c r="C55" i="29"/>
  <c r="B61" i="29"/>
  <c r="B63" i="29" s="1"/>
  <c r="C61" i="29"/>
  <c r="C63" i="29" s="1"/>
  <c r="E61" i="29"/>
  <c r="E63" i="29" s="1"/>
  <c r="F61" i="29"/>
  <c r="B62" i="29"/>
  <c r="C62" i="29"/>
  <c r="F63" i="29"/>
  <c r="B74" i="29"/>
  <c r="C74" i="29"/>
  <c r="B79" i="29"/>
  <c r="C79" i="29"/>
  <c r="C84" i="29" s="1"/>
  <c r="E79" i="29"/>
  <c r="F79" i="29"/>
  <c r="B82" i="29"/>
  <c r="B84" i="29" s="1"/>
  <c r="C82" i="29"/>
  <c r="C46" i="29" l="1"/>
  <c r="F56" i="29"/>
  <c r="F58" i="29"/>
  <c r="F65" i="29" s="1"/>
  <c r="E56" i="29"/>
  <c r="B46" i="29"/>
  <c r="B48" i="29" s="1"/>
  <c r="B65" i="29" s="1"/>
  <c r="C43" i="29" s="1"/>
  <c r="C48" i="29" s="1"/>
  <c r="C65" i="29" s="1"/>
  <c r="E58" i="29"/>
  <c r="E65" i="29" s="1"/>
  <c r="C20" i="28"/>
  <c r="D20" i="28"/>
  <c r="C25" i="28"/>
  <c r="D25" i="28"/>
  <c r="C31" i="28"/>
  <c r="D31" i="28"/>
  <c r="C33" i="28"/>
  <c r="D33" i="28"/>
  <c r="F72" i="28"/>
  <c r="G72" i="28"/>
  <c r="H72" i="28"/>
  <c r="H73" i="28"/>
  <c r="F74" i="28"/>
  <c r="F76" i="28" s="1"/>
  <c r="F90" i="28" s="1"/>
  <c r="F94" i="28" s="1"/>
  <c r="G75" i="28"/>
  <c r="F80" i="28"/>
  <c r="H75" i="28" s="1"/>
  <c r="G80" i="28"/>
  <c r="H80" i="28"/>
  <c r="F81" i="28"/>
  <c r="G81" i="28"/>
  <c r="H81" i="28"/>
  <c r="C82" i="28"/>
  <c r="D82" i="28"/>
  <c r="F82" i="28"/>
  <c r="G82" i="28"/>
  <c r="H82" i="28"/>
  <c r="F84" i="28"/>
  <c r="G84" i="28"/>
  <c r="H84" i="28"/>
  <c r="F85" i="28"/>
  <c r="G85" i="28"/>
  <c r="H85" i="28"/>
  <c r="F86" i="28"/>
  <c r="G86" i="28"/>
  <c r="H86" i="28" s="1"/>
  <c r="H88" i="28" s="1"/>
  <c r="F87" i="28"/>
  <c r="G87" i="28"/>
  <c r="H87" i="28"/>
  <c r="F88" i="28"/>
  <c r="C93" i="28"/>
  <c r="F93" i="28"/>
  <c r="C94" i="28"/>
  <c r="D93" i="28" s="1"/>
  <c r="D94" i="28" s="1"/>
  <c r="C98" i="28"/>
  <c r="C99" i="28"/>
  <c r="C20" i="27"/>
  <c r="D20" i="27"/>
  <c r="C25" i="27"/>
  <c r="D25" i="27"/>
  <c r="C31" i="27"/>
  <c r="C33" i="27" s="1"/>
  <c r="D31" i="27"/>
  <c r="D33" i="27" s="1"/>
  <c r="C68" i="27"/>
  <c r="C101" i="27" s="1"/>
  <c r="D68" i="27"/>
  <c r="D71" i="27"/>
  <c r="C78" i="27"/>
  <c r="C79" i="27" s="1"/>
  <c r="D78" i="27"/>
  <c r="D79" i="27" s="1"/>
  <c r="C85" i="27"/>
  <c r="D85" i="27"/>
  <c r="C102" i="27"/>
  <c r="C112" i="27"/>
  <c r="C113" i="27"/>
  <c r="E81" i="29" l="1"/>
  <c r="E82" i="29" s="1"/>
  <c r="E72" i="29"/>
  <c r="E74" i="29" s="1"/>
  <c r="C104" i="27"/>
  <c r="C114" i="27"/>
  <c r="G93" i="28"/>
  <c r="G74" i="28"/>
  <c r="G76" i="28" s="1"/>
  <c r="G90" i="28" s="1"/>
  <c r="H74" i="28"/>
  <c r="H76" i="28" s="1"/>
  <c r="H90" i="28" s="1"/>
  <c r="H93" i="28"/>
  <c r="C71" i="27"/>
  <c r="G88" i="28"/>
  <c r="C108" i="27"/>
  <c r="C109" i="27" s="1"/>
  <c r="C73" i="27"/>
  <c r="C87" i="27" s="1"/>
  <c r="F72" i="29" l="1"/>
  <c r="F74" i="29" s="1"/>
  <c r="F81" i="29"/>
  <c r="F82" i="29" s="1"/>
  <c r="F84" i="29" s="1"/>
  <c r="E84" i="29"/>
  <c r="H94" i="28"/>
  <c r="C90" i="27"/>
  <c r="D72" i="27"/>
  <c r="G94" i="28"/>
  <c r="D31" i="25"/>
  <c r="C31" i="25"/>
  <c r="D25" i="25"/>
  <c r="C25" i="25"/>
  <c r="D20" i="25"/>
  <c r="C20" i="25"/>
  <c r="D31" i="24"/>
  <c r="D33" i="24" s="1"/>
  <c r="C31" i="24"/>
  <c r="D25" i="24"/>
  <c r="C25" i="24"/>
  <c r="D20" i="24"/>
  <c r="C20" i="24"/>
  <c r="C92" i="27" l="1"/>
  <c r="C96" i="27" s="1"/>
  <c r="C111" i="27"/>
  <c r="C115" i="27" s="1"/>
  <c r="C117" i="27" s="1"/>
  <c r="D73" i="27"/>
  <c r="D87" i="27" s="1"/>
  <c r="C33" i="24"/>
  <c r="D33" i="25"/>
  <c r="C33" i="25"/>
</calcChain>
</file>

<file path=xl/sharedStrings.xml><?xml version="1.0" encoding="utf-8"?>
<sst xmlns="http://schemas.openxmlformats.org/spreadsheetml/2006/main" count="405" uniqueCount="141">
  <si>
    <t>ANSWER:</t>
  </si>
  <si>
    <t>Show work below</t>
  </si>
  <si>
    <t>Question 5 (c)</t>
  </si>
  <si>
    <t>ABC Life, a US insurance company, issues a whole life policy:</t>
  </si>
  <si>
    <t>Face amount</t>
  </si>
  <si>
    <t>Annual premium rate per 1,000</t>
  </si>
  <si>
    <t>Annual policy fee</t>
  </si>
  <si>
    <t>Assume:</t>
  </si>
  <si>
    <r>
      <t>·</t>
    </r>
    <r>
      <rPr>
        <sz val="7"/>
        <color theme="1"/>
        <rFont val="Times New Roman"/>
        <family val="1"/>
      </rPr>
      <t xml:space="preserve">         </t>
    </r>
    <r>
      <rPr>
        <sz val="12"/>
        <color theme="1"/>
        <rFont val="Times New Roman"/>
        <family val="1"/>
      </rPr>
      <t>Premium tax rate is 2% for all years</t>
    </r>
  </si>
  <si>
    <r>
      <t>·</t>
    </r>
    <r>
      <rPr>
        <sz val="7"/>
        <color theme="1"/>
        <rFont val="Times New Roman"/>
        <family val="1"/>
      </rPr>
      <t xml:space="preserve">         </t>
    </r>
    <r>
      <rPr>
        <sz val="12"/>
        <color theme="1"/>
        <rFont val="Times New Roman"/>
        <family val="1"/>
      </rPr>
      <t>There are no surrenders, lapses, or deaths</t>
    </r>
  </si>
  <si>
    <r>
      <t>·</t>
    </r>
    <r>
      <rPr>
        <sz val="7"/>
        <color theme="1"/>
        <rFont val="Times New Roman"/>
        <family val="1"/>
      </rPr>
      <t xml:space="preserve">         </t>
    </r>
    <r>
      <rPr>
        <sz val="12"/>
        <color theme="1"/>
        <rFont val="Times New Roman"/>
        <family val="1"/>
      </rPr>
      <t>The accounting is on a US statutory basis</t>
    </r>
  </si>
  <si>
    <t>You are given:</t>
  </si>
  <si>
    <t>ABC Statutory Gain from Operations (no reinsurance)</t>
  </si>
  <si>
    <t>Year 1</t>
  </si>
  <si>
    <t>Year 2</t>
  </si>
  <si>
    <t>Premiums</t>
  </si>
  <si>
    <t>Investment Income on Surplus</t>
  </si>
  <si>
    <t>Investment Income on Reserves</t>
  </si>
  <si>
    <t>Total Revenue</t>
  </si>
  <si>
    <t>Claims</t>
  </si>
  <si>
    <t>Surrenders</t>
  </si>
  <si>
    <t>Reserve Increase</t>
  </si>
  <si>
    <t>Total Benefits</t>
  </si>
  <si>
    <t>Commissions</t>
  </si>
  <si>
    <t>Acquisition</t>
  </si>
  <si>
    <t>Maintenance</t>
  </si>
  <si>
    <t>Premium Tax</t>
  </si>
  <si>
    <t>Total Expenses</t>
  </si>
  <si>
    <t>Gain from Operations</t>
  </si>
  <si>
    <t>ABC is evaluating two reinsurance proposals from XYZ Re:</t>
  </si>
  <si>
    <r>
      <t>·</t>
    </r>
    <r>
      <rPr>
        <sz val="7"/>
        <color theme="1"/>
        <rFont val="Times New Roman"/>
        <family val="1"/>
      </rPr>
      <t xml:space="preserve">         </t>
    </r>
    <r>
      <rPr>
        <sz val="12"/>
        <color theme="1"/>
        <rFont val="Times New Roman"/>
        <family val="1"/>
      </rPr>
      <t>Proposal 1: 80% Coinsurance</t>
    </r>
  </si>
  <si>
    <r>
      <t>·</t>
    </r>
    <r>
      <rPr>
        <sz val="7"/>
        <color theme="1"/>
        <rFont val="Times New Roman"/>
        <family val="1"/>
      </rPr>
      <t xml:space="preserve">         </t>
    </r>
    <r>
      <rPr>
        <sz val="12"/>
        <color theme="1"/>
        <rFont val="Times New Roman"/>
        <family val="1"/>
      </rPr>
      <t>Proposal 2: YRT with an initial ceded face amount of 600,000</t>
    </r>
  </si>
  <si>
    <r>
      <t>·</t>
    </r>
    <r>
      <rPr>
        <sz val="7"/>
        <color theme="1"/>
        <rFont val="Times New Roman"/>
        <family val="1"/>
      </rPr>
      <t xml:space="preserve">         </t>
    </r>
    <r>
      <rPr>
        <sz val="12"/>
        <color theme="1"/>
        <rFont val="Times New Roman"/>
        <family val="1"/>
      </rPr>
      <t>The reserves per unit are the same for the ceding company and the reinsurer</t>
    </r>
  </si>
  <si>
    <r>
      <t>·</t>
    </r>
    <r>
      <rPr>
        <sz val="7"/>
        <color theme="1"/>
        <rFont val="Times New Roman"/>
        <family val="1"/>
      </rPr>
      <t xml:space="preserve">         </t>
    </r>
    <r>
      <rPr>
        <sz val="12"/>
        <color theme="1"/>
        <rFont val="Times New Roman"/>
        <family val="1"/>
      </rPr>
      <t>NAAR is defined as face amount – mean reserves</t>
    </r>
  </si>
  <si>
    <t>Mean Reserves per 1,000</t>
  </si>
  <si>
    <t>YRT Mean Reserves per 1,000</t>
  </si>
  <si>
    <t>YRT Reinsurance Premium Rate per 1,000</t>
  </si>
  <si>
    <t>(c) (4 points)</t>
  </si>
  <si>
    <t>to avoid a negative Gain from Operations in year 1.  Show all work.</t>
  </si>
  <si>
    <t xml:space="preserve">(i) Determine the minimum first year expense allowance as a percent of ceded premium that would be needed in Proposal 1 for ABC </t>
  </si>
  <si>
    <t>Show all work.</t>
  </si>
  <si>
    <t>(d) (4 points)</t>
  </si>
  <si>
    <t xml:space="preserve">to offer a ZFT scale (zero first year YRT premium) instead of the proposed premium scale, which requires an increase in the </t>
  </si>
  <si>
    <t xml:space="preserve">YRT rates in subsequent years to offset the cost.   </t>
  </si>
  <si>
    <t xml:space="preserve">Determine the maximum increase that ABC could accept in the second year YRT premium, as a percent of ceded face per 1,000.  </t>
  </si>
  <si>
    <t>Minimum first year expense allowance as a percent of ceded premium that would be needed in Proposal 1 for ABC to avoid a negative Gain from Operations in year 1</t>
  </si>
  <si>
    <t>Question 5 (d)</t>
  </si>
  <si>
    <t>Question 6 (b)</t>
  </si>
  <si>
    <t>Responses for parts (a) and (b) is to be provided in the Word document.</t>
  </si>
  <si>
    <t>Responses for (d) is to be provided on another tab in this Excel workbook.</t>
  </si>
  <si>
    <t>Responses for (c) is to be provided on another tab in this Excel workbook.</t>
  </si>
  <si>
    <t>(c) (i)</t>
  </si>
  <si>
    <t>(c) (ii)</t>
  </si>
  <si>
    <r>
      <t>·</t>
    </r>
    <r>
      <rPr>
        <sz val="7"/>
        <color theme="1"/>
        <rFont val="Times New Roman"/>
        <family val="1"/>
      </rPr>
      <t xml:space="preserve">         </t>
    </r>
    <r>
      <rPr>
        <sz val="12"/>
        <color theme="1"/>
        <rFont val="Times New Roman"/>
        <family val="1"/>
      </rPr>
      <t xml:space="preserve">XYZ Re acquisition expenses are 40 per ceded policy </t>
    </r>
  </si>
  <si>
    <r>
      <t>·</t>
    </r>
    <r>
      <rPr>
        <sz val="7"/>
        <color theme="1"/>
        <rFont val="Times New Roman"/>
        <family val="1"/>
      </rPr>
      <t xml:space="preserve">         </t>
    </r>
    <r>
      <rPr>
        <sz val="12"/>
        <color theme="1"/>
        <rFont val="Times New Roman"/>
        <family val="1"/>
      </rPr>
      <t>XYZ Re maintenance expenses are 20 per ceded policy annually</t>
    </r>
  </si>
  <si>
    <r>
      <t>·</t>
    </r>
    <r>
      <rPr>
        <sz val="7"/>
        <color theme="1"/>
        <rFont val="Times New Roman"/>
        <family val="1"/>
      </rPr>
      <t xml:space="preserve">         </t>
    </r>
    <r>
      <rPr>
        <sz val="12"/>
        <color theme="1"/>
        <rFont val="Times New Roman"/>
        <family val="1"/>
      </rPr>
      <t>ABC and XYZ Re each have an initial surplus of 1,000 and an investment rate of return of 8% in all years</t>
    </r>
  </si>
  <si>
    <t xml:space="preserve">(ii) Determine whether XYZ Re could afford to pay this first year expense allowance without exhausting all of its surplus in year 1.  </t>
  </si>
  <si>
    <t>Can XYZ Re afford to pay this first year expense allowance without exhausting all of its surplus in year 1? (Show work proving this answer in the lines above)</t>
  </si>
  <si>
    <t>ABC would like to avoid additional surplus strain in the first two policy years. To help meet this objective, ABC plans to ask XYZ Re</t>
  </si>
  <si>
    <t>(d)</t>
  </si>
  <si>
    <t>(ii) (3 points)  Construct Reinsurance Inc’s Balance Sheet for years 1 and 2 under the reinsurance agreement.</t>
  </si>
  <si>
    <t>(i) (4 points)  Construct Life Co’s Gain from Operations statement for years 1 and 2 under the reinsurance agreement.</t>
  </si>
  <si>
    <t>Mod-Co Interest Rate</t>
  </si>
  <si>
    <t>Allowance</t>
  </si>
  <si>
    <t>Reinsurance Co.</t>
  </si>
  <si>
    <t>Investment Income</t>
  </si>
  <si>
    <t>Benefits Paid</t>
  </si>
  <si>
    <t>Reserves</t>
  </si>
  <si>
    <t>Expenses</t>
  </si>
  <si>
    <t>Life Co</t>
  </si>
  <si>
    <t>(b) (7 points) Life Co is entering a Mod-Co reinsurance arrangement with Reinsurance Inc.</t>
  </si>
  <si>
    <t>Yes</t>
  </si>
  <si>
    <t>Since it has a positive surplus at end of yr 1 yes it can afford the expense allowance of 8,958 without exhausting surplus</t>
  </si>
  <si>
    <t>Its surplus at the end of year 1 is 1000 + (-478) = 522</t>
  </si>
  <si>
    <t>Its gain from operations is (478) which includes the funding of its 360 liability increase and payment of all expenses.</t>
  </si>
  <si>
    <t>XYZ has a surplus of 1000 at the start of year 1</t>
  </si>
  <si>
    <t>Gross Premiums</t>
  </si>
  <si>
    <t>XYZ Statutory Gain from Operations (80% Coinsurance)</t>
  </si>
  <si>
    <t>XYZ Re</t>
  </si>
  <si>
    <t>The expense allowance as a % of ceded premium is:</t>
  </si>
  <si>
    <t>Thus need an allowance of 8,958 to make gain $0</t>
  </si>
  <si>
    <t>With Reinsurance but no expense allowance the gain would be:</t>
  </si>
  <si>
    <t>Ceded Reserve</t>
  </si>
  <si>
    <t>Reinsurance Allowance</t>
  </si>
  <si>
    <t>Premium Tax Reimbursement from Reinsurer</t>
  </si>
  <si>
    <t>Ceded Premiums</t>
  </si>
  <si>
    <t>ABC Statutory Gain from Operations (80% Coinsurance)</t>
  </si>
  <si>
    <t>ABC</t>
  </si>
  <si>
    <t>80% Co-Ins With Expense Allowance</t>
  </si>
  <si>
    <t>80% Co-Ins But No Expense Allownace</t>
  </si>
  <si>
    <t>Or said differently, max YRT premium rate yr 2 per 1000:</t>
  </si>
  <si>
    <t>Max increase ABC could accept as a % of ceded face per 1000</t>
  </si>
  <si>
    <t>Max ceded premium so that surplus in yr2 not lower with reinsurance than without (i.e. so that G94 = D94 by changing G73, this is shown in column H)</t>
  </si>
  <si>
    <t>Surplus End of Year</t>
  </si>
  <si>
    <t>Surplus Beginning of Year</t>
  </si>
  <si>
    <t>Year 2 (with max ceded premium)</t>
  </si>
  <si>
    <t>Year 2 (no yr2 ceded premium used for calculation)</t>
  </si>
  <si>
    <t>ABC Statutory Gain from Operations</t>
  </si>
  <si>
    <t>With ZFT YRT Reinsurance</t>
  </si>
  <si>
    <t>No Reinsurance</t>
  </si>
  <si>
    <t>To avoid surplus strain means the surplus under the updated YRT rates should not be lower than the surplus without YRT (otherwise it would experience more strain than without reinsurance).</t>
  </si>
  <si>
    <t>Total Liabilities &amp; Surplus</t>
  </si>
  <si>
    <t>Total Surplus</t>
  </si>
  <si>
    <t>Surplus</t>
  </si>
  <si>
    <t>Total Liabilities</t>
  </si>
  <si>
    <t>Accounts Payable</t>
  </si>
  <si>
    <t>Liabilities</t>
  </si>
  <si>
    <t>Total Assets</t>
  </si>
  <si>
    <t>Accounts Receivable</t>
  </si>
  <si>
    <t>Invested Assets</t>
  </si>
  <si>
    <t>Assets</t>
  </si>
  <si>
    <t>Reinsurance Inc</t>
  </si>
  <si>
    <t>Balance Sheet</t>
  </si>
  <si>
    <t>Experience Refund</t>
  </si>
  <si>
    <t>Mod-Co Adjustment</t>
  </si>
  <si>
    <t>Increase in Reserves</t>
  </si>
  <si>
    <t>Net Claims</t>
  </si>
  <si>
    <t>Ceded</t>
  </si>
  <si>
    <t>Gross</t>
  </si>
  <si>
    <t>Benefits</t>
  </si>
  <si>
    <t>Net Premium</t>
  </si>
  <si>
    <t>Premium</t>
  </si>
  <si>
    <t>Revenue</t>
  </si>
  <si>
    <t>Interest on Beginning Reserves</t>
  </si>
  <si>
    <t>Beginning Reserves</t>
  </si>
  <si>
    <t>Ending Reserves</t>
  </si>
  <si>
    <t>Assumed Coinsurance %</t>
  </si>
  <si>
    <t>(ii) (3 points) Construct Reinsurance Inc's Balance Sheet for years 1 and 2 under the reinsurance agreement.</t>
  </si>
  <si>
    <t>(i) (4 points) Construct Life Co's Gain from Operations statement for years 1 and 2 under the reinsurance agreement.</t>
  </si>
  <si>
    <t>Reinsurance Co</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</si>
  <si>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</si>
  <si>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</si>
  <si>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</si>
  <si>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</si>
  <si>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</si>
  <si>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</si>
  <si>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</si>
  <si>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</si>
  <si>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</si>
  <si>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</si>
  <si>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CP 341 - Advanced Life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</si>
</sst>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4">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sz val="10"/>
      <name val="Arial"/>
      <family val="2"/>
    </font>
    <font>
      <sz val="11"/>
      <color theme="1"/>
      <name val="Times New Roman"/>
      <family val="1"/>
    </font>
    <font>
      <i/>
      <sz val="11"/>
      <color theme="1"/>
      <name val="Times New Roman"/>
      <family val="1"/>
    </font>
    <font>
      <b/>
      <sz val="11"/>
      <color theme="1"/>
      <name val="Times New Roman"/>
      <family val="1"/>
    </font>
    <font>
      <sz val="12"/>
      <color theme="1"/>
      <name val="Symbol"/>
      <family val="1"/>
      <charset val="2"/>
    </font>
    <font>
      <sz val="7"/>
      <color theme="1"/>
      <name val="Times New Roman"/>
      <family val="1"/>
    </font>
    <font>
      <b/>
      <u/>
      <sz val="12"/>
      <color theme="1"/>
      <name val="Times New Roman"/>
      <family val="1"/>
    </font>
    <font>
      <b/>
      <i/>
      <sz val="11"/>
      <color theme="1"/>
      <name val="Times New Roman"/>
      <family val="1"/>
    </font>
    <font>
      <sz val="10"/>
      <color theme="1"/>
      <name val="FS Elliot Pro"/>
      <family val="2"/>
    </font>
    <font>
      <b/>
      <sz val="10"/>
      <color theme="1"/>
      <name val="FS Elliot Pro"/>
      <family val="3"/>
    </font>
    <font>
      <sz val="10"/>
      <color theme="1"/>
      <name val="FS Elliot Pro"/>
      <family val="3"/>
    </font>
    <font>
      <b/>
      <sz val="10"/>
      <color rgb="FF0070C0"/>
      <name val="FS Elliot Pro"/>
      <family val="3"/>
    </font>
    <font>
      <b/>
      <sz val="14"/>
      <color theme="1"/>
      <name val="FS Elliot Pro"/>
      <family val="3"/>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xf numFmtId="0" fontId="22" fillId="0" borderId="0" applyNumberFormat="0" applyFill="0" applyBorder="0" applyAlignment="0" applyProtection="0"/>
  </cellStyleXfs>
  <cellXfs count="116">
    <xf numFmtId="0" fontId="0" fillId="0" borderId="0" xfId="0"/>
    <xf numFmtId="0" fontId="3" fillId="0" borderId="0" xfId="0" applyFont="1" applyAlignment="1">
      <alignment vertical="center"/>
    </xf>
    <xf numFmtId="0" fontId="4" fillId="2" borderId="0" xfId="0" applyFont="1" applyFill="1" applyAlignment="1">
      <alignment vertical="center"/>
    </xf>
    <xf numFmtId="0" fontId="0" fillId="2" borderId="0" xfId="0" applyFill="1"/>
    <xf numFmtId="0" fontId="3" fillId="2" borderId="0" xfId="0" applyFont="1" applyFill="1" applyAlignment="1">
      <alignment vertical="center"/>
    </xf>
    <xf numFmtId="0" fontId="2" fillId="2" borderId="0" xfId="0" applyFont="1" applyFill="1"/>
    <xf numFmtId="0" fontId="6" fillId="2" borderId="0" xfId="0" applyFont="1" applyFill="1"/>
    <xf numFmtId="0" fontId="6" fillId="0" borderId="0" xfId="0" applyFont="1"/>
    <xf numFmtId="3" fontId="6" fillId="2" borderId="0" xfId="1" applyNumberFormat="1" applyFont="1" applyFill="1"/>
    <xf numFmtId="0" fontId="7" fillId="0" borderId="0" xfId="0" applyFont="1"/>
    <xf numFmtId="0" fontId="8" fillId="0" borderId="0" xfId="0" applyFont="1" applyAlignment="1">
      <alignment horizontal="center"/>
    </xf>
    <xf numFmtId="0" fontId="3" fillId="0" borderId="0" xfId="0" applyFont="1"/>
    <xf numFmtId="0" fontId="3" fillId="2" borderId="0" xfId="0" applyFont="1" applyFill="1"/>
    <xf numFmtId="0" fontId="6" fillId="0" borderId="1" xfId="0" applyFont="1" applyBorder="1"/>
    <xf numFmtId="3" fontId="3" fillId="2" borderId="0" xfId="1" applyNumberFormat="1" applyFont="1" applyFill="1"/>
    <xf numFmtId="0" fontId="2" fillId="2" borderId="1" xfId="0" applyFont="1" applyFill="1" applyBorder="1" applyAlignment="1">
      <alignment vertical="center" wrapText="1"/>
    </xf>
    <xf numFmtId="0" fontId="3" fillId="2" borderId="3" xfId="0" applyFont="1" applyFill="1" applyBorder="1" applyAlignment="1">
      <alignment vertical="center" wrapText="1"/>
    </xf>
    <xf numFmtId="0" fontId="9" fillId="2" borderId="0" xfId="0" applyFont="1" applyFill="1" applyAlignment="1">
      <alignment horizontal="left" vertical="center" indent="8"/>
    </xf>
    <xf numFmtId="0" fontId="3" fillId="2" borderId="1" xfId="0" applyFont="1" applyFill="1" applyBorder="1" applyAlignment="1">
      <alignment vertical="center" wrapText="1"/>
    </xf>
    <xf numFmtId="3" fontId="3" fillId="2" borderId="2" xfId="0"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3" fontId="3" fillId="2" borderId="4" xfId="0" applyNumberFormat="1" applyFont="1" applyFill="1" applyBorder="1" applyAlignment="1">
      <alignment horizontal="right" vertical="center" wrapText="1"/>
    </xf>
    <xf numFmtId="0" fontId="2" fillId="2" borderId="3" xfId="0" applyFont="1" applyFill="1" applyBorder="1" applyAlignment="1">
      <alignment vertical="center" wrapText="1"/>
    </xf>
    <xf numFmtId="3" fontId="2" fillId="2" borderId="4" xfId="0" applyNumberFormat="1" applyFont="1" applyFill="1" applyBorder="1" applyAlignment="1">
      <alignment horizontal="right" vertical="center" wrapText="1"/>
    </xf>
    <xf numFmtId="0" fontId="2" fillId="2" borderId="4" xfId="0" applyFont="1" applyFill="1" applyBorder="1" applyAlignment="1">
      <alignment horizontal="right" vertical="center" wrapText="1"/>
    </xf>
    <xf numFmtId="0" fontId="3" fillId="2" borderId="0" xfId="0" applyFont="1" applyFill="1" applyAlignment="1">
      <alignment horizontal="left" vertical="center" indent="8"/>
    </xf>
    <xf numFmtId="0" fontId="8" fillId="0" borderId="0" xfId="0" applyFont="1" applyAlignment="1">
      <alignment horizontal="left"/>
    </xf>
    <xf numFmtId="0" fontId="8" fillId="0" borderId="0" xfId="0" applyFont="1"/>
    <xf numFmtId="0" fontId="8"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center"/>
    </xf>
    <xf numFmtId="9" fontId="6" fillId="0" borderId="0" xfId="3" applyFont="1" applyBorder="1" applyAlignment="1">
      <alignment horizontal="center"/>
    </xf>
    <xf numFmtId="1" fontId="3" fillId="2" borderId="4" xfId="0" applyNumberFormat="1" applyFont="1" applyFill="1" applyBorder="1" applyAlignment="1">
      <alignment horizontal="right" vertical="center" wrapText="1"/>
    </xf>
    <xf numFmtId="9" fontId="3" fillId="2" borderId="6" xfId="0" applyNumberFormat="1" applyFont="1" applyFill="1" applyBorder="1" applyAlignment="1">
      <alignment horizontal="center" vertical="center"/>
    </xf>
    <xf numFmtId="9" fontId="3" fillId="2" borderId="7" xfId="0" applyNumberFormat="1" applyFont="1" applyFill="1" applyBorder="1" applyAlignment="1">
      <alignment horizontal="center" vertical="center"/>
    </xf>
    <xf numFmtId="0" fontId="3" fillId="2" borderId="8" xfId="0" applyFont="1" applyFill="1" applyBorder="1" applyAlignment="1">
      <alignment vertical="center"/>
    </xf>
    <xf numFmtId="9" fontId="3" fillId="2" borderId="9" xfId="0" applyNumberFormat="1" applyFont="1" applyFill="1" applyBorder="1" applyAlignment="1">
      <alignment horizontal="center" vertical="center"/>
    </xf>
    <xf numFmtId="9" fontId="3" fillId="2" borderId="5" xfId="0" applyNumberFormat="1" applyFont="1" applyFill="1" applyBorder="1" applyAlignment="1">
      <alignment horizontal="center" vertical="center"/>
    </xf>
    <xf numFmtId="0" fontId="3" fillId="2" borderId="10"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0" xfId="0" applyFont="1" applyFill="1" applyBorder="1" applyAlignme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3" fontId="3" fillId="2" borderId="9"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vertical="center"/>
    </xf>
    <xf numFmtId="0" fontId="6" fillId="0" borderId="0" xfId="0" applyFont="1" applyAlignment="1">
      <alignment horizontal="left"/>
    </xf>
    <xf numFmtId="0" fontId="6" fillId="0" borderId="14" xfId="0" applyFont="1" applyBorder="1"/>
    <xf numFmtId="0" fontId="8" fillId="0" borderId="15" xfId="0" applyFont="1" applyBorder="1"/>
    <xf numFmtId="10" fontId="6" fillId="0" borderId="1" xfId="0" applyNumberFormat="1" applyFont="1" applyBorder="1"/>
    <xf numFmtId="10" fontId="8" fillId="0" borderId="5" xfId="3" applyNumberFormat="1" applyFont="1" applyBorder="1"/>
    <xf numFmtId="0" fontId="6" fillId="0" borderId="0" xfId="0" applyFont="1" applyAlignment="1">
      <alignment horizontal="right"/>
    </xf>
    <xf numFmtId="0" fontId="8" fillId="0" borderId="0" xfId="0" applyFont="1" applyAlignment="1">
      <alignment horizontal="center" wrapText="1"/>
    </xf>
    <xf numFmtId="0" fontId="6" fillId="0" borderId="0" xfId="0" applyFont="1" applyAlignment="1">
      <alignment horizontal="center" wrapText="1"/>
    </xf>
    <xf numFmtId="44" fontId="6" fillId="0" borderId="5" xfId="8" applyFont="1" applyBorder="1" applyAlignment="1"/>
    <xf numFmtId="0" fontId="6" fillId="0" borderId="5" xfId="0" applyFont="1" applyBorder="1" applyAlignment="1">
      <alignment horizontal="center"/>
    </xf>
    <xf numFmtId="9" fontId="6" fillId="0" borderId="5" xfId="3" applyFont="1" applyBorder="1" applyAlignment="1"/>
    <xf numFmtId="164" fontId="6" fillId="0" borderId="5" xfId="7" applyNumberFormat="1" applyFont="1" applyBorder="1" applyAlignment="1"/>
    <xf numFmtId="0" fontId="6" fillId="0" borderId="5" xfId="0" applyFont="1" applyBorder="1" applyAlignment="1">
      <alignment horizontal="center" wrapText="1"/>
    </xf>
    <xf numFmtId="164" fontId="6" fillId="0" borderId="0" xfId="7" applyNumberFormat="1" applyFont="1" applyBorder="1" applyAlignment="1">
      <alignment horizontal="center"/>
    </xf>
    <xf numFmtId="164" fontId="6" fillId="0" borderId="0" xfId="7" applyNumberFormat="1" applyFont="1"/>
    <xf numFmtId="164" fontId="2" fillId="0" borderId="0" xfId="7" applyNumberFormat="1" applyFont="1" applyAlignment="1">
      <alignment horizontal="center" vertical="center" wrapText="1"/>
    </xf>
    <xf numFmtId="0" fontId="7" fillId="0" borderId="0" xfId="0" applyFont="1" applyAlignment="1">
      <alignment horizontal="left"/>
    </xf>
    <xf numFmtId="164" fontId="8" fillId="0" borderId="0" xfId="7" applyNumberFormat="1" applyFont="1"/>
    <xf numFmtId="0" fontId="12" fillId="0" borderId="0" xfId="0" applyFont="1" applyAlignment="1">
      <alignment horizontal="left"/>
    </xf>
    <xf numFmtId="164" fontId="8" fillId="0" borderId="0" xfId="7" applyNumberFormat="1" applyFont="1" applyBorder="1" applyAlignment="1">
      <alignment horizontal="center"/>
    </xf>
    <xf numFmtId="9" fontId="8" fillId="0" borderId="0" xfId="3" applyFont="1" applyBorder="1" applyAlignment="1">
      <alignment horizontal="center"/>
    </xf>
    <xf numFmtId="164" fontId="3" fillId="0" borderId="0" xfId="7" applyNumberFormat="1"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xf numFmtId="0" fontId="13" fillId="0" borderId="0" xfId="9"/>
    <xf numFmtId="37" fontId="14" fillId="3" borderId="5" xfId="9" applyNumberFormat="1" applyFont="1" applyFill="1" applyBorder="1" applyAlignment="1">
      <alignment horizontal="center"/>
    </xf>
    <xf numFmtId="0" fontId="14" fillId="3" borderId="5" xfId="9" applyFont="1" applyFill="1" applyBorder="1"/>
    <xf numFmtId="37" fontId="14" fillId="0" borderId="5" xfId="9" applyNumberFormat="1" applyFont="1" applyBorder="1" applyAlignment="1">
      <alignment horizontal="center"/>
    </xf>
    <xf numFmtId="0" fontId="15" fillId="0" borderId="5" xfId="9" applyFont="1" applyBorder="1"/>
    <xf numFmtId="37" fontId="15" fillId="0" borderId="5" xfId="9" applyNumberFormat="1" applyFont="1" applyBorder="1" applyAlignment="1">
      <alignment horizontal="center"/>
    </xf>
    <xf numFmtId="37" fontId="13" fillId="0" borderId="5" xfId="9" applyNumberFormat="1" applyBorder="1" applyAlignment="1">
      <alignment horizontal="center"/>
    </xf>
    <xf numFmtId="0" fontId="13" fillId="0" borderId="5" xfId="9" applyBorder="1" applyAlignment="1">
      <alignment horizontal="left"/>
    </xf>
    <xf numFmtId="0" fontId="13" fillId="0" borderId="5" xfId="9" applyBorder="1" applyAlignment="1">
      <alignment horizontal="left" indent="1"/>
    </xf>
    <xf numFmtId="0" fontId="14" fillId="0" borderId="5" xfId="9" applyFont="1" applyBorder="1"/>
    <xf numFmtId="0" fontId="14" fillId="3" borderId="5" xfId="9" applyFont="1" applyFill="1" applyBorder="1" applyAlignment="1">
      <alignment horizontal="center"/>
    </xf>
    <xf numFmtId="0" fontId="14" fillId="3" borderId="5" xfId="9" applyFont="1" applyFill="1" applyBorder="1" applyAlignment="1">
      <alignment vertical="center"/>
    </xf>
    <xf numFmtId="0" fontId="14" fillId="0" borderId="5" xfId="9" applyFont="1" applyBorder="1" applyAlignment="1">
      <alignment horizontal="left"/>
    </xf>
    <xf numFmtId="0" fontId="13" fillId="0" borderId="5" xfId="9" applyBorder="1" applyAlignment="1">
      <alignment horizontal="left" indent="2"/>
    </xf>
    <xf numFmtId="0" fontId="13" fillId="0" borderId="5" xfId="9" applyBorder="1"/>
    <xf numFmtId="0" fontId="13" fillId="3" borderId="5" xfId="9" applyFill="1" applyBorder="1"/>
    <xf numFmtId="9" fontId="16" fillId="0" borderId="0" xfId="9" applyNumberFormat="1" applyFont="1" applyAlignment="1">
      <alignment horizontal="center"/>
    </xf>
    <xf numFmtId="0" fontId="14" fillId="0" borderId="0" xfId="9" applyFont="1"/>
    <xf numFmtId="0" fontId="13" fillId="2" borderId="0" xfId="9" applyFill="1"/>
    <xf numFmtId="9" fontId="13" fillId="2" borderId="5" xfId="9" applyNumberFormat="1" applyFill="1" applyBorder="1" applyAlignment="1">
      <alignment horizontal="center"/>
    </xf>
    <xf numFmtId="0" fontId="13" fillId="2" borderId="5" xfId="9" applyFill="1" applyBorder="1"/>
    <xf numFmtId="0" fontId="14" fillId="2" borderId="5" xfId="9" applyFont="1" applyFill="1" applyBorder="1" applyAlignment="1">
      <alignment horizontal="center"/>
    </xf>
    <xf numFmtId="0" fontId="14" fillId="2" borderId="5" xfId="9" applyFont="1" applyFill="1" applyBorder="1"/>
    <xf numFmtId="0" fontId="13" fillId="2" borderId="0" xfId="9" applyFill="1" applyAlignment="1">
      <alignment horizontal="center"/>
    </xf>
    <xf numFmtId="37" fontId="13" fillId="2" borderId="5" xfId="9" applyNumberFormat="1" applyFill="1" applyBorder="1" applyAlignment="1">
      <alignment horizontal="center"/>
    </xf>
    <xf numFmtId="0" fontId="17" fillId="2" borderId="0" xfId="9" applyFont="1" applyFill="1"/>
    <xf numFmtId="0" fontId="8" fillId="0" borderId="18"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4" fillId="3" borderId="5" xfId="9" applyFont="1" applyFill="1" applyBorder="1" applyAlignment="1">
      <alignment horizontal="center" vertical="center"/>
    </xf>
    <xf numFmtId="0" fontId="18" fillId="0" borderId="0" xfId="0" applyFont="1" applyAlignment="1">
      <alignment horizontal="center"/>
    </xf>
    <xf numFmtId="0" fontId="19" fillId="0" borderId="0" xfId="0" applyFont="1"/>
    <xf numFmtId="0" fontId="20" fillId="0" borderId="0" xfId="0" applyFont="1" applyAlignment="1">
      <alignment horizontal="center"/>
    </xf>
    <xf numFmtId="0" fontId="0" fillId="0" borderId="0" xfId="0" applyAlignment="1">
      <alignment horizontal="right" vertical="top" indent="1"/>
    </xf>
    <xf numFmtId="0" fontId="21" fillId="0" borderId="0" xfId="0" applyFont="1" applyAlignment="1">
      <alignment horizontal="left" wrapText="1"/>
    </xf>
    <xf numFmtId="0" fontId="21" fillId="0" borderId="0" xfId="0" applyFont="1"/>
    <xf numFmtId="0" fontId="22" fillId="0" borderId="0" xfId="10"/>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right"/>
    </xf>
  </cellXfs>
  <cellStyles count="11">
    <cellStyle name="Comma" xfId="7" builtinId="3"/>
    <cellStyle name="Comma 10 2" xfId="5" xr:uid="{BA188B69-FE7F-4E7D-8CB2-A0CAC63EA9BA}"/>
    <cellStyle name="Comma 3 2" xfId="6" xr:uid="{E35F78C4-70AE-4CE6-8DB6-C285A81B32D6}"/>
    <cellStyle name="Currency" xfId="8" builtinId="4"/>
    <cellStyle name="Hyperlink" xfId="10" builtinId="8"/>
    <cellStyle name="Normal" xfId="0" builtinId="0"/>
    <cellStyle name="Normal 2" xfId="9" xr:uid="{DC56338C-1B9C-43E5-88A7-31A9585BC9B7}"/>
    <cellStyle name="Normal 2 2" xfId="4" xr:uid="{D095B7C2-1F87-4AB2-9882-671F794A2E56}"/>
    <cellStyle name="Normal 7 3" xfId="1" xr:uid="{75DB22FD-961A-466F-9696-3EEF6D6F9AE2}"/>
    <cellStyle name="Percent" xfId="3" builtinId="5"/>
    <cellStyle name="Percent 3 2" xfId="2" xr:uid="{CC538809-3C7B-44CC-B74C-A8D84E8883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9F5B52BD-4DAD-4600-B97C-79B746EA8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AC65503F-35B0-489E-9242-A1C5EBDCE061}"/>
            </a:ext>
          </a:extLst>
        </xdr:cNvPr>
        <xdr:cNvCxnSpPr/>
      </xdr:nvCxnSpPr>
      <xdr:spPr>
        <a:xfrm>
          <a:off x="285750" y="174117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125E631D-8320-4ADF-BF79-347F0D954268}"/>
            </a:ext>
          </a:extLst>
        </xdr:cNvPr>
        <xdr:cNvCxnSpPr/>
      </xdr:nvCxnSpPr>
      <xdr:spPr>
        <a:xfrm>
          <a:off x="295275" y="88392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CFE101%20Guided%20Examples%202025-2026.xlsx" TargetMode="External"/><Relationship Id="rId1" Type="http://schemas.openxmlformats.org/officeDocument/2006/relationships/externalLinkPath" Target="/personal/dnorris_soa_org/Documents/Documents/Projects/2025-26%20Curriculum/FINAL%20GUIDED%20EXAMPLES/Fully%20Assembled/CFE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S1"/>
      <sheetName val="Q1.1"/>
      <sheetName val="A1.1"/>
      <sheetName val="Q1.2"/>
      <sheetName val="A1.2"/>
      <sheetName val="S2"/>
      <sheetName val="Q2.1"/>
      <sheetName val="A2.1"/>
      <sheetName val="Q2.2"/>
      <sheetName val="A2.2"/>
      <sheetName val="S3"/>
      <sheetName val="Q3.1"/>
      <sheetName val="A3.1"/>
      <sheetName val="S4"/>
      <sheetName val="Q4.1"/>
      <sheetName val="A4.1"/>
      <sheetName val="S5"/>
      <sheetName val="Q5.1"/>
      <sheetName val="A5.1"/>
      <sheetName val="Q5.2"/>
      <sheetName val="A5.2"/>
      <sheetName val="S6"/>
      <sheetName val="Q6.1"/>
      <sheetName val="A6.1"/>
      <sheetName val="S7"/>
      <sheetName val="Q7.1"/>
      <sheetName val="A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7E07-0442-4D89-BBAA-378FB0155DDC}">
  <sheetPr>
    <tabColor rgb="FF0070C0"/>
    <pageSetUpPr autoPageBreaks="0"/>
  </sheetPr>
  <dimension ref="A6:K21"/>
  <sheetViews>
    <sheetView showGridLines="0" tabSelected="1" zoomScale="115" zoomScaleNormal="115" workbookViewId="0">
      <selection activeCell="E24" sqref="E24"/>
    </sheetView>
  </sheetViews>
  <sheetFormatPr defaultRowHeight="14.4"/>
  <sheetData>
    <row r="6" spans="1:10" ht="33.6">
      <c r="A6" s="106" t="s">
        <v>130</v>
      </c>
      <c r="B6" s="106"/>
      <c r="C6" s="106"/>
      <c r="D6" s="106"/>
      <c r="E6" s="106"/>
      <c r="F6" s="106"/>
      <c r="G6" s="106"/>
      <c r="H6" s="106"/>
      <c r="I6" s="106"/>
      <c r="J6" s="106"/>
    </row>
    <row r="7" spans="1:10" ht="6" customHeight="1">
      <c r="A7" s="107"/>
      <c r="B7" s="107"/>
      <c r="C7" s="107"/>
      <c r="D7" s="107"/>
      <c r="E7" s="107"/>
      <c r="F7" s="107"/>
      <c r="G7" s="107"/>
      <c r="H7" s="107"/>
      <c r="I7" s="107"/>
      <c r="J7" s="107"/>
    </row>
    <row r="8" spans="1:10" ht="21">
      <c r="A8" s="108" t="s">
        <v>140</v>
      </c>
      <c r="B8" s="108"/>
      <c r="C8" s="108"/>
      <c r="D8" s="108"/>
      <c r="E8" s="108"/>
      <c r="F8" s="108"/>
      <c r="G8" s="108"/>
      <c r="H8" s="108"/>
      <c r="I8" s="108"/>
      <c r="J8" s="108"/>
    </row>
    <row r="10" spans="1:10" ht="75" customHeight="1">
      <c r="A10" s="109" t="s">
        <v>131</v>
      </c>
      <c r="B10" s="110" t="s">
        <v>132</v>
      </c>
      <c r="C10" s="110"/>
      <c r="D10" s="110"/>
      <c r="E10" s="110"/>
      <c r="F10" s="110"/>
      <c r="G10" s="110"/>
      <c r="H10" s="110"/>
      <c r="I10" s="110"/>
      <c r="J10" s="110"/>
    </row>
    <row r="11" spans="1:10">
      <c r="B11" s="111"/>
      <c r="C11" s="111"/>
      <c r="D11" s="111"/>
      <c r="E11" s="111"/>
      <c r="F11" s="111"/>
      <c r="G11" s="111"/>
      <c r="H11" s="111"/>
      <c r="I11" s="111"/>
      <c r="J11" s="111"/>
    </row>
    <row r="12" spans="1:10" ht="45" customHeight="1">
      <c r="A12" s="109" t="s">
        <v>131</v>
      </c>
      <c r="B12" s="110" t="s">
        <v>133</v>
      </c>
      <c r="C12" s="110"/>
      <c r="D12" s="110"/>
      <c r="E12" s="110"/>
      <c r="F12" s="110"/>
      <c r="G12" s="110"/>
      <c r="H12" s="110"/>
      <c r="I12" s="110"/>
      <c r="J12" s="110"/>
    </row>
    <row r="13" spans="1:10">
      <c r="B13" s="111"/>
      <c r="C13" s="111"/>
      <c r="D13" s="111"/>
      <c r="E13" s="111"/>
      <c r="F13" s="111"/>
      <c r="G13" s="111"/>
      <c r="H13" s="111"/>
      <c r="I13" s="111"/>
      <c r="J13" s="111"/>
    </row>
    <row r="14" spans="1:10" ht="45.6" customHeight="1">
      <c r="A14" s="109" t="s">
        <v>131</v>
      </c>
      <c r="B14" s="110" t="s">
        <v>134</v>
      </c>
      <c r="C14" s="110"/>
      <c r="D14" s="110"/>
      <c r="E14" s="110"/>
      <c r="F14" s="110"/>
      <c r="G14" s="110"/>
      <c r="H14" s="110"/>
      <c r="I14" s="110"/>
      <c r="J14" s="110"/>
    </row>
    <row r="15" spans="1:10">
      <c r="B15" s="111"/>
      <c r="C15" s="111"/>
      <c r="D15" s="111"/>
      <c r="E15" s="111"/>
      <c r="F15" s="111"/>
      <c r="G15" s="111"/>
      <c r="H15" s="111"/>
      <c r="I15" s="111"/>
      <c r="J15" s="111"/>
    </row>
    <row r="16" spans="1:10" ht="72.599999999999994" customHeight="1">
      <c r="A16" s="109" t="s">
        <v>131</v>
      </c>
      <c r="B16" s="110" t="s">
        <v>135</v>
      </c>
      <c r="C16" s="110"/>
      <c r="D16" s="110"/>
      <c r="E16" s="110"/>
      <c r="F16" s="110"/>
      <c r="G16" s="110"/>
      <c r="H16" s="110"/>
      <c r="I16" s="110"/>
      <c r="J16" s="110"/>
    </row>
    <row r="17" spans="1:11">
      <c r="B17" s="111"/>
      <c r="C17" s="111"/>
      <c r="D17" s="111"/>
      <c r="E17" s="111"/>
      <c r="F17" s="111"/>
      <c r="G17" s="111"/>
      <c r="H17" s="111"/>
      <c r="I17" s="111"/>
      <c r="J17" s="111"/>
      <c r="K17" s="112"/>
    </row>
    <row r="18" spans="1:11" ht="44.4" customHeight="1">
      <c r="A18" s="109" t="s">
        <v>131</v>
      </c>
      <c r="B18" s="110" t="s">
        <v>136</v>
      </c>
      <c r="C18" s="110"/>
      <c r="D18" s="110"/>
      <c r="E18" s="110"/>
      <c r="F18" s="110"/>
      <c r="G18" s="110"/>
      <c r="H18" s="110"/>
      <c r="I18" s="110"/>
      <c r="J18" s="110"/>
    </row>
    <row r="21" spans="1:11">
      <c r="B21" s="113" t="s">
        <v>137</v>
      </c>
      <c r="C21" s="113"/>
      <c r="D21" s="114" t="s">
        <v>138</v>
      </c>
      <c r="E21" s="114"/>
      <c r="F21" s="114"/>
      <c r="G21" s="114"/>
      <c r="H21" s="115" t="s">
        <v>139</v>
      </c>
      <c r="I21" s="115"/>
      <c r="J21" s="115"/>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B7A9-BCAC-4CB9-BF4E-45CB704351A6}">
  <sheetPr>
    <tabColor theme="5" tint="0.39997558519241921"/>
  </sheetPr>
  <dimension ref="A1:G100"/>
  <sheetViews>
    <sheetView workbookViewId="0">
      <selection activeCell="O47" sqref="O47"/>
    </sheetView>
  </sheetViews>
  <sheetFormatPr defaultColWidth="9.109375" defaultRowHeight="13.8"/>
  <cols>
    <col min="1" max="1" width="9.109375" style="7"/>
    <col min="2" max="2" width="54.5546875" style="7" customWidth="1"/>
    <col min="3" max="4" width="15.33203125" style="7" customWidth="1"/>
    <col min="5" max="5" width="21.88671875" style="7" customWidth="1"/>
    <col min="6" max="6" width="23.44140625" style="7" customWidth="1"/>
    <col min="7" max="16384" width="9.109375" style="7"/>
  </cols>
  <sheetData>
    <row r="1" spans="1:6" ht="17.399999999999999">
      <c r="A1" s="2" t="s">
        <v>2</v>
      </c>
      <c r="B1" s="6"/>
      <c r="C1" s="6"/>
      <c r="D1" s="6"/>
      <c r="E1" s="6"/>
      <c r="F1" s="6"/>
    </row>
    <row r="2" spans="1:6" ht="17.399999999999999">
      <c r="A2" s="2"/>
      <c r="B2" s="6"/>
      <c r="C2" s="6"/>
      <c r="D2" s="6"/>
      <c r="E2" s="6"/>
      <c r="F2" s="6"/>
    </row>
    <row r="3" spans="1:6" ht="15.6">
      <c r="A3" s="4"/>
      <c r="B3" s="4" t="s">
        <v>3</v>
      </c>
      <c r="C3" s="6"/>
      <c r="D3" s="6"/>
      <c r="E3" s="6"/>
      <c r="F3" s="6"/>
    </row>
    <row r="4" spans="1:6" s="11" customFormat="1" ht="16.2" thickBot="1">
      <c r="A4" s="4"/>
      <c r="B4" s="12"/>
      <c r="C4" s="12"/>
      <c r="D4" s="6"/>
      <c r="E4" s="12"/>
      <c r="F4" s="12"/>
    </row>
    <row r="5" spans="1:6" s="1" customFormat="1" ht="16.5" customHeight="1" thickBot="1">
      <c r="A5" s="4"/>
      <c r="B5" s="18" t="s">
        <v>4</v>
      </c>
      <c r="C5" s="19">
        <v>750000</v>
      </c>
      <c r="D5" s="6"/>
      <c r="E5" s="4"/>
      <c r="F5" s="4"/>
    </row>
    <row r="6" spans="1:6" s="1" customFormat="1" ht="16.2" thickBot="1">
      <c r="A6" s="4"/>
      <c r="B6" s="16" t="s">
        <v>5</v>
      </c>
      <c r="C6" s="20">
        <v>15</v>
      </c>
      <c r="D6" s="6"/>
      <c r="E6" s="4"/>
      <c r="F6" s="4"/>
    </row>
    <row r="7" spans="1:6" s="1" customFormat="1" ht="16.2" thickBot="1">
      <c r="A7" s="4"/>
      <c r="B7" s="16" t="s">
        <v>6</v>
      </c>
      <c r="C7" s="20">
        <v>25</v>
      </c>
      <c r="D7" s="6"/>
      <c r="E7" s="4"/>
      <c r="F7" s="4"/>
    </row>
    <row r="8" spans="1:6" s="1" customFormat="1" ht="15.6">
      <c r="A8" s="4"/>
      <c r="B8" s="6"/>
      <c r="C8" s="6"/>
      <c r="D8" s="6"/>
      <c r="E8" s="4"/>
      <c r="F8" s="4"/>
    </row>
    <row r="9" spans="1:6" s="1" customFormat="1" ht="15.6">
      <c r="A9" s="4"/>
      <c r="B9" s="6" t="s">
        <v>7</v>
      </c>
      <c r="C9" s="6"/>
      <c r="D9" s="6"/>
      <c r="E9" s="4"/>
      <c r="F9" s="4"/>
    </row>
    <row r="10" spans="1:6" s="11" customFormat="1" ht="15.6">
      <c r="A10" s="4"/>
      <c r="B10" s="26" t="s">
        <v>8</v>
      </c>
      <c r="C10" s="4"/>
      <c r="D10" s="6"/>
      <c r="E10" s="4"/>
      <c r="F10" s="4"/>
    </row>
    <row r="11" spans="1:6" s="11" customFormat="1" ht="15.6">
      <c r="A11" s="4"/>
      <c r="B11" s="26" t="s">
        <v>9</v>
      </c>
      <c r="C11" s="4"/>
      <c r="D11" s="6"/>
      <c r="E11" s="14"/>
      <c r="F11" s="12"/>
    </row>
    <row r="12" spans="1:6" s="11" customFormat="1" ht="15.6">
      <c r="A12" s="4"/>
      <c r="B12" s="26" t="s">
        <v>10</v>
      </c>
      <c r="C12" s="4"/>
      <c r="D12" s="6"/>
      <c r="E12" s="14"/>
      <c r="F12" s="12"/>
    </row>
    <row r="13" spans="1:6" s="11" customFormat="1" ht="15.6">
      <c r="A13" s="4"/>
      <c r="B13" s="17"/>
      <c r="C13" s="4"/>
      <c r="D13" s="6"/>
      <c r="E13" s="14"/>
      <c r="F13" s="12"/>
    </row>
    <row r="14" spans="1:6" s="11" customFormat="1" ht="15.6">
      <c r="A14" s="4"/>
      <c r="B14" s="4" t="s">
        <v>11</v>
      </c>
      <c r="C14" s="4"/>
      <c r="D14" s="6"/>
      <c r="E14" s="14"/>
      <c r="F14" s="12"/>
    </row>
    <row r="15" spans="1:6" s="11" customFormat="1" ht="16.2" thickBot="1">
      <c r="A15" s="4"/>
      <c r="B15" s="4"/>
      <c r="C15" s="4"/>
      <c r="D15" s="14"/>
      <c r="E15" s="14"/>
      <c r="F15" s="12"/>
    </row>
    <row r="16" spans="1:6" s="11" customFormat="1" ht="16.2" thickBot="1">
      <c r="A16" s="4"/>
      <c r="B16" s="15" t="s">
        <v>12</v>
      </c>
      <c r="C16" s="21" t="s">
        <v>13</v>
      </c>
      <c r="D16" s="21" t="s">
        <v>14</v>
      </c>
      <c r="E16" s="14"/>
      <c r="F16" s="12"/>
    </row>
    <row r="17" spans="1:6" s="11" customFormat="1" ht="16.2" thickBot="1">
      <c r="A17" s="4"/>
      <c r="B17" s="16" t="s">
        <v>15</v>
      </c>
      <c r="C17" s="22">
        <v>11275</v>
      </c>
      <c r="D17" s="22">
        <v>11275</v>
      </c>
      <c r="E17" s="14"/>
      <c r="F17" s="12"/>
    </row>
    <row r="18" spans="1:6" s="11" customFormat="1" ht="16.2" thickBot="1">
      <c r="A18" s="4"/>
      <c r="B18" s="16" t="s">
        <v>16</v>
      </c>
      <c r="C18" s="20">
        <v>80</v>
      </c>
      <c r="D18" s="20">
        <v>40</v>
      </c>
      <c r="E18" s="14"/>
      <c r="F18" s="12"/>
    </row>
    <row r="19" spans="1:6" s="11" customFormat="1" ht="16.2" thickBot="1">
      <c r="A19" s="4"/>
      <c r="B19" s="16" t="s">
        <v>17</v>
      </c>
      <c r="C19" s="20">
        <v>0</v>
      </c>
      <c r="D19" s="20">
        <v>36</v>
      </c>
      <c r="E19" s="14"/>
      <c r="F19" s="12"/>
    </row>
    <row r="20" spans="1:6" s="11" customFormat="1" ht="16.2" thickBot="1">
      <c r="A20" s="4"/>
      <c r="B20" s="23" t="s">
        <v>18</v>
      </c>
      <c r="C20" s="24">
        <f>SUM(C17:C19)</f>
        <v>11355</v>
      </c>
      <c r="D20" s="24">
        <f>SUM(D17:D19)</f>
        <v>11351</v>
      </c>
      <c r="E20" s="14"/>
      <c r="F20" s="12"/>
    </row>
    <row r="21" spans="1:6" s="11" customFormat="1" ht="16.2" thickBot="1">
      <c r="A21" s="4"/>
      <c r="B21" s="23"/>
      <c r="C21" s="25"/>
      <c r="D21" s="25"/>
      <c r="E21" s="14"/>
      <c r="F21" s="12"/>
    </row>
    <row r="22" spans="1:6" s="11" customFormat="1" ht="16.2" thickBot="1">
      <c r="A22" s="4"/>
      <c r="B22" s="16" t="s">
        <v>19</v>
      </c>
      <c r="C22" s="20">
        <v>0</v>
      </c>
      <c r="D22" s="20">
        <v>0</v>
      </c>
      <c r="E22" s="14"/>
      <c r="F22" s="12"/>
    </row>
    <row r="23" spans="1:6" s="11" customFormat="1" ht="16.2" thickBot="1">
      <c r="A23" s="4"/>
      <c r="B23" s="16" t="s">
        <v>20</v>
      </c>
      <c r="C23" s="20">
        <v>0</v>
      </c>
      <c r="D23" s="20">
        <v>0</v>
      </c>
      <c r="E23" s="14"/>
      <c r="F23" s="12"/>
    </row>
    <row r="24" spans="1:6" s="11" customFormat="1" ht="16.2" thickBot="1">
      <c r="A24" s="4"/>
      <c r="B24" s="16" t="s">
        <v>21</v>
      </c>
      <c r="C24" s="20">
        <v>450</v>
      </c>
      <c r="D24" s="22">
        <v>4050</v>
      </c>
      <c r="E24" s="14"/>
      <c r="F24" s="12"/>
    </row>
    <row r="25" spans="1:6" s="11" customFormat="1" ht="16.2" thickBot="1">
      <c r="A25" s="4"/>
      <c r="B25" s="23" t="s">
        <v>22</v>
      </c>
      <c r="C25" s="25">
        <f>SUM(C22:C24)</f>
        <v>450</v>
      </c>
      <c r="D25" s="25">
        <f>SUM(D22:D24)</f>
        <v>4050</v>
      </c>
      <c r="E25" s="14"/>
      <c r="F25" s="12"/>
    </row>
    <row r="26" spans="1:6" s="11" customFormat="1" ht="16.2" thickBot="1">
      <c r="A26" s="4"/>
      <c r="B26" s="16"/>
      <c r="C26" s="20"/>
      <c r="D26" s="20"/>
      <c r="E26" s="14"/>
      <c r="F26" s="12"/>
    </row>
    <row r="27" spans="1:6" s="11" customFormat="1" ht="16.2" thickBot="1">
      <c r="A27" s="4"/>
      <c r="B27" s="16" t="s">
        <v>23</v>
      </c>
      <c r="C27" s="22">
        <v>10147.5</v>
      </c>
      <c r="D27" s="22">
        <v>1127.5</v>
      </c>
      <c r="E27" s="14"/>
      <c r="F27" s="12"/>
    </row>
    <row r="28" spans="1:6" s="11" customFormat="1" ht="16.2" thickBot="1">
      <c r="A28" s="4"/>
      <c r="B28" s="16" t="s">
        <v>24</v>
      </c>
      <c r="C28" s="22">
        <v>1000</v>
      </c>
      <c r="D28" s="20">
        <v>0</v>
      </c>
      <c r="E28" s="14"/>
      <c r="F28" s="12"/>
    </row>
    <row r="29" spans="1:6" s="11" customFormat="1" ht="16.2" thickBot="1">
      <c r="A29" s="4"/>
      <c r="B29" s="16" t="s">
        <v>25</v>
      </c>
      <c r="C29" s="20">
        <v>30</v>
      </c>
      <c r="D29" s="20">
        <v>30</v>
      </c>
      <c r="E29" s="14"/>
      <c r="F29" s="12"/>
    </row>
    <row r="30" spans="1:6" s="11" customFormat="1" ht="16.2" thickBot="1">
      <c r="A30" s="4"/>
      <c r="B30" s="16" t="s">
        <v>26</v>
      </c>
      <c r="C30" s="33">
        <v>225.5</v>
      </c>
      <c r="D30" s="33">
        <v>225.5</v>
      </c>
      <c r="E30" s="14"/>
      <c r="F30" s="12"/>
    </row>
    <row r="31" spans="1:6" s="11" customFormat="1" ht="16.2" thickBot="1">
      <c r="A31" s="4"/>
      <c r="B31" s="23" t="s">
        <v>27</v>
      </c>
      <c r="C31" s="24">
        <f>SUM(C27:C30)</f>
        <v>11403</v>
      </c>
      <c r="D31" s="24">
        <f>SUM(D27:D30)</f>
        <v>1383</v>
      </c>
      <c r="E31" s="14"/>
      <c r="F31" s="12"/>
    </row>
    <row r="32" spans="1:6" s="11" customFormat="1" ht="16.2" thickBot="1">
      <c r="A32" s="4"/>
      <c r="B32" s="16"/>
      <c r="C32" s="20"/>
      <c r="D32" s="20"/>
      <c r="E32" s="14"/>
      <c r="F32" s="12"/>
    </row>
    <row r="33" spans="1:6" s="11" customFormat="1" ht="16.2" thickBot="1">
      <c r="A33" s="4"/>
      <c r="B33" s="23" t="s">
        <v>28</v>
      </c>
      <c r="C33" s="24">
        <f>C20-C25-C31</f>
        <v>-498</v>
      </c>
      <c r="D33" s="24">
        <f>D20-D25-D31</f>
        <v>5918</v>
      </c>
      <c r="E33" s="14"/>
      <c r="F33" s="12"/>
    </row>
    <row r="34" spans="1:6" s="11" customFormat="1" ht="15.6">
      <c r="A34" s="4"/>
      <c r="B34" s="4"/>
      <c r="C34" s="4"/>
      <c r="D34" s="14"/>
      <c r="E34" s="14"/>
      <c r="F34" s="12"/>
    </row>
    <row r="35" spans="1:6" s="11" customFormat="1" ht="15.6">
      <c r="A35" s="4"/>
      <c r="B35" s="4" t="s">
        <v>29</v>
      </c>
      <c r="C35" s="4"/>
      <c r="D35" s="14"/>
      <c r="E35" s="14"/>
      <c r="F35" s="12"/>
    </row>
    <row r="36" spans="1:6" s="11" customFormat="1" ht="15.6">
      <c r="A36" s="4"/>
      <c r="B36" s="4"/>
      <c r="C36" s="4"/>
      <c r="D36" s="14"/>
      <c r="E36" s="14"/>
      <c r="F36" s="12"/>
    </row>
    <row r="37" spans="1:6" s="11" customFormat="1" ht="15.6">
      <c r="A37" s="4"/>
      <c r="B37" s="26" t="s">
        <v>30</v>
      </c>
      <c r="C37" s="26"/>
      <c r="D37" s="14"/>
      <c r="E37" s="14"/>
      <c r="F37" s="12"/>
    </row>
    <row r="38" spans="1:6" s="11" customFormat="1" ht="15.6">
      <c r="A38" s="4"/>
      <c r="B38" s="26" t="s">
        <v>31</v>
      </c>
      <c r="C38" s="26"/>
      <c r="D38" s="14"/>
      <c r="E38" s="14"/>
      <c r="F38" s="12"/>
    </row>
    <row r="39" spans="1:6" s="11" customFormat="1" ht="15.6">
      <c r="A39" s="4"/>
      <c r="B39" s="14"/>
      <c r="C39" s="14"/>
      <c r="D39" s="14"/>
      <c r="E39" s="14"/>
      <c r="F39" s="12"/>
    </row>
    <row r="40" spans="1:6" s="11" customFormat="1" ht="15.6">
      <c r="A40" s="4"/>
      <c r="B40" s="14" t="s">
        <v>11</v>
      </c>
      <c r="C40" s="14"/>
      <c r="D40" s="14"/>
      <c r="E40" s="14"/>
      <c r="F40" s="12"/>
    </row>
    <row r="41" spans="1:6" s="11" customFormat="1" ht="15.6">
      <c r="A41" s="4"/>
      <c r="B41" s="14"/>
      <c r="C41" s="14"/>
      <c r="D41" s="14"/>
      <c r="E41" s="14"/>
      <c r="F41" s="12"/>
    </row>
    <row r="42" spans="1:6" s="11" customFormat="1" ht="15.6">
      <c r="A42" s="4"/>
      <c r="B42" s="26" t="s">
        <v>53</v>
      </c>
      <c r="C42" s="14"/>
      <c r="D42" s="14"/>
      <c r="E42" s="14"/>
      <c r="F42" s="12"/>
    </row>
    <row r="43" spans="1:6" s="11" customFormat="1" ht="15.6">
      <c r="A43" s="4"/>
      <c r="B43" s="26" t="s">
        <v>54</v>
      </c>
      <c r="C43" s="14"/>
      <c r="D43" s="14"/>
      <c r="E43" s="14"/>
      <c r="F43" s="12"/>
    </row>
    <row r="44" spans="1:6" s="11" customFormat="1" ht="15.6">
      <c r="A44" s="4"/>
      <c r="B44" s="26" t="s">
        <v>55</v>
      </c>
      <c r="C44" s="14"/>
      <c r="D44" s="14"/>
      <c r="E44" s="14"/>
      <c r="F44" s="12"/>
    </row>
    <row r="45" spans="1:6" s="11" customFormat="1" ht="15.6">
      <c r="A45" s="4"/>
      <c r="B45" s="26" t="s">
        <v>32</v>
      </c>
      <c r="C45" s="14"/>
      <c r="D45" s="14"/>
      <c r="E45" s="14"/>
      <c r="F45" s="12"/>
    </row>
    <row r="46" spans="1:6" s="11" customFormat="1" ht="15.6">
      <c r="A46" s="4"/>
      <c r="B46" s="26" t="s">
        <v>33</v>
      </c>
      <c r="C46" s="14"/>
      <c r="D46" s="14"/>
      <c r="E46" s="14"/>
      <c r="F46" s="12"/>
    </row>
    <row r="47" spans="1:6" s="11" customFormat="1" ht="16.2" thickBot="1">
      <c r="A47" s="4"/>
      <c r="B47" s="14"/>
      <c r="C47" s="14"/>
      <c r="D47" s="14"/>
      <c r="E47" s="14"/>
      <c r="F47" s="12"/>
    </row>
    <row r="48" spans="1:6" s="11" customFormat="1" ht="16.2" thickBot="1">
      <c r="A48" s="4"/>
      <c r="B48" s="18"/>
      <c r="C48" s="21" t="s">
        <v>13</v>
      </c>
      <c r="D48" s="21" t="s">
        <v>14</v>
      </c>
      <c r="E48" s="14"/>
      <c r="F48" s="12"/>
    </row>
    <row r="49" spans="1:6" s="11" customFormat="1" ht="16.2" thickBot="1">
      <c r="A49" s="4"/>
      <c r="B49" s="16" t="s">
        <v>34</v>
      </c>
      <c r="C49" s="20">
        <v>0.6</v>
      </c>
      <c r="D49" s="20">
        <v>6</v>
      </c>
      <c r="E49" s="14"/>
      <c r="F49" s="12"/>
    </row>
    <row r="50" spans="1:6" s="11" customFormat="1" ht="16.2" thickBot="1">
      <c r="A50" s="4"/>
      <c r="B50" s="16" t="s">
        <v>35</v>
      </c>
      <c r="C50" s="20">
        <v>0.7</v>
      </c>
      <c r="D50" s="20">
        <v>0.9</v>
      </c>
      <c r="E50" s="14"/>
      <c r="F50" s="12"/>
    </row>
    <row r="51" spans="1:6" s="11" customFormat="1" ht="16.2" thickBot="1">
      <c r="A51" s="4"/>
      <c r="B51" s="16" t="s">
        <v>36</v>
      </c>
      <c r="C51" s="20">
        <v>0.65</v>
      </c>
      <c r="D51" s="20">
        <v>0.8</v>
      </c>
      <c r="E51" s="14"/>
      <c r="F51" s="12"/>
    </row>
    <row r="52" spans="1:6" s="11" customFormat="1" ht="15.6">
      <c r="A52" s="4"/>
      <c r="B52" s="14"/>
      <c r="C52" s="14"/>
      <c r="D52" s="14"/>
      <c r="E52" s="14"/>
      <c r="F52" s="12"/>
    </row>
    <row r="53" spans="1:6" s="11" customFormat="1" ht="15.6">
      <c r="A53" s="4" t="s">
        <v>37</v>
      </c>
      <c r="B53" s="14"/>
      <c r="C53" s="14"/>
      <c r="D53" s="14"/>
      <c r="E53" s="14"/>
      <c r="F53" s="12"/>
    </row>
    <row r="54" spans="1:6" s="11" customFormat="1" ht="15.6">
      <c r="A54" s="4"/>
      <c r="B54" s="14"/>
      <c r="C54" s="14"/>
      <c r="D54" s="14"/>
      <c r="E54" s="14"/>
      <c r="F54" s="12"/>
    </row>
    <row r="55" spans="1:6" s="11" customFormat="1" ht="15.6">
      <c r="A55" s="4"/>
      <c r="B55" s="14" t="s">
        <v>39</v>
      </c>
      <c r="C55" s="14"/>
      <c r="D55" s="14"/>
      <c r="E55" s="14"/>
      <c r="F55" s="12"/>
    </row>
    <row r="56" spans="1:6" s="11" customFormat="1" ht="15.6">
      <c r="A56" s="4"/>
      <c r="B56" s="14" t="s">
        <v>38</v>
      </c>
      <c r="C56" s="14"/>
      <c r="D56" s="14"/>
      <c r="E56" s="14"/>
      <c r="F56" s="12"/>
    </row>
    <row r="57" spans="1:6" s="11" customFormat="1" ht="15.6">
      <c r="A57" s="4"/>
      <c r="B57" s="14"/>
      <c r="C57" s="14"/>
      <c r="D57" s="14"/>
      <c r="E57" s="14"/>
      <c r="F57" s="12"/>
    </row>
    <row r="58" spans="1:6" s="11" customFormat="1" ht="15.6">
      <c r="A58" s="4"/>
      <c r="B58" s="14" t="s">
        <v>56</v>
      </c>
      <c r="C58" s="14"/>
      <c r="D58" s="14"/>
      <c r="E58" s="14"/>
      <c r="F58" s="12"/>
    </row>
    <row r="59" spans="1:6" s="11" customFormat="1" ht="15.6">
      <c r="A59" s="4"/>
      <c r="B59" s="14" t="s">
        <v>40</v>
      </c>
      <c r="C59" s="14"/>
      <c r="D59" s="14"/>
      <c r="E59" s="14"/>
      <c r="F59" s="12"/>
    </row>
    <row r="60" spans="1:6" s="11" customFormat="1" ht="15.6">
      <c r="A60" s="4"/>
      <c r="B60" s="14"/>
      <c r="C60" s="14"/>
      <c r="D60" s="14"/>
      <c r="E60" s="14"/>
      <c r="F60" s="12"/>
    </row>
    <row r="62" spans="1:6" ht="15.6">
      <c r="A62" s="1" t="s">
        <v>0</v>
      </c>
    </row>
    <row r="63" spans="1:6">
      <c r="B63" s="9"/>
    </row>
    <row r="64" spans="1:6">
      <c r="A64" s="7" t="s">
        <v>51</v>
      </c>
      <c r="B64" s="9" t="s">
        <v>1</v>
      </c>
    </row>
    <row r="65" spans="2:2">
      <c r="B65" s="9"/>
    </row>
    <row r="66" spans="2:2">
      <c r="B66" s="9"/>
    </row>
    <row r="67" spans="2:2">
      <c r="B67" s="9"/>
    </row>
    <row r="68" spans="2:2">
      <c r="B68" s="9"/>
    </row>
    <row r="69" spans="2:2">
      <c r="B69" s="9"/>
    </row>
    <row r="70" spans="2:2">
      <c r="B70" s="9"/>
    </row>
    <row r="71" spans="2:2">
      <c r="B71" s="9"/>
    </row>
    <row r="72" spans="2:2">
      <c r="B72" s="9"/>
    </row>
    <row r="73" spans="2:2">
      <c r="B73" s="9"/>
    </row>
    <row r="74" spans="2:2">
      <c r="B74" s="9"/>
    </row>
    <row r="75" spans="2:2">
      <c r="B75" s="9"/>
    </row>
    <row r="76" spans="2:2">
      <c r="B76" s="9"/>
    </row>
    <row r="77" spans="2:2">
      <c r="B77" s="9"/>
    </row>
    <row r="78" spans="2:2">
      <c r="B78" s="9"/>
    </row>
    <row r="79" spans="2:2">
      <c r="B79" s="10"/>
    </row>
    <row r="80" spans="2:2" ht="14.4" thickBot="1">
      <c r="B80" s="27" t="s">
        <v>45</v>
      </c>
    </row>
    <row r="81" spans="1:3" ht="14.4" thickBot="1">
      <c r="C81" s="13"/>
    </row>
    <row r="83" spans="1:3">
      <c r="A83" s="7" t="s">
        <v>52</v>
      </c>
      <c r="B83" s="9" t="s">
        <v>1</v>
      </c>
    </row>
    <row r="96" spans="1:3" ht="14.4" thickBot="1">
      <c r="B96" s="28" t="s">
        <v>57</v>
      </c>
    </row>
    <row r="97" spans="1:7" ht="14.4" thickBot="1">
      <c r="C97" s="13"/>
    </row>
    <row r="99" spans="1:7" ht="15.6">
      <c r="A99" s="5" t="s">
        <v>48</v>
      </c>
      <c r="B99" s="3"/>
      <c r="C99" s="3"/>
      <c r="D99" s="3"/>
      <c r="E99" s="3"/>
      <c r="F99" s="3"/>
      <c r="G99" s="3"/>
    </row>
    <row r="100" spans="1:7" ht="15.6">
      <c r="A100" s="5" t="s">
        <v>49</v>
      </c>
      <c r="B100" s="3"/>
      <c r="C100" s="3"/>
      <c r="D100" s="3"/>
      <c r="E100" s="3"/>
      <c r="F100" s="3"/>
      <c r="G100" s="3"/>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9565-768B-4D92-AF62-C6A7A85AD27D}">
  <sheetPr>
    <tabColor theme="9" tint="0.59999389629810485"/>
  </sheetPr>
  <dimension ref="A1:G128"/>
  <sheetViews>
    <sheetView topLeftCell="A92" workbookViewId="0">
      <selection activeCell="C136" sqref="C136"/>
    </sheetView>
  </sheetViews>
  <sheetFormatPr defaultColWidth="9.109375" defaultRowHeight="13.8"/>
  <cols>
    <col min="1" max="1" width="9.109375" style="7"/>
    <col min="2" max="2" width="54.5546875" style="7" customWidth="1"/>
    <col min="3" max="4" width="15.33203125" style="7" customWidth="1"/>
    <col min="5" max="5" width="21.88671875" style="7" customWidth="1"/>
    <col min="6" max="6" width="23.44140625" style="7" customWidth="1"/>
    <col min="7" max="16384" width="9.109375" style="7"/>
  </cols>
  <sheetData>
    <row r="1" spans="1:6" ht="17.399999999999999">
      <c r="A1" s="2" t="s">
        <v>2</v>
      </c>
      <c r="B1" s="6"/>
      <c r="C1" s="6"/>
      <c r="D1" s="6"/>
      <c r="E1" s="6"/>
      <c r="F1" s="6"/>
    </row>
    <row r="2" spans="1:6" ht="17.399999999999999">
      <c r="A2" s="2"/>
      <c r="B2" s="6"/>
      <c r="C2" s="6"/>
      <c r="D2" s="6"/>
      <c r="E2" s="6"/>
      <c r="F2" s="6"/>
    </row>
    <row r="3" spans="1:6" ht="15.6">
      <c r="A3" s="4"/>
      <c r="B3" s="4" t="s">
        <v>3</v>
      </c>
      <c r="C3" s="6"/>
      <c r="D3" s="6"/>
      <c r="E3" s="6"/>
      <c r="F3" s="6"/>
    </row>
    <row r="4" spans="1:6" s="11" customFormat="1" ht="16.2" thickBot="1">
      <c r="A4" s="4"/>
      <c r="B4" s="12"/>
      <c r="C4" s="12"/>
      <c r="D4" s="6"/>
      <c r="E4" s="12"/>
      <c r="F4" s="12"/>
    </row>
    <row r="5" spans="1:6" s="1" customFormat="1" ht="16.5" customHeight="1" thickBot="1">
      <c r="A5" s="4"/>
      <c r="B5" s="18" t="s">
        <v>4</v>
      </c>
      <c r="C5" s="19">
        <v>750000</v>
      </c>
      <c r="D5" s="6"/>
      <c r="E5" s="4"/>
      <c r="F5" s="4"/>
    </row>
    <row r="6" spans="1:6" s="1" customFormat="1" ht="16.2" thickBot="1">
      <c r="A6" s="4"/>
      <c r="B6" s="16" t="s">
        <v>5</v>
      </c>
      <c r="C6" s="20">
        <v>15</v>
      </c>
      <c r="D6" s="6"/>
      <c r="E6" s="4"/>
      <c r="F6" s="4"/>
    </row>
    <row r="7" spans="1:6" s="1" customFormat="1" ht="16.2" thickBot="1">
      <c r="A7" s="4"/>
      <c r="B7" s="16" t="s">
        <v>6</v>
      </c>
      <c r="C7" s="20">
        <v>25</v>
      </c>
      <c r="D7" s="6"/>
      <c r="E7" s="4"/>
      <c r="F7" s="4"/>
    </row>
    <row r="8" spans="1:6" s="1" customFormat="1" ht="15.6">
      <c r="A8" s="4"/>
      <c r="B8" s="6"/>
      <c r="C8" s="6"/>
      <c r="D8" s="6"/>
      <c r="E8" s="4"/>
      <c r="F8" s="4"/>
    </row>
    <row r="9" spans="1:6" s="1" customFormat="1" ht="15.6">
      <c r="A9" s="4"/>
      <c r="B9" s="6" t="s">
        <v>7</v>
      </c>
      <c r="C9" s="6"/>
      <c r="D9" s="6"/>
      <c r="E9" s="4"/>
      <c r="F9" s="4"/>
    </row>
    <row r="10" spans="1:6" s="11" customFormat="1" ht="15.6">
      <c r="A10" s="4"/>
      <c r="B10" s="26" t="s">
        <v>8</v>
      </c>
      <c r="C10" s="4"/>
      <c r="D10" s="6"/>
      <c r="E10" s="4"/>
      <c r="F10" s="4"/>
    </row>
    <row r="11" spans="1:6" s="11" customFormat="1" ht="15.6">
      <c r="A11" s="4"/>
      <c r="B11" s="26" t="s">
        <v>9</v>
      </c>
      <c r="C11" s="4"/>
      <c r="D11" s="6"/>
      <c r="E11" s="14"/>
      <c r="F11" s="12"/>
    </row>
    <row r="12" spans="1:6" s="11" customFormat="1" ht="15.6">
      <c r="A12" s="4"/>
      <c r="B12" s="26" t="s">
        <v>10</v>
      </c>
      <c r="C12" s="4"/>
      <c r="D12" s="6"/>
      <c r="E12" s="14"/>
      <c r="F12" s="12"/>
    </row>
    <row r="13" spans="1:6" s="11" customFormat="1" ht="15.6">
      <c r="A13" s="4"/>
      <c r="B13" s="17"/>
      <c r="C13" s="4"/>
      <c r="D13" s="6"/>
      <c r="E13" s="14"/>
      <c r="F13" s="12"/>
    </row>
    <row r="14" spans="1:6" s="11" customFormat="1" ht="15.6">
      <c r="A14" s="4"/>
      <c r="B14" s="4" t="s">
        <v>11</v>
      </c>
      <c r="C14" s="4"/>
      <c r="D14" s="6"/>
      <c r="E14" s="14"/>
      <c r="F14" s="12"/>
    </row>
    <row r="15" spans="1:6" s="11" customFormat="1" ht="16.2" thickBot="1">
      <c r="A15" s="4"/>
      <c r="B15" s="4"/>
      <c r="C15" s="4"/>
      <c r="D15" s="14"/>
      <c r="E15" s="14"/>
      <c r="F15" s="12"/>
    </row>
    <row r="16" spans="1:6" s="11" customFormat="1" ht="16.2" thickBot="1">
      <c r="A16" s="4"/>
      <c r="B16" s="15" t="s">
        <v>12</v>
      </c>
      <c r="C16" s="21" t="s">
        <v>13</v>
      </c>
      <c r="D16" s="21" t="s">
        <v>14</v>
      </c>
      <c r="E16" s="14"/>
      <c r="F16" s="12"/>
    </row>
    <row r="17" spans="1:6" s="11" customFormat="1" ht="16.2" thickBot="1">
      <c r="A17" s="4"/>
      <c r="B17" s="16" t="s">
        <v>15</v>
      </c>
      <c r="C17" s="22">
        <v>11275</v>
      </c>
      <c r="D17" s="22">
        <v>11275</v>
      </c>
      <c r="E17" s="14"/>
      <c r="F17" s="12"/>
    </row>
    <row r="18" spans="1:6" s="11" customFormat="1" ht="16.2" thickBot="1">
      <c r="A18" s="4"/>
      <c r="B18" s="16" t="s">
        <v>16</v>
      </c>
      <c r="C18" s="20">
        <v>80</v>
      </c>
      <c r="D18" s="20">
        <v>40</v>
      </c>
      <c r="E18" s="14"/>
      <c r="F18" s="12"/>
    </row>
    <row r="19" spans="1:6" s="11" customFormat="1" ht="16.2" thickBot="1">
      <c r="A19" s="4"/>
      <c r="B19" s="16" t="s">
        <v>17</v>
      </c>
      <c r="C19" s="20">
        <v>0</v>
      </c>
      <c r="D19" s="20">
        <v>36</v>
      </c>
      <c r="E19" s="14"/>
      <c r="F19" s="12"/>
    </row>
    <row r="20" spans="1:6" s="11" customFormat="1" ht="16.2" thickBot="1">
      <c r="A20" s="4"/>
      <c r="B20" s="23" t="s">
        <v>18</v>
      </c>
      <c r="C20" s="24">
        <f>SUM(C17:C19)</f>
        <v>11355</v>
      </c>
      <c r="D20" s="24">
        <f>SUM(D17:D19)</f>
        <v>11351</v>
      </c>
      <c r="E20" s="14"/>
      <c r="F20" s="12"/>
    </row>
    <row r="21" spans="1:6" s="11" customFormat="1" ht="16.2" thickBot="1">
      <c r="A21" s="4"/>
      <c r="B21" s="23"/>
      <c r="C21" s="25"/>
      <c r="D21" s="25"/>
      <c r="E21" s="14"/>
      <c r="F21" s="12"/>
    </row>
    <row r="22" spans="1:6" s="11" customFormat="1" ht="16.2" thickBot="1">
      <c r="A22" s="4"/>
      <c r="B22" s="16" t="s">
        <v>19</v>
      </c>
      <c r="C22" s="20">
        <v>0</v>
      </c>
      <c r="D22" s="20">
        <v>0</v>
      </c>
      <c r="E22" s="14"/>
      <c r="F22" s="12"/>
    </row>
    <row r="23" spans="1:6" s="11" customFormat="1" ht="16.2" thickBot="1">
      <c r="A23" s="4"/>
      <c r="B23" s="16" t="s">
        <v>20</v>
      </c>
      <c r="C23" s="20">
        <v>0</v>
      </c>
      <c r="D23" s="20">
        <v>0</v>
      </c>
      <c r="E23" s="14"/>
      <c r="F23" s="12"/>
    </row>
    <row r="24" spans="1:6" s="11" customFormat="1" ht="16.2" thickBot="1">
      <c r="A24" s="4"/>
      <c r="B24" s="16" t="s">
        <v>21</v>
      </c>
      <c r="C24" s="20">
        <v>450</v>
      </c>
      <c r="D24" s="22">
        <v>4050</v>
      </c>
      <c r="E24" s="14"/>
      <c r="F24" s="12"/>
    </row>
    <row r="25" spans="1:6" s="11" customFormat="1" ht="16.2" thickBot="1">
      <c r="A25" s="4"/>
      <c r="B25" s="23" t="s">
        <v>22</v>
      </c>
      <c r="C25" s="25">
        <f>SUM(C22:C24)</f>
        <v>450</v>
      </c>
      <c r="D25" s="25">
        <f>SUM(D22:D24)</f>
        <v>4050</v>
      </c>
      <c r="E25" s="14"/>
      <c r="F25" s="12"/>
    </row>
    <row r="26" spans="1:6" s="11" customFormat="1" ht="16.2" thickBot="1">
      <c r="A26" s="4"/>
      <c r="B26" s="16"/>
      <c r="C26" s="20"/>
      <c r="D26" s="20"/>
      <c r="E26" s="14"/>
      <c r="F26" s="12"/>
    </row>
    <row r="27" spans="1:6" s="11" customFormat="1" ht="16.2" thickBot="1">
      <c r="A27" s="4"/>
      <c r="B27" s="16" t="s">
        <v>23</v>
      </c>
      <c r="C27" s="22">
        <v>10147.5</v>
      </c>
      <c r="D27" s="22">
        <v>1127.5</v>
      </c>
      <c r="E27" s="14"/>
      <c r="F27" s="12"/>
    </row>
    <row r="28" spans="1:6" s="11" customFormat="1" ht="16.2" thickBot="1">
      <c r="A28" s="4"/>
      <c r="B28" s="16" t="s">
        <v>24</v>
      </c>
      <c r="C28" s="22">
        <v>1000</v>
      </c>
      <c r="D28" s="20">
        <v>0</v>
      </c>
      <c r="E28" s="14"/>
      <c r="F28" s="12"/>
    </row>
    <row r="29" spans="1:6" s="11" customFormat="1" ht="16.2" thickBot="1">
      <c r="A29" s="4"/>
      <c r="B29" s="16" t="s">
        <v>25</v>
      </c>
      <c r="C29" s="20">
        <v>30</v>
      </c>
      <c r="D29" s="20">
        <v>30</v>
      </c>
      <c r="E29" s="14"/>
      <c r="F29" s="12"/>
    </row>
    <row r="30" spans="1:6" s="11" customFormat="1" ht="16.2" thickBot="1">
      <c r="A30" s="4"/>
      <c r="B30" s="16" t="s">
        <v>26</v>
      </c>
      <c r="C30" s="33">
        <v>225.5</v>
      </c>
      <c r="D30" s="33">
        <v>225.5</v>
      </c>
      <c r="E30" s="14"/>
      <c r="F30" s="12"/>
    </row>
    <row r="31" spans="1:6" s="11" customFormat="1" ht="16.2" thickBot="1">
      <c r="A31" s="4"/>
      <c r="B31" s="23" t="s">
        <v>27</v>
      </c>
      <c r="C31" s="24">
        <f>SUM(C27:C30)</f>
        <v>11403</v>
      </c>
      <c r="D31" s="24">
        <f>SUM(D27:D30)</f>
        <v>1383</v>
      </c>
      <c r="E31" s="14"/>
      <c r="F31" s="12"/>
    </row>
    <row r="32" spans="1:6" s="11" customFormat="1" ht="16.2" thickBot="1">
      <c r="A32" s="4"/>
      <c r="B32" s="16"/>
      <c r="C32" s="20"/>
      <c r="D32" s="20"/>
      <c r="E32" s="14"/>
      <c r="F32" s="12"/>
    </row>
    <row r="33" spans="1:6" s="11" customFormat="1" ht="16.2" thickBot="1">
      <c r="A33" s="4"/>
      <c r="B33" s="23" t="s">
        <v>28</v>
      </c>
      <c r="C33" s="24">
        <f>C20-C25-C31</f>
        <v>-498</v>
      </c>
      <c r="D33" s="24">
        <f>D20-D25-D31</f>
        <v>5918</v>
      </c>
      <c r="E33" s="14"/>
      <c r="F33" s="12"/>
    </row>
    <row r="34" spans="1:6" s="11" customFormat="1" ht="15.6">
      <c r="A34" s="4"/>
      <c r="B34" s="4"/>
      <c r="C34" s="4"/>
      <c r="D34" s="14"/>
      <c r="E34" s="14"/>
      <c r="F34" s="12"/>
    </row>
    <row r="35" spans="1:6" s="11" customFormat="1" ht="15.6">
      <c r="A35" s="4"/>
      <c r="B35" s="4" t="s">
        <v>29</v>
      </c>
      <c r="C35" s="4"/>
      <c r="D35" s="14"/>
      <c r="E35" s="14"/>
      <c r="F35" s="12"/>
    </row>
    <row r="36" spans="1:6" s="11" customFormat="1" ht="15.6">
      <c r="A36" s="4"/>
      <c r="B36" s="4"/>
      <c r="C36" s="4"/>
      <c r="D36" s="14"/>
      <c r="E36" s="14"/>
      <c r="F36" s="12"/>
    </row>
    <row r="37" spans="1:6" s="11" customFormat="1" ht="15.6">
      <c r="A37" s="4"/>
      <c r="B37" s="26" t="s">
        <v>30</v>
      </c>
      <c r="C37" s="26"/>
      <c r="D37" s="14"/>
      <c r="E37" s="14"/>
      <c r="F37" s="12"/>
    </row>
    <row r="38" spans="1:6" s="11" customFormat="1" ht="15.6">
      <c r="A38" s="4"/>
      <c r="B38" s="26" t="s">
        <v>31</v>
      </c>
      <c r="C38" s="26"/>
      <c r="D38" s="14"/>
      <c r="E38" s="14"/>
      <c r="F38" s="12"/>
    </row>
    <row r="39" spans="1:6" s="11" customFormat="1" ht="15.6">
      <c r="A39" s="4"/>
      <c r="B39" s="14"/>
      <c r="C39" s="14"/>
      <c r="D39" s="14"/>
      <c r="E39" s="14"/>
      <c r="F39" s="12"/>
    </row>
    <row r="40" spans="1:6" s="11" customFormat="1" ht="15.6">
      <c r="A40" s="4"/>
      <c r="B40" s="14" t="s">
        <v>11</v>
      </c>
      <c r="C40" s="14"/>
      <c r="D40" s="14"/>
      <c r="E40" s="14"/>
      <c r="F40" s="12"/>
    </row>
    <row r="41" spans="1:6" s="11" customFormat="1" ht="15.6">
      <c r="A41" s="4"/>
      <c r="B41" s="14"/>
      <c r="C41" s="14"/>
      <c r="D41" s="14"/>
      <c r="E41" s="14"/>
      <c r="F41" s="12"/>
    </row>
    <row r="42" spans="1:6" s="11" customFormat="1" ht="15.6">
      <c r="A42" s="4"/>
      <c r="B42" s="26" t="s">
        <v>53</v>
      </c>
      <c r="C42" s="14"/>
      <c r="D42" s="14"/>
      <c r="E42" s="14"/>
      <c r="F42" s="12"/>
    </row>
    <row r="43" spans="1:6" s="11" customFormat="1" ht="15.6">
      <c r="A43" s="4"/>
      <c r="B43" s="26" t="s">
        <v>54</v>
      </c>
      <c r="C43" s="14"/>
      <c r="D43" s="14"/>
      <c r="E43" s="14"/>
      <c r="F43" s="12"/>
    </row>
    <row r="44" spans="1:6" s="11" customFormat="1" ht="15.6">
      <c r="A44" s="4"/>
      <c r="B44" s="26" t="s">
        <v>55</v>
      </c>
      <c r="C44" s="14"/>
      <c r="D44" s="14"/>
      <c r="E44" s="14"/>
      <c r="F44" s="12"/>
    </row>
    <row r="45" spans="1:6" s="11" customFormat="1" ht="15.6">
      <c r="A45" s="4"/>
      <c r="B45" s="26" t="s">
        <v>32</v>
      </c>
      <c r="C45" s="14"/>
      <c r="D45" s="14"/>
      <c r="E45" s="14"/>
      <c r="F45" s="12"/>
    </row>
    <row r="46" spans="1:6" s="11" customFormat="1" ht="15.6">
      <c r="A46" s="4"/>
      <c r="B46" s="26" t="s">
        <v>33</v>
      </c>
      <c r="C46" s="14"/>
      <c r="D46" s="14"/>
      <c r="E46" s="14"/>
      <c r="F46" s="12"/>
    </row>
    <row r="47" spans="1:6" s="11" customFormat="1" ht="16.2" thickBot="1">
      <c r="A47" s="4"/>
      <c r="B47" s="14"/>
      <c r="C47" s="14"/>
      <c r="D47" s="14"/>
      <c r="E47" s="14"/>
      <c r="F47" s="12"/>
    </row>
    <row r="48" spans="1:6" s="11" customFormat="1" ht="16.2" thickBot="1">
      <c r="A48" s="4"/>
      <c r="B48" s="18"/>
      <c r="C48" s="21" t="s">
        <v>13</v>
      </c>
      <c r="D48" s="21" t="s">
        <v>14</v>
      </c>
      <c r="E48" s="14"/>
      <c r="F48" s="12"/>
    </row>
    <row r="49" spans="1:6" s="11" customFormat="1" ht="16.2" thickBot="1">
      <c r="A49" s="4"/>
      <c r="B49" s="16" t="s">
        <v>34</v>
      </c>
      <c r="C49" s="20">
        <v>0.6</v>
      </c>
      <c r="D49" s="20">
        <v>6</v>
      </c>
      <c r="E49" s="14"/>
      <c r="F49" s="12"/>
    </row>
    <row r="50" spans="1:6" s="11" customFormat="1" ht="16.2" thickBot="1">
      <c r="A50" s="4"/>
      <c r="B50" s="16" t="s">
        <v>35</v>
      </c>
      <c r="C50" s="20">
        <v>0.7</v>
      </c>
      <c r="D50" s="20">
        <v>0.9</v>
      </c>
      <c r="E50" s="14"/>
      <c r="F50" s="12"/>
    </row>
    <row r="51" spans="1:6" s="11" customFormat="1" ht="16.2" thickBot="1">
      <c r="A51" s="4"/>
      <c r="B51" s="16" t="s">
        <v>36</v>
      </c>
      <c r="C51" s="20">
        <v>0.65</v>
      </c>
      <c r="D51" s="20">
        <v>0.8</v>
      </c>
      <c r="E51" s="14"/>
      <c r="F51" s="12"/>
    </row>
    <row r="52" spans="1:6" s="11" customFormat="1" ht="15.6">
      <c r="A52" s="4"/>
      <c r="B52" s="14"/>
      <c r="C52" s="14"/>
      <c r="D52" s="14"/>
      <c r="E52" s="14"/>
      <c r="F52" s="12"/>
    </row>
    <row r="53" spans="1:6" s="11" customFormat="1" ht="15.6">
      <c r="A53" s="4" t="s">
        <v>37</v>
      </c>
      <c r="B53" s="14"/>
      <c r="C53" s="14"/>
      <c r="D53" s="14"/>
      <c r="E53" s="14"/>
      <c r="F53" s="12"/>
    </row>
    <row r="54" spans="1:6" s="11" customFormat="1" ht="15.6">
      <c r="A54" s="4"/>
      <c r="B54" s="14"/>
      <c r="C54" s="14"/>
      <c r="D54" s="14"/>
      <c r="E54" s="14"/>
      <c r="F54" s="12"/>
    </row>
    <row r="55" spans="1:6" s="11" customFormat="1" ht="15.6">
      <c r="A55" s="4"/>
      <c r="B55" s="14" t="s">
        <v>39</v>
      </c>
      <c r="C55" s="14"/>
      <c r="D55" s="14"/>
      <c r="E55" s="14"/>
      <c r="F55" s="12"/>
    </row>
    <row r="56" spans="1:6" s="11" customFormat="1" ht="15.6">
      <c r="A56" s="4"/>
      <c r="B56" s="14" t="s">
        <v>38</v>
      </c>
      <c r="C56" s="14"/>
      <c r="D56" s="14"/>
      <c r="E56" s="14"/>
      <c r="F56" s="12"/>
    </row>
    <row r="57" spans="1:6" s="11" customFormat="1" ht="15.6">
      <c r="A57" s="4"/>
      <c r="B57" s="14"/>
      <c r="C57" s="14"/>
      <c r="D57" s="14"/>
      <c r="E57" s="14"/>
      <c r="F57" s="12"/>
    </row>
    <row r="58" spans="1:6" s="11" customFormat="1" ht="15.6">
      <c r="A58" s="4"/>
      <c r="B58" s="14" t="s">
        <v>56</v>
      </c>
      <c r="C58" s="14"/>
      <c r="D58" s="14"/>
      <c r="E58" s="14"/>
      <c r="F58" s="12"/>
    </row>
    <row r="59" spans="1:6" s="11" customFormat="1" ht="15.6">
      <c r="A59" s="4"/>
      <c r="B59" s="14" t="s">
        <v>40</v>
      </c>
      <c r="C59" s="14"/>
      <c r="D59" s="14"/>
      <c r="E59" s="14"/>
      <c r="F59" s="12"/>
    </row>
    <row r="60" spans="1:6" s="11" customFormat="1" ht="15.6">
      <c r="A60" s="4"/>
      <c r="B60" s="14"/>
      <c r="C60" s="14"/>
      <c r="D60" s="14"/>
      <c r="E60" s="14"/>
      <c r="F60" s="12"/>
    </row>
    <row r="62" spans="1:6" ht="15.6">
      <c r="A62" s="1" t="s">
        <v>0</v>
      </c>
    </row>
    <row r="63" spans="1:6" ht="41.4">
      <c r="B63" s="9"/>
      <c r="C63" s="57" t="s">
        <v>89</v>
      </c>
      <c r="D63" s="56" t="s">
        <v>88</v>
      </c>
    </row>
    <row r="64" spans="1:6">
      <c r="A64" s="7" t="s">
        <v>51</v>
      </c>
      <c r="B64" s="9" t="s">
        <v>1</v>
      </c>
    </row>
    <row r="65" spans="2:5">
      <c r="B65" s="9"/>
      <c r="C65" s="31" t="s">
        <v>87</v>
      </c>
      <c r="D65" s="31" t="s">
        <v>87</v>
      </c>
      <c r="E65" s="31"/>
    </row>
    <row r="66" spans="2:5">
      <c r="B66" s="28" t="s">
        <v>86</v>
      </c>
      <c r="C66" s="31" t="s">
        <v>13</v>
      </c>
      <c r="D66" s="31" t="s">
        <v>13</v>
      </c>
      <c r="E66" s="31"/>
    </row>
    <row r="67" spans="2:5">
      <c r="B67" s="7" t="s">
        <v>76</v>
      </c>
      <c r="C67" s="7">
        <v>11275</v>
      </c>
      <c r="D67" s="7">
        <v>11275</v>
      </c>
    </row>
    <row r="68" spans="2:5">
      <c r="B68" s="7" t="s">
        <v>85</v>
      </c>
      <c r="C68" s="7">
        <f>-(C67-25)*0.8</f>
        <v>-9000</v>
      </c>
      <c r="D68" s="7">
        <f>-(D67-25)*0.8</f>
        <v>-9000</v>
      </c>
    </row>
    <row r="69" spans="2:5">
      <c r="B69" s="7" t="s">
        <v>16</v>
      </c>
      <c r="C69" s="7">
        <v>80</v>
      </c>
      <c r="D69" s="7">
        <v>80</v>
      </c>
    </row>
    <row r="70" spans="2:5">
      <c r="B70" s="7" t="s">
        <v>17</v>
      </c>
      <c r="C70" s="7">
        <v>0</v>
      </c>
      <c r="D70" s="7">
        <v>0</v>
      </c>
    </row>
    <row r="71" spans="2:5">
      <c r="B71" s="7" t="s">
        <v>84</v>
      </c>
      <c r="C71" s="7">
        <f>-C68*0.02</f>
        <v>180</v>
      </c>
      <c r="D71" s="7">
        <f>-D68*0.02</f>
        <v>180</v>
      </c>
    </row>
    <row r="72" spans="2:5">
      <c r="B72" s="7" t="s">
        <v>83</v>
      </c>
      <c r="C72" s="7">
        <v>0</v>
      </c>
      <c r="D72" s="7">
        <f>-C87</f>
        <v>8958</v>
      </c>
    </row>
    <row r="73" spans="2:5">
      <c r="B73" s="28" t="s">
        <v>18</v>
      </c>
      <c r="C73" s="52">
        <f>SUM(C67:C72)</f>
        <v>2535</v>
      </c>
      <c r="D73" s="52">
        <f>SUM(D67:D72)</f>
        <v>11493</v>
      </c>
    </row>
    <row r="75" spans="2:5">
      <c r="B75" s="7" t="s">
        <v>19</v>
      </c>
      <c r="C75" s="7">
        <v>0</v>
      </c>
      <c r="D75" s="7">
        <v>0</v>
      </c>
    </row>
    <row r="76" spans="2:5">
      <c r="B76" s="7" t="s">
        <v>20</v>
      </c>
      <c r="C76" s="7">
        <v>0</v>
      </c>
      <c r="D76" s="7">
        <v>0</v>
      </c>
    </row>
    <row r="77" spans="2:5">
      <c r="B77" s="7" t="s">
        <v>21</v>
      </c>
      <c r="C77" s="7">
        <v>450</v>
      </c>
      <c r="D77" s="7">
        <v>450</v>
      </c>
    </row>
    <row r="78" spans="2:5">
      <c r="B78" s="7" t="s">
        <v>82</v>
      </c>
      <c r="C78" s="7">
        <f>-$C$5*0.8*$C$49/1000</f>
        <v>-360</v>
      </c>
      <c r="D78" s="7">
        <f>-$C$5*0.8*$C$49/1000</f>
        <v>-360</v>
      </c>
    </row>
    <row r="79" spans="2:5">
      <c r="B79" s="28" t="s">
        <v>22</v>
      </c>
      <c r="C79" s="52">
        <f>SUM(C75:C78)</f>
        <v>90</v>
      </c>
      <c r="D79" s="52">
        <f>SUM(D75:D78)</f>
        <v>90</v>
      </c>
    </row>
    <row r="81" spans="2:4">
      <c r="B81" s="7" t="s">
        <v>23</v>
      </c>
      <c r="C81" s="7">
        <v>10147.5</v>
      </c>
      <c r="D81" s="7">
        <v>10147.5</v>
      </c>
    </row>
    <row r="82" spans="2:4">
      <c r="B82" s="7" t="s">
        <v>24</v>
      </c>
      <c r="C82" s="7">
        <v>1000</v>
      </c>
      <c r="D82" s="7">
        <v>1000</v>
      </c>
    </row>
    <row r="83" spans="2:4">
      <c r="B83" s="7" t="s">
        <v>25</v>
      </c>
      <c r="C83" s="7">
        <v>30</v>
      </c>
      <c r="D83" s="7">
        <v>30</v>
      </c>
    </row>
    <row r="84" spans="2:4">
      <c r="B84" s="7" t="s">
        <v>26</v>
      </c>
      <c r="C84" s="7">
        <v>225.5</v>
      </c>
      <c r="D84" s="7">
        <v>225.5</v>
      </c>
    </row>
    <row r="85" spans="2:4">
      <c r="B85" s="28" t="s">
        <v>27</v>
      </c>
      <c r="C85" s="52">
        <f>SUM(C81:C84)</f>
        <v>11403</v>
      </c>
      <c r="D85" s="52">
        <f>SUM(D81:D84)</f>
        <v>11403</v>
      </c>
    </row>
    <row r="86" spans="2:4" ht="14.4" thickBot="1">
      <c r="C86" s="51"/>
      <c r="D86" s="51"/>
    </row>
    <row r="87" spans="2:4" ht="14.4" thickTop="1">
      <c r="B87" s="28" t="s">
        <v>28</v>
      </c>
      <c r="C87" s="28">
        <f>C73-C79-C85</f>
        <v>-8958</v>
      </c>
      <c r="D87" s="28">
        <f>D73-D79-D85</f>
        <v>0</v>
      </c>
    </row>
    <row r="90" spans="2:4">
      <c r="B90" s="55" t="s">
        <v>81</v>
      </c>
      <c r="C90" s="7">
        <f>C87</f>
        <v>-8958</v>
      </c>
    </row>
    <row r="91" spans="2:4">
      <c r="B91" s="55" t="s">
        <v>80</v>
      </c>
    </row>
    <row r="92" spans="2:4">
      <c r="B92" s="55" t="s">
        <v>79</v>
      </c>
      <c r="C92" s="54">
        <f>D72/(-D68)</f>
        <v>0.99533333333333329</v>
      </c>
    </row>
    <row r="93" spans="2:4">
      <c r="B93" s="9"/>
    </row>
    <row r="94" spans="2:4">
      <c r="B94" s="10"/>
    </row>
    <row r="95" spans="2:4" ht="14.4" thickBot="1">
      <c r="B95" s="27" t="s">
        <v>45</v>
      </c>
    </row>
    <row r="96" spans="2:4" ht="14.4" thickBot="1">
      <c r="C96" s="53">
        <f>C92</f>
        <v>0.99533333333333329</v>
      </c>
    </row>
    <row r="98" spans="1:3">
      <c r="A98" s="7" t="s">
        <v>52</v>
      </c>
      <c r="B98" s="9" t="s">
        <v>1</v>
      </c>
    </row>
    <row r="99" spans="1:3">
      <c r="C99" s="31" t="s">
        <v>78</v>
      </c>
    </row>
    <row r="100" spans="1:3">
      <c r="B100" s="28" t="s">
        <v>77</v>
      </c>
      <c r="C100" s="31" t="s">
        <v>13</v>
      </c>
    </row>
    <row r="101" spans="1:3">
      <c r="B101" s="7" t="s">
        <v>76</v>
      </c>
      <c r="C101" s="7">
        <f>-C68</f>
        <v>9000</v>
      </c>
    </row>
    <row r="102" spans="1:3">
      <c r="B102" s="7" t="s">
        <v>16</v>
      </c>
      <c r="C102" s="7">
        <f>1000*0.08</f>
        <v>80</v>
      </c>
    </row>
    <row r="103" spans="1:3">
      <c r="B103" s="7" t="s">
        <v>17</v>
      </c>
      <c r="C103" s="7">
        <v>0</v>
      </c>
    </row>
    <row r="104" spans="1:3">
      <c r="B104" s="28" t="s">
        <v>18</v>
      </c>
      <c r="C104" s="52">
        <f>SUM(C101:C103)</f>
        <v>9080</v>
      </c>
    </row>
    <row r="106" spans="1:3">
      <c r="B106" s="7" t="s">
        <v>19</v>
      </c>
      <c r="C106" s="7">
        <v>0</v>
      </c>
    </row>
    <row r="107" spans="1:3">
      <c r="B107" s="7" t="s">
        <v>20</v>
      </c>
      <c r="C107" s="7">
        <v>0</v>
      </c>
    </row>
    <row r="108" spans="1:3">
      <c r="B108" s="7" t="s">
        <v>21</v>
      </c>
      <c r="C108" s="7">
        <f>-C78</f>
        <v>360</v>
      </c>
    </row>
    <row r="109" spans="1:3">
      <c r="B109" s="28" t="s">
        <v>22</v>
      </c>
      <c r="C109" s="52">
        <f>SUM(C105:C108)</f>
        <v>360</v>
      </c>
    </row>
    <row r="111" spans="1:3">
      <c r="B111" s="7" t="s">
        <v>23</v>
      </c>
      <c r="C111" s="7">
        <f>D72</f>
        <v>8958</v>
      </c>
    </row>
    <row r="112" spans="1:3">
      <c r="B112" s="7" t="s">
        <v>24</v>
      </c>
      <c r="C112" s="7">
        <f>40</f>
        <v>40</v>
      </c>
    </row>
    <row r="113" spans="1:7">
      <c r="B113" s="7" t="s">
        <v>25</v>
      </c>
      <c r="C113" s="7">
        <f>20</f>
        <v>20</v>
      </c>
    </row>
    <row r="114" spans="1:7">
      <c r="B114" s="7" t="s">
        <v>26</v>
      </c>
      <c r="C114" s="7">
        <f>C101*0.02</f>
        <v>180</v>
      </c>
    </row>
    <row r="115" spans="1:7">
      <c r="B115" s="28" t="s">
        <v>27</v>
      </c>
      <c r="C115" s="52">
        <f>SUM(C111:C114)</f>
        <v>9198</v>
      </c>
    </row>
    <row r="116" spans="1:7" ht="14.4" thickBot="1">
      <c r="C116" s="51"/>
    </row>
    <row r="117" spans="1:7" ht="14.4" thickTop="1">
      <c r="B117" s="28" t="s">
        <v>28</v>
      </c>
      <c r="C117" s="7">
        <f>C104-C109-C115</f>
        <v>-478</v>
      </c>
    </row>
    <row r="119" spans="1:7">
      <c r="B119" s="7" t="s">
        <v>75</v>
      </c>
    </row>
    <row r="120" spans="1:7">
      <c r="B120" s="7" t="s">
        <v>74</v>
      </c>
    </row>
    <row r="121" spans="1:7">
      <c r="B121" s="50" t="s">
        <v>73</v>
      </c>
    </row>
    <row r="122" spans="1:7">
      <c r="B122" s="7" t="s">
        <v>72</v>
      </c>
    </row>
    <row r="124" spans="1:7" ht="14.4" thickBot="1">
      <c r="B124" s="28" t="s">
        <v>57</v>
      </c>
    </row>
    <row r="125" spans="1:7" ht="14.4" thickBot="1">
      <c r="C125" s="13" t="s">
        <v>71</v>
      </c>
    </row>
    <row r="127" spans="1:7" ht="15.6">
      <c r="A127" s="5" t="s">
        <v>48</v>
      </c>
      <c r="B127" s="3"/>
      <c r="C127" s="3"/>
      <c r="D127" s="3"/>
      <c r="E127" s="3"/>
      <c r="F127" s="3"/>
      <c r="G127" s="3"/>
    </row>
    <row r="128" spans="1:7" ht="15.6">
      <c r="A128" s="5" t="s">
        <v>49</v>
      </c>
      <c r="B128" s="3"/>
      <c r="C128" s="3"/>
      <c r="D128" s="3"/>
      <c r="E128" s="3"/>
      <c r="F128" s="3"/>
      <c r="G128" s="3"/>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5FE0-4332-405E-B52C-FC5390CB6E68}">
  <sheetPr>
    <tabColor theme="5" tint="0.39997558519241921"/>
  </sheetPr>
  <dimension ref="A1:G87"/>
  <sheetViews>
    <sheetView workbookViewId="0">
      <selection activeCell="O47" sqref="O47"/>
    </sheetView>
  </sheetViews>
  <sheetFormatPr defaultColWidth="9.109375" defaultRowHeight="13.8"/>
  <cols>
    <col min="1" max="1" width="9.109375" style="7"/>
    <col min="2" max="2" width="54.5546875" style="7" customWidth="1"/>
    <col min="3" max="4" width="15.33203125" style="7" customWidth="1"/>
    <col min="5" max="5" width="21.88671875" style="7" customWidth="1"/>
    <col min="6" max="6" width="23.44140625" style="7" customWidth="1"/>
    <col min="7" max="16384" width="9.109375" style="7"/>
  </cols>
  <sheetData>
    <row r="1" spans="1:6" ht="17.399999999999999">
      <c r="A1" s="2" t="s">
        <v>46</v>
      </c>
      <c r="B1" s="6"/>
      <c r="C1" s="6"/>
      <c r="D1" s="6"/>
      <c r="E1" s="6"/>
      <c r="F1" s="6"/>
    </row>
    <row r="2" spans="1:6" ht="17.399999999999999">
      <c r="A2" s="2"/>
      <c r="B2" s="6"/>
      <c r="C2" s="6"/>
      <c r="D2" s="6"/>
      <c r="E2" s="6"/>
      <c r="F2" s="6"/>
    </row>
    <row r="3" spans="1:6" ht="15.6">
      <c r="A3" s="4"/>
      <c r="B3" s="4" t="s">
        <v>3</v>
      </c>
      <c r="C3" s="6"/>
      <c r="D3" s="6"/>
      <c r="E3" s="6"/>
      <c r="F3" s="6"/>
    </row>
    <row r="4" spans="1:6" s="11" customFormat="1" ht="16.2" thickBot="1">
      <c r="A4" s="4"/>
      <c r="B4" s="12"/>
      <c r="C4" s="12"/>
      <c r="D4" s="6"/>
      <c r="E4" s="12"/>
      <c r="F4" s="12"/>
    </row>
    <row r="5" spans="1:6" s="1" customFormat="1" ht="16.5" customHeight="1" thickBot="1">
      <c r="A5" s="4"/>
      <c r="B5" s="18" t="s">
        <v>4</v>
      </c>
      <c r="C5" s="19">
        <v>750000</v>
      </c>
      <c r="D5" s="6"/>
      <c r="E5" s="4"/>
      <c r="F5" s="4"/>
    </row>
    <row r="6" spans="1:6" s="1" customFormat="1" ht="16.2" thickBot="1">
      <c r="A6" s="4"/>
      <c r="B6" s="16" t="s">
        <v>5</v>
      </c>
      <c r="C6" s="20">
        <v>15</v>
      </c>
      <c r="D6" s="6"/>
      <c r="E6" s="4"/>
      <c r="F6" s="4"/>
    </row>
    <row r="7" spans="1:6" s="1" customFormat="1" ht="16.2" thickBot="1">
      <c r="A7" s="4"/>
      <c r="B7" s="16" t="s">
        <v>6</v>
      </c>
      <c r="C7" s="20">
        <v>25</v>
      </c>
      <c r="D7" s="6"/>
      <c r="E7" s="4"/>
      <c r="F7" s="4"/>
    </row>
    <row r="8" spans="1:6" s="1" customFormat="1" ht="15.6">
      <c r="A8" s="4"/>
      <c r="B8" s="6"/>
      <c r="C8" s="6"/>
      <c r="D8" s="6"/>
      <c r="E8" s="4"/>
      <c r="F8" s="4"/>
    </row>
    <row r="9" spans="1:6" s="1" customFormat="1" ht="15.6">
      <c r="A9" s="4"/>
      <c r="B9" s="6" t="s">
        <v>7</v>
      </c>
      <c r="C9" s="6"/>
      <c r="D9" s="6"/>
      <c r="E9" s="4"/>
      <c r="F9" s="4"/>
    </row>
    <row r="10" spans="1:6" s="11" customFormat="1" ht="15.6">
      <c r="A10" s="4"/>
      <c r="B10" s="26" t="s">
        <v>8</v>
      </c>
      <c r="C10" s="4"/>
      <c r="D10" s="6"/>
      <c r="E10" s="4"/>
      <c r="F10" s="4"/>
    </row>
    <row r="11" spans="1:6" s="11" customFormat="1" ht="15.6">
      <c r="A11" s="4"/>
      <c r="B11" s="26" t="s">
        <v>9</v>
      </c>
      <c r="C11" s="4"/>
      <c r="D11" s="6"/>
      <c r="E11" s="14"/>
      <c r="F11" s="12"/>
    </row>
    <row r="12" spans="1:6" s="11" customFormat="1" ht="15.6">
      <c r="A12" s="4"/>
      <c r="B12" s="26" t="s">
        <v>10</v>
      </c>
      <c r="C12" s="4"/>
      <c r="D12" s="6"/>
      <c r="E12" s="14"/>
      <c r="F12" s="12"/>
    </row>
    <row r="13" spans="1:6" s="11" customFormat="1" ht="15.6">
      <c r="A13" s="4"/>
      <c r="B13" s="17"/>
      <c r="C13" s="4"/>
      <c r="D13" s="6"/>
      <c r="E13" s="14"/>
      <c r="F13" s="12"/>
    </row>
    <row r="14" spans="1:6" s="11" customFormat="1" ht="15.6">
      <c r="A14" s="4"/>
      <c r="B14" s="4" t="s">
        <v>11</v>
      </c>
      <c r="C14" s="4"/>
      <c r="D14" s="6"/>
      <c r="E14" s="14"/>
      <c r="F14" s="12"/>
    </row>
    <row r="15" spans="1:6" s="11" customFormat="1" ht="16.2" thickBot="1">
      <c r="A15" s="4"/>
      <c r="B15" s="4"/>
      <c r="C15" s="4"/>
      <c r="D15" s="14"/>
      <c r="E15" s="14"/>
      <c r="F15" s="12"/>
    </row>
    <row r="16" spans="1:6" s="11" customFormat="1" ht="16.2" thickBot="1">
      <c r="A16" s="4"/>
      <c r="B16" s="15" t="s">
        <v>12</v>
      </c>
      <c r="C16" s="21" t="s">
        <v>13</v>
      </c>
      <c r="D16" s="21" t="s">
        <v>14</v>
      </c>
      <c r="E16" s="14"/>
      <c r="F16" s="12"/>
    </row>
    <row r="17" spans="1:6" s="11" customFormat="1" ht="16.2" thickBot="1">
      <c r="A17" s="4"/>
      <c r="B17" s="16" t="s">
        <v>15</v>
      </c>
      <c r="C17" s="22">
        <v>11275</v>
      </c>
      <c r="D17" s="22">
        <v>11275</v>
      </c>
      <c r="E17" s="14"/>
      <c r="F17" s="12"/>
    </row>
    <row r="18" spans="1:6" s="11" customFormat="1" ht="16.2" thickBot="1">
      <c r="A18" s="4"/>
      <c r="B18" s="16" t="s">
        <v>16</v>
      </c>
      <c r="C18" s="20">
        <v>80</v>
      </c>
      <c r="D18" s="20">
        <v>40</v>
      </c>
      <c r="E18" s="14"/>
      <c r="F18" s="12"/>
    </row>
    <row r="19" spans="1:6" s="11" customFormat="1" ht="16.2" thickBot="1">
      <c r="A19" s="4"/>
      <c r="B19" s="16" t="s">
        <v>17</v>
      </c>
      <c r="C19" s="20">
        <v>0</v>
      </c>
      <c r="D19" s="20">
        <v>36</v>
      </c>
      <c r="E19" s="14"/>
      <c r="F19" s="12"/>
    </row>
    <row r="20" spans="1:6" s="11" customFormat="1" ht="16.2" thickBot="1">
      <c r="A20" s="4"/>
      <c r="B20" s="23" t="s">
        <v>18</v>
      </c>
      <c r="C20" s="24">
        <f>SUM(C17:C19)</f>
        <v>11355</v>
      </c>
      <c r="D20" s="24">
        <f>SUM(D17:D19)</f>
        <v>11351</v>
      </c>
      <c r="E20" s="14"/>
      <c r="F20" s="12"/>
    </row>
    <row r="21" spans="1:6" s="11" customFormat="1" ht="16.2" thickBot="1">
      <c r="A21" s="4"/>
      <c r="B21" s="23"/>
      <c r="C21" s="25"/>
      <c r="D21" s="25"/>
      <c r="E21" s="14"/>
      <c r="F21" s="12"/>
    </row>
    <row r="22" spans="1:6" s="11" customFormat="1" ht="16.2" thickBot="1">
      <c r="A22" s="4"/>
      <c r="B22" s="16" t="s">
        <v>19</v>
      </c>
      <c r="C22" s="20">
        <v>0</v>
      </c>
      <c r="D22" s="20">
        <v>0</v>
      </c>
      <c r="E22" s="14"/>
      <c r="F22" s="12"/>
    </row>
    <row r="23" spans="1:6" s="11" customFormat="1" ht="16.2" thickBot="1">
      <c r="A23" s="4"/>
      <c r="B23" s="16" t="s">
        <v>20</v>
      </c>
      <c r="C23" s="20">
        <v>0</v>
      </c>
      <c r="D23" s="20">
        <v>0</v>
      </c>
      <c r="E23" s="14"/>
      <c r="F23" s="12"/>
    </row>
    <row r="24" spans="1:6" s="11" customFormat="1" ht="16.2" thickBot="1">
      <c r="A24" s="4"/>
      <c r="B24" s="16" t="s">
        <v>21</v>
      </c>
      <c r="C24" s="20">
        <v>450</v>
      </c>
      <c r="D24" s="22">
        <v>4050</v>
      </c>
      <c r="E24" s="14"/>
      <c r="F24" s="12"/>
    </row>
    <row r="25" spans="1:6" s="11" customFormat="1" ht="16.2" thickBot="1">
      <c r="A25" s="4"/>
      <c r="B25" s="23" t="s">
        <v>22</v>
      </c>
      <c r="C25" s="25">
        <f>SUM(C22:C24)</f>
        <v>450</v>
      </c>
      <c r="D25" s="25">
        <f>SUM(D22:D24)</f>
        <v>4050</v>
      </c>
      <c r="E25" s="14"/>
      <c r="F25" s="12"/>
    </row>
    <row r="26" spans="1:6" s="11" customFormat="1" ht="16.2" thickBot="1">
      <c r="A26" s="4"/>
      <c r="B26" s="16"/>
      <c r="C26" s="20"/>
      <c r="D26" s="20"/>
      <c r="E26" s="14"/>
      <c r="F26" s="12"/>
    </row>
    <row r="27" spans="1:6" s="11" customFormat="1" ht="16.2" thickBot="1">
      <c r="A27" s="4"/>
      <c r="B27" s="16" t="s">
        <v>23</v>
      </c>
      <c r="C27" s="22">
        <v>10147.5</v>
      </c>
      <c r="D27" s="22">
        <v>1127.5</v>
      </c>
      <c r="E27" s="14"/>
      <c r="F27" s="12"/>
    </row>
    <row r="28" spans="1:6" s="11" customFormat="1" ht="16.2" thickBot="1">
      <c r="A28" s="4"/>
      <c r="B28" s="16" t="s">
        <v>24</v>
      </c>
      <c r="C28" s="22">
        <v>1000</v>
      </c>
      <c r="D28" s="20">
        <v>0</v>
      </c>
      <c r="E28" s="14"/>
      <c r="F28" s="12"/>
    </row>
    <row r="29" spans="1:6" s="11" customFormat="1" ht="16.2" thickBot="1">
      <c r="A29" s="4"/>
      <c r="B29" s="16" t="s">
        <v>25</v>
      </c>
      <c r="C29" s="20">
        <v>30</v>
      </c>
      <c r="D29" s="20">
        <v>30</v>
      </c>
      <c r="E29" s="14"/>
      <c r="F29" s="12"/>
    </row>
    <row r="30" spans="1:6" s="11" customFormat="1" ht="16.2" thickBot="1">
      <c r="A30" s="4"/>
      <c r="B30" s="16" t="s">
        <v>26</v>
      </c>
      <c r="C30" s="33">
        <v>225.5</v>
      </c>
      <c r="D30" s="33">
        <v>225.5</v>
      </c>
      <c r="E30" s="14"/>
      <c r="F30" s="12"/>
    </row>
    <row r="31" spans="1:6" s="11" customFormat="1" ht="16.2" thickBot="1">
      <c r="A31" s="4"/>
      <c r="B31" s="23" t="s">
        <v>27</v>
      </c>
      <c r="C31" s="24">
        <f>SUM(C27:C30)</f>
        <v>11403</v>
      </c>
      <c r="D31" s="24">
        <f>SUM(D27:D30)</f>
        <v>1383</v>
      </c>
      <c r="E31" s="14"/>
      <c r="F31" s="12"/>
    </row>
    <row r="32" spans="1:6" s="11" customFormat="1" ht="16.2" thickBot="1">
      <c r="A32" s="4"/>
      <c r="B32" s="16"/>
      <c r="C32" s="20"/>
      <c r="D32" s="20"/>
      <c r="E32" s="14"/>
      <c r="F32" s="12"/>
    </row>
    <row r="33" spans="1:6" s="11" customFormat="1" ht="16.2" thickBot="1">
      <c r="A33" s="4"/>
      <c r="B33" s="23" t="s">
        <v>28</v>
      </c>
      <c r="C33" s="24">
        <f>C20-C25-C31</f>
        <v>-498</v>
      </c>
      <c r="D33" s="24">
        <f>D20-D25-D31</f>
        <v>5918</v>
      </c>
      <c r="E33" s="14"/>
      <c r="F33" s="12"/>
    </row>
    <row r="34" spans="1:6" s="11" customFormat="1" ht="15.6">
      <c r="A34" s="4"/>
      <c r="B34" s="4"/>
      <c r="C34" s="4"/>
      <c r="D34" s="14"/>
      <c r="E34" s="14"/>
      <c r="F34" s="12"/>
    </row>
    <row r="35" spans="1:6" s="11" customFormat="1" ht="15.6">
      <c r="A35" s="4"/>
      <c r="B35" s="4" t="s">
        <v>29</v>
      </c>
      <c r="C35" s="4"/>
      <c r="D35" s="14"/>
      <c r="E35" s="14"/>
      <c r="F35" s="12"/>
    </row>
    <row r="36" spans="1:6" s="11" customFormat="1" ht="15.6">
      <c r="A36" s="4"/>
      <c r="B36" s="4"/>
      <c r="C36" s="4"/>
      <c r="D36" s="14"/>
      <c r="E36" s="14"/>
      <c r="F36" s="12"/>
    </row>
    <row r="37" spans="1:6" s="11" customFormat="1" ht="15.6">
      <c r="A37" s="4"/>
      <c r="B37" s="26" t="s">
        <v>30</v>
      </c>
      <c r="C37" s="26"/>
      <c r="D37" s="14"/>
      <c r="E37" s="14"/>
      <c r="F37" s="12"/>
    </row>
    <row r="38" spans="1:6" s="11" customFormat="1" ht="15.6">
      <c r="A38" s="4"/>
      <c r="B38" s="26" t="s">
        <v>31</v>
      </c>
      <c r="C38" s="26"/>
      <c r="D38" s="14"/>
      <c r="E38" s="14"/>
      <c r="F38" s="12"/>
    </row>
    <row r="39" spans="1:6" s="11" customFormat="1" ht="15.6">
      <c r="A39" s="4"/>
      <c r="B39" s="14"/>
      <c r="C39" s="14"/>
      <c r="D39" s="14"/>
      <c r="E39" s="14"/>
      <c r="F39" s="12"/>
    </row>
    <row r="40" spans="1:6" s="11" customFormat="1" ht="15.6">
      <c r="A40" s="4"/>
      <c r="B40" s="14" t="s">
        <v>11</v>
      </c>
      <c r="C40" s="14"/>
      <c r="D40" s="14"/>
      <c r="E40" s="14"/>
      <c r="F40" s="12"/>
    </row>
    <row r="41" spans="1:6" s="11" customFormat="1" ht="15.6">
      <c r="A41" s="4"/>
      <c r="B41" s="14"/>
      <c r="C41" s="14"/>
      <c r="D41" s="14"/>
      <c r="E41" s="14"/>
      <c r="F41" s="12"/>
    </row>
    <row r="42" spans="1:6" s="11" customFormat="1" ht="15.6">
      <c r="A42" s="4"/>
      <c r="B42" s="26" t="s">
        <v>53</v>
      </c>
      <c r="C42" s="14"/>
      <c r="D42" s="14"/>
      <c r="E42" s="14"/>
      <c r="F42" s="12"/>
    </row>
    <row r="43" spans="1:6" s="11" customFormat="1" ht="15.6">
      <c r="A43" s="4"/>
      <c r="B43" s="26" t="s">
        <v>54</v>
      </c>
      <c r="C43" s="14"/>
      <c r="D43" s="14"/>
      <c r="E43" s="14"/>
      <c r="F43" s="12"/>
    </row>
    <row r="44" spans="1:6" s="11" customFormat="1" ht="15.6">
      <c r="A44" s="4"/>
      <c r="B44" s="26" t="s">
        <v>55</v>
      </c>
      <c r="C44" s="14"/>
      <c r="D44" s="14"/>
      <c r="E44" s="14"/>
      <c r="F44" s="12"/>
    </row>
    <row r="45" spans="1:6" s="11" customFormat="1" ht="15.6">
      <c r="A45" s="4"/>
      <c r="B45" s="26" t="s">
        <v>32</v>
      </c>
      <c r="C45" s="14"/>
      <c r="D45" s="14"/>
      <c r="E45" s="14"/>
      <c r="F45" s="12"/>
    </row>
    <row r="46" spans="1:6" s="11" customFormat="1" ht="15.6">
      <c r="A46" s="4"/>
      <c r="B46" s="26" t="s">
        <v>33</v>
      </c>
      <c r="C46" s="14"/>
      <c r="D46" s="14"/>
      <c r="E46" s="14"/>
      <c r="F46" s="12"/>
    </row>
    <row r="47" spans="1:6" s="11" customFormat="1" ht="16.2" thickBot="1">
      <c r="A47" s="4"/>
      <c r="B47" s="14"/>
      <c r="C47" s="14"/>
      <c r="D47" s="14"/>
      <c r="E47" s="14"/>
      <c r="F47" s="12"/>
    </row>
    <row r="48" spans="1:6" s="11" customFormat="1" ht="16.2" thickBot="1">
      <c r="A48" s="4"/>
      <c r="B48" s="18"/>
      <c r="C48" s="21" t="s">
        <v>13</v>
      </c>
      <c r="D48" s="21" t="s">
        <v>14</v>
      </c>
      <c r="E48" s="14"/>
      <c r="F48" s="12"/>
    </row>
    <row r="49" spans="1:6" s="11" customFormat="1" ht="16.2" thickBot="1">
      <c r="A49" s="4"/>
      <c r="B49" s="16" t="s">
        <v>34</v>
      </c>
      <c r="C49" s="20">
        <v>0.6</v>
      </c>
      <c r="D49" s="20">
        <v>6</v>
      </c>
      <c r="E49" s="14"/>
      <c r="F49" s="12"/>
    </row>
    <row r="50" spans="1:6" s="11" customFormat="1" ht="16.2" thickBot="1">
      <c r="A50" s="4"/>
      <c r="B50" s="16" t="s">
        <v>35</v>
      </c>
      <c r="C50" s="20">
        <v>0.7</v>
      </c>
      <c r="D50" s="20">
        <v>0.9</v>
      </c>
      <c r="E50" s="14"/>
      <c r="F50" s="12"/>
    </row>
    <row r="51" spans="1:6" s="11" customFormat="1" ht="16.2" thickBot="1">
      <c r="A51" s="4"/>
      <c r="B51" s="16" t="s">
        <v>36</v>
      </c>
      <c r="C51" s="20">
        <v>0.65</v>
      </c>
      <c r="D51" s="20">
        <v>0.8</v>
      </c>
      <c r="E51" s="14"/>
      <c r="F51" s="12"/>
    </row>
    <row r="52" spans="1:6" s="11" customFormat="1" ht="15.6">
      <c r="A52" s="4"/>
      <c r="B52" s="14"/>
      <c r="C52" s="14"/>
      <c r="D52" s="14"/>
      <c r="E52" s="14"/>
      <c r="F52" s="12"/>
    </row>
    <row r="53" spans="1:6" s="11" customFormat="1" ht="15.6">
      <c r="A53" s="4" t="s">
        <v>41</v>
      </c>
      <c r="B53" s="14"/>
      <c r="C53" s="14"/>
      <c r="D53" s="14"/>
      <c r="E53" s="14"/>
      <c r="F53" s="12"/>
    </row>
    <row r="54" spans="1:6" s="11" customFormat="1" ht="15.6">
      <c r="A54" s="4"/>
      <c r="B54" s="14"/>
      <c r="C54" s="14"/>
      <c r="D54" s="14"/>
      <c r="E54" s="14"/>
      <c r="F54" s="12"/>
    </row>
    <row r="55" spans="1:6" s="11" customFormat="1" ht="15.6">
      <c r="A55" s="4"/>
      <c r="B55" s="14" t="s">
        <v>58</v>
      </c>
      <c r="C55" s="14"/>
      <c r="D55" s="14"/>
      <c r="E55" s="14"/>
      <c r="F55" s="12"/>
    </row>
    <row r="56" spans="1:6" s="11" customFormat="1" ht="15.6">
      <c r="A56" s="4"/>
      <c r="B56" s="14" t="s">
        <v>42</v>
      </c>
      <c r="C56" s="14"/>
      <c r="D56" s="14"/>
      <c r="E56" s="14"/>
      <c r="F56" s="12"/>
    </row>
    <row r="57" spans="1:6" s="11" customFormat="1" ht="15.6">
      <c r="A57" s="4"/>
      <c r="B57" s="14" t="s">
        <v>43</v>
      </c>
      <c r="C57" s="14"/>
      <c r="D57" s="14"/>
      <c r="E57" s="14"/>
      <c r="F57" s="12"/>
    </row>
    <row r="58" spans="1:6" s="11" customFormat="1" ht="15.6">
      <c r="A58" s="4"/>
      <c r="B58" s="14"/>
      <c r="C58" s="14"/>
      <c r="D58" s="14"/>
      <c r="E58" s="14"/>
      <c r="F58" s="12"/>
    </row>
    <row r="59" spans="1:6" s="11" customFormat="1" ht="15.6">
      <c r="A59" s="4"/>
      <c r="B59" s="14" t="s">
        <v>44</v>
      </c>
      <c r="C59" s="14"/>
      <c r="D59" s="14"/>
      <c r="E59" s="14"/>
      <c r="F59" s="12"/>
    </row>
    <row r="60" spans="1:6" s="11" customFormat="1" ht="15.6">
      <c r="A60" s="4"/>
      <c r="B60" s="14" t="s">
        <v>40</v>
      </c>
      <c r="C60" s="14"/>
      <c r="D60" s="14"/>
      <c r="E60" s="14"/>
      <c r="F60" s="12"/>
    </row>
    <row r="61" spans="1:6" ht="15.6">
      <c r="A61" s="4"/>
      <c r="B61" s="14"/>
      <c r="C61" s="14"/>
      <c r="D61" s="8"/>
      <c r="E61" s="8"/>
      <c r="F61" s="6"/>
    </row>
    <row r="63" spans="1:6" ht="15.6">
      <c r="A63" s="1" t="s">
        <v>0</v>
      </c>
    </row>
    <row r="64" spans="1:6">
      <c r="B64" s="9"/>
    </row>
    <row r="65" spans="1:6">
      <c r="A65" s="7" t="s">
        <v>59</v>
      </c>
      <c r="B65" s="9" t="s">
        <v>1</v>
      </c>
    </row>
    <row r="66" spans="1:6">
      <c r="B66" s="9"/>
    </row>
    <row r="67" spans="1:6">
      <c r="B67" s="9"/>
    </row>
    <row r="68" spans="1:6">
      <c r="B68" s="9"/>
    </row>
    <row r="69" spans="1:6">
      <c r="B69" s="9"/>
    </row>
    <row r="70" spans="1:6">
      <c r="B70" s="9"/>
    </row>
    <row r="71" spans="1:6">
      <c r="B71" s="9"/>
    </row>
    <row r="72" spans="1:6">
      <c r="B72" s="9"/>
    </row>
    <row r="73" spans="1:6">
      <c r="B73" s="9"/>
    </row>
    <row r="74" spans="1:6" ht="15.6">
      <c r="B74" s="29"/>
      <c r="C74" s="30"/>
      <c r="D74" s="30"/>
      <c r="E74" s="30"/>
      <c r="F74" s="30"/>
    </row>
    <row r="75" spans="1:6">
      <c r="B75" s="31"/>
      <c r="C75" s="32"/>
      <c r="D75" s="32"/>
      <c r="E75" s="32"/>
      <c r="F75" s="32"/>
    </row>
    <row r="76" spans="1:6">
      <c r="B76" s="31"/>
      <c r="C76" s="32"/>
      <c r="D76" s="32"/>
      <c r="E76" s="32"/>
      <c r="F76" s="32"/>
    </row>
    <row r="77" spans="1:6">
      <c r="B77" s="31"/>
      <c r="C77" s="32"/>
      <c r="D77" s="32"/>
      <c r="E77" s="32"/>
      <c r="F77" s="32"/>
    </row>
    <row r="78" spans="1:6">
      <c r="B78" s="31"/>
      <c r="C78" s="32"/>
      <c r="D78" s="32"/>
      <c r="E78" s="32"/>
      <c r="F78" s="32"/>
    </row>
    <row r="79" spans="1:6">
      <c r="B79" s="31"/>
      <c r="C79" s="32"/>
      <c r="D79" s="32"/>
      <c r="E79" s="32"/>
      <c r="F79" s="32"/>
    </row>
    <row r="80" spans="1:6">
      <c r="B80" s="31"/>
      <c r="C80" s="32"/>
      <c r="D80" s="32"/>
      <c r="E80" s="32"/>
      <c r="F80" s="32"/>
    </row>
    <row r="81" spans="1:7">
      <c r="B81" s="10"/>
    </row>
    <row r="82" spans="1:7">
      <c r="B82" s="10"/>
    </row>
    <row r="83" spans="1:7">
      <c r="B83" s="10"/>
    </row>
    <row r="86" spans="1:7" ht="15.6">
      <c r="A86" s="5" t="s">
        <v>48</v>
      </c>
      <c r="B86" s="3"/>
      <c r="C86" s="3"/>
      <c r="D86" s="3"/>
      <c r="E86" s="3"/>
      <c r="F86" s="3"/>
      <c r="G86" s="3"/>
    </row>
    <row r="87" spans="1:7" ht="15.6">
      <c r="A87" s="5" t="s">
        <v>50</v>
      </c>
      <c r="B87" s="3"/>
      <c r="C87" s="3"/>
      <c r="D87" s="3"/>
      <c r="E87" s="3"/>
      <c r="F87" s="3"/>
      <c r="G87" s="3"/>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97D7-0B03-46C2-A229-5E618B72F00C}">
  <sheetPr>
    <tabColor theme="9" tint="0.59999389629810485"/>
  </sheetPr>
  <dimension ref="A1:H105"/>
  <sheetViews>
    <sheetView topLeftCell="A74" workbookViewId="0">
      <selection activeCell="E117" sqref="E117"/>
    </sheetView>
  </sheetViews>
  <sheetFormatPr defaultColWidth="9.109375" defaultRowHeight="13.8"/>
  <cols>
    <col min="1" max="1" width="9.109375" style="7"/>
    <col min="2" max="2" width="56" style="7" customWidth="1"/>
    <col min="3" max="4" width="15.33203125" style="7" customWidth="1"/>
    <col min="5" max="5" width="21.88671875" style="7" customWidth="1"/>
    <col min="6" max="8" width="23.44140625" style="7" customWidth="1"/>
    <col min="9" max="16384" width="9.109375" style="7"/>
  </cols>
  <sheetData>
    <row r="1" spans="1:6" ht="17.399999999999999">
      <c r="A1" s="2" t="s">
        <v>46</v>
      </c>
      <c r="B1" s="6"/>
      <c r="C1" s="6"/>
      <c r="D1" s="6"/>
      <c r="E1" s="6"/>
      <c r="F1" s="6"/>
    </row>
    <row r="2" spans="1:6" ht="17.399999999999999">
      <c r="A2" s="2"/>
      <c r="B2" s="6"/>
      <c r="C2" s="6"/>
      <c r="D2" s="6"/>
      <c r="E2" s="6"/>
      <c r="F2" s="6"/>
    </row>
    <row r="3" spans="1:6" ht="15.6">
      <c r="A3" s="4"/>
      <c r="B3" s="4" t="s">
        <v>3</v>
      </c>
      <c r="C3" s="6"/>
      <c r="D3" s="6"/>
      <c r="E3" s="6"/>
      <c r="F3" s="6"/>
    </row>
    <row r="4" spans="1:6" s="11" customFormat="1" ht="16.2" thickBot="1">
      <c r="A4" s="4"/>
      <c r="B4" s="12"/>
      <c r="C4" s="12"/>
      <c r="D4" s="6"/>
      <c r="E4" s="12"/>
      <c r="F4" s="12"/>
    </row>
    <row r="5" spans="1:6" s="1" customFormat="1" ht="16.5" customHeight="1" thickBot="1">
      <c r="A5" s="4"/>
      <c r="B5" s="18" t="s">
        <v>4</v>
      </c>
      <c r="C5" s="19">
        <v>750000</v>
      </c>
      <c r="D5" s="6"/>
      <c r="E5" s="4"/>
      <c r="F5" s="4"/>
    </row>
    <row r="6" spans="1:6" s="1" customFormat="1" ht="16.2" thickBot="1">
      <c r="A6" s="4"/>
      <c r="B6" s="16" t="s">
        <v>5</v>
      </c>
      <c r="C6" s="20">
        <v>15</v>
      </c>
      <c r="D6" s="6"/>
      <c r="E6" s="4"/>
      <c r="F6" s="4"/>
    </row>
    <row r="7" spans="1:6" s="1" customFormat="1" ht="16.2" thickBot="1">
      <c r="A7" s="4"/>
      <c r="B7" s="16" t="s">
        <v>6</v>
      </c>
      <c r="C7" s="20">
        <v>25</v>
      </c>
      <c r="D7" s="6"/>
      <c r="E7" s="4"/>
      <c r="F7" s="4"/>
    </row>
    <row r="8" spans="1:6" s="1" customFormat="1" ht="15.6">
      <c r="A8" s="4"/>
      <c r="B8" s="6"/>
      <c r="C8" s="6"/>
      <c r="D8" s="6"/>
      <c r="E8" s="4"/>
      <c r="F8" s="4"/>
    </row>
    <row r="9" spans="1:6" s="1" customFormat="1" ht="15.6">
      <c r="A9" s="4"/>
      <c r="B9" s="6" t="s">
        <v>7</v>
      </c>
      <c r="C9" s="6"/>
      <c r="D9" s="6"/>
      <c r="E9" s="4"/>
      <c r="F9" s="4"/>
    </row>
    <row r="10" spans="1:6" s="11" customFormat="1" ht="15.6">
      <c r="A10" s="4"/>
      <c r="B10" s="26" t="s">
        <v>8</v>
      </c>
      <c r="C10" s="4"/>
      <c r="D10" s="6"/>
      <c r="E10" s="4"/>
      <c r="F10" s="4"/>
    </row>
    <row r="11" spans="1:6" s="11" customFormat="1" ht="15.6">
      <c r="A11" s="4"/>
      <c r="B11" s="26" t="s">
        <v>9</v>
      </c>
      <c r="C11" s="4"/>
      <c r="D11" s="6"/>
      <c r="E11" s="14"/>
      <c r="F11" s="12"/>
    </row>
    <row r="12" spans="1:6" s="11" customFormat="1" ht="15.6">
      <c r="A12" s="4"/>
      <c r="B12" s="26" t="s">
        <v>10</v>
      </c>
      <c r="C12" s="4"/>
      <c r="D12" s="6"/>
      <c r="E12" s="14"/>
      <c r="F12" s="12"/>
    </row>
    <row r="13" spans="1:6" s="11" customFormat="1" ht="15.6">
      <c r="A13" s="4"/>
      <c r="B13" s="17"/>
      <c r="C13" s="4"/>
      <c r="D13" s="6"/>
      <c r="E13" s="14"/>
      <c r="F13" s="12"/>
    </row>
    <row r="14" spans="1:6" s="11" customFormat="1" ht="15.6">
      <c r="A14" s="4"/>
      <c r="B14" s="4" t="s">
        <v>11</v>
      </c>
      <c r="C14" s="4"/>
      <c r="D14" s="6"/>
      <c r="E14" s="14"/>
      <c r="F14" s="12"/>
    </row>
    <row r="15" spans="1:6" s="11" customFormat="1" ht="16.2" thickBot="1">
      <c r="A15" s="4"/>
      <c r="B15" s="4"/>
      <c r="C15" s="4"/>
      <c r="D15" s="14"/>
      <c r="E15" s="14"/>
      <c r="F15" s="12"/>
    </row>
    <row r="16" spans="1:6" s="11" customFormat="1" ht="16.2" thickBot="1">
      <c r="A16" s="4"/>
      <c r="B16" s="15" t="s">
        <v>12</v>
      </c>
      <c r="C16" s="21" t="s">
        <v>13</v>
      </c>
      <c r="D16" s="21" t="s">
        <v>14</v>
      </c>
      <c r="E16" s="14"/>
      <c r="F16" s="12"/>
    </row>
    <row r="17" spans="1:6" s="11" customFormat="1" ht="16.2" thickBot="1">
      <c r="A17" s="4"/>
      <c r="B17" s="16" t="s">
        <v>15</v>
      </c>
      <c r="C17" s="22">
        <v>11275</v>
      </c>
      <c r="D17" s="22">
        <v>11275</v>
      </c>
      <c r="E17" s="14"/>
      <c r="F17" s="12"/>
    </row>
    <row r="18" spans="1:6" s="11" customFormat="1" ht="16.2" thickBot="1">
      <c r="A18" s="4"/>
      <c r="B18" s="16" t="s">
        <v>16</v>
      </c>
      <c r="C18" s="20">
        <v>80</v>
      </c>
      <c r="D18" s="20">
        <v>40</v>
      </c>
      <c r="E18" s="14"/>
      <c r="F18" s="12"/>
    </row>
    <row r="19" spans="1:6" s="11" customFormat="1" ht="16.2" thickBot="1">
      <c r="A19" s="4"/>
      <c r="B19" s="16" t="s">
        <v>17</v>
      </c>
      <c r="C19" s="20">
        <v>0</v>
      </c>
      <c r="D19" s="20">
        <v>36</v>
      </c>
      <c r="E19" s="14"/>
      <c r="F19" s="12"/>
    </row>
    <row r="20" spans="1:6" s="11" customFormat="1" ht="16.2" thickBot="1">
      <c r="A20" s="4"/>
      <c r="B20" s="23" t="s">
        <v>18</v>
      </c>
      <c r="C20" s="24">
        <f>SUM(C17:C19)</f>
        <v>11355</v>
      </c>
      <c r="D20" s="24">
        <f>SUM(D17:D19)</f>
        <v>11351</v>
      </c>
      <c r="E20" s="14"/>
      <c r="F20" s="12"/>
    </row>
    <row r="21" spans="1:6" s="11" customFormat="1" ht="16.2" thickBot="1">
      <c r="A21" s="4"/>
      <c r="B21" s="23"/>
      <c r="C21" s="25"/>
      <c r="D21" s="25"/>
      <c r="E21" s="14"/>
      <c r="F21" s="12"/>
    </row>
    <row r="22" spans="1:6" s="11" customFormat="1" ht="16.2" thickBot="1">
      <c r="A22" s="4"/>
      <c r="B22" s="16" t="s">
        <v>19</v>
      </c>
      <c r="C22" s="20">
        <v>0</v>
      </c>
      <c r="D22" s="20">
        <v>0</v>
      </c>
      <c r="E22" s="14"/>
      <c r="F22" s="12"/>
    </row>
    <row r="23" spans="1:6" s="11" customFormat="1" ht="16.2" thickBot="1">
      <c r="A23" s="4"/>
      <c r="B23" s="16" t="s">
        <v>20</v>
      </c>
      <c r="C23" s="20">
        <v>0</v>
      </c>
      <c r="D23" s="20">
        <v>0</v>
      </c>
      <c r="E23" s="14"/>
      <c r="F23" s="12"/>
    </row>
    <row r="24" spans="1:6" s="11" customFormat="1" ht="16.2" thickBot="1">
      <c r="A24" s="4"/>
      <c r="B24" s="16" t="s">
        <v>21</v>
      </c>
      <c r="C24" s="20">
        <v>450</v>
      </c>
      <c r="D24" s="22">
        <v>4050</v>
      </c>
      <c r="E24" s="14"/>
      <c r="F24" s="12"/>
    </row>
    <row r="25" spans="1:6" s="11" customFormat="1" ht="16.2" thickBot="1">
      <c r="A25" s="4"/>
      <c r="B25" s="23" t="s">
        <v>22</v>
      </c>
      <c r="C25" s="25">
        <f>SUM(C22:C24)</f>
        <v>450</v>
      </c>
      <c r="D25" s="25">
        <f>SUM(D22:D24)</f>
        <v>4050</v>
      </c>
      <c r="E25" s="14"/>
      <c r="F25" s="12"/>
    </row>
    <row r="26" spans="1:6" s="11" customFormat="1" ht="16.2" thickBot="1">
      <c r="A26" s="4"/>
      <c r="B26" s="16"/>
      <c r="C26" s="20"/>
      <c r="D26" s="20"/>
      <c r="E26" s="14"/>
      <c r="F26" s="12"/>
    </row>
    <row r="27" spans="1:6" s="11" customFormat="1" ht="16.2" thickBot="1">
      <c r="A27" s="4"/>
      <c r="B27" s="16" t="s">
        <v>23</v>
      </c>
      <c r="C27" s="22">
        <v>10147.5</v>
      </c>
      <c r="D27" s="22">
        <v>1127.5</v>
      </c>
      <c r="E27" s="14"/>
      <c r="F27" s="12"/>
    </row>
    <row r="28" spans="1:6" s="11" customFormat="1" ht="16.2" thickBot="1">
      <c r="A28" s="4"/>
      <c r="B28" s="16" t="s">
        <v>24</v>
      </c>
      <c r="C28" s="22">
        <v>1000</v>
      </c>
      <c r="D28" s="20">
        <v>0</v>
      </c>
      <c r="E28" s="14"/>
      <c r="F28" s="12"/>
    </row>
    <row r="29" spans="1:6" s="11" customFormat="1" ht="16.2" thickBot="1">
      <c r="A29" s="4"/>
      <c r="B29" s="16" t="s">
        <v>25</v>
      </c>
      <c r="C29" s="20">
        <v>30</v>
      </c>
      <c r="D29" s="20">
        <v>30</v>
      </c>
      <c r="E29" s="14"/>
      <c r="F29" s="12"/>
    </row>
    <row r="30" spans="1:6" s="11" customFormat="1" ht="16.2" thickBot="1">
      <c r="A30" s="4"/>
      <c r="B30" s="16" t="s">
        <v>26</v>
      </c>
      <c r="C30" s="33">
        <v>225.5</v>
      </c>
      <c r="D30" s="33">
        <v>225.5</v>
      </c>
      <c r="E30" s="14"/>
      <c r="F30" s="12"/>
    </row>
    <row r="31" spans="1:6" s="11" customFormat="1" ht="16.2" thickBot="1">
      <c r="A31" s="4"/>
      <c r="B31" s="23" t="s">
        <v>27</v>
      </c>
      <c r="C31" s="24">
        <f>SUM(C27:C30)</f>
        <v>11403</v>
      </c>
      <c r="D31" s="24">
        <f>SUM(D27:D30)</f>
        <v>1383</v>
      </c>
      <c r="E31" s="14"/>
      <c r="F31" s="12"/>
    </row>
    <row r="32" spans="1:6" s="11" customFormat="1" ht="16.2" thickBot="1">
      <c r="A32" s="4"/>
      <c r="B32" s="16"/>
      <c r="C32" s="20"/>
      <c r="D32" s="20"/>
      <c r="E32" s="14"/>
      <c r="F32" s="12"/>
    </row>
    <row r="33" spans="1:6" s="11" customFormat="1" ht="16.2" thickBot="1">
      <c r="A33" s="4"/>
      <c r="B33" s="23" t="s">
        <v>28</v>
      </c>
      <c r="C33" s="24">
        <f>C20-C25-C31</f>
        <v>-498</v>
      </c>
      <c r="D33" s="24">
        <f>D20-D25-D31</f>
        <v>5918</v>
      </c>
      <c r="E33" s="14"/>
      <c r="F33" s="12"/>
    </row>
    <row r="34" spans="1:6" s="11" customFormat="1" ht="15.6">
      <c r="A34" s="4"/>
      <c r="B34" s="4"/>
      <c r="C34" s="4"/>
      <c r="D34" s="14"/>
      <c r="E34" s="14"/>
      <c r="F34" s="12"/>
    </row>
    <row r="35" spans="1:6" s="11" customFormat="1" ht="15.6">
      <c r="A35" s="4"/>
      <c r="B35" s="4" t="s">
        <v>29</v>
      </c>
      <c r="C35" s="4"/>
      <c r="D35" s="14"/>
      <c r="E35" s="14"/>
      <c r="F35" s="12"/>
    </row>
    <row r="36" spans="1:6" s="11" customFormat="1" ht="15.6">
      <c r="A36" s="4"/>
      <c r="B36" s="4"/>
      <c r="C36" s="4"/>
      <c r="D36" s="14"/>
      <c r="E36" s="14"/>
      <c r="F36" s="12"/>
    </row>
    <row r="37" spans="1:6" s="11" customFormat="1" ht="15.6">
      <c r="A37" s="4"/>
      <c r="B37" s="26" t="s">
        <v>30</v>
      </c>
      <c r="C37" s="26"/>
      <c r="D37" s="14"/>
      <c r="E37" s="14"/>
      <c r="F37" s="12"/>
    </row>
    <row r="38" spans="1:6" s="11" customFormat="1" ht="15.6">
      <c r="A38" s="4"/>
      <c r="B38" s="26" t="s">
        <v>31</v>
      </c>
      <c r="C38" s="26"/>
      <c r="D38" s="14"/>
      <c r="E38" s="14"/>
      <c r="F38" s="12"/>
    </row>
    <row r="39" spans="1:6" s="11" customFormat="1" ht="15.6">
      <c r="A39" s="4"/>
      <c r="B39" s="14"/>
      <c r="C39" s="14"/>
      <c r="D39" s="14"/>
      <c r="E39" s="14"/>
      <c r="F39" s="12"/>
    </row>
    <row r="40" spans="1:6" s="11" customFormat="1" ht="15.6">
      <c r="A40" s="4"/>
      <c r="B40" s="14" t="s">
        <v>11</v>
      </c>
      <c r="C40" s="14"/>
      <c r="D40" s="14"/>
      <c r="E40" s="14"/>
      <c r="F40" s="12"/>
    </row>
    <row r="41" spans="1:6" s="11" customFormat="1" ht="15.6">
      <c r="A41" s="4"/>
      <c r="B41" s="14"/>
      <c r="C41" s="14"/>
      <c r="D41" s="14"/>
      <c r="E41" s="14"/>
      <c r="F41" s="12"/>
    </row>
    <row r="42" spans="1:6" s="11" customFormat="1" ht="15.6">
      <c r="A42" s="4"/>
      <c r="B42" s="26" t="s">
        <v>53</v>
      </c>
      <c r="C42" s="14"/>
      <c r="D42" s="14"/>
      <c r="E42" s="14"/>
      <c r="F42" s="12"/>
    </row>
    <row r="43" spans="1:6" s="11" customFormat="1" ht="15.6">
      <c r="A43" s="4"/>
      <c r="B43" s="26" t="s">
        <v>54</v>
      </c>
      <c r="C43" s="14"/>
      <c r="D43" s="14"/>
      <c r="E43" s="14"/>
      <c r="F43" s="12"/>
    </row>
    <row r="44" spans="1:6" s="11" customFormat="1" ht="15.6">
      <c r="A44" s="4"/>
      <c r="B44" s="26" t="s">
        <v>55</v>
      </c>
      <c r="C44" s="14"/>
      <c r="D44" s="14"/>
      <c r="E44" s="14"/>
      <c r="F44" s="12"/>
    </row>
    <row r="45" spans="1:6" s="11" customFormat="1" ht="15.6">
      <c r="A45" s="4"/>
      <c r="B45" s="26" t="s">
        <v>32</v>
      </c>
      <c r="C45" s="14"/>
      <c r="D45" s="14"/>
      <c r="E45" s="14"/>
      <c r="F45" s="12"/>
    </row>
    <row r="46" spans="1:6" s="11" customFormat="1" ht="15.6">
      <c r="A46" s="4"/>
      <c r="B46" s="26" t="s">
        <v>33</v>
      </c>
      <c r="C46" s="14"/>
      <c r="D46" s="14"/>
      <c r="E46" s="14"/>
      <c r="F46" s="12"/>
    </row>
    <row r="47" spans="1:6" s="11" customFormat="1" ht="16.2" thickBot="1">
      <c r="A47" s="4"/>
      <c r="B47" s="14"/>
      <c r="C47" s="14"/>
      <c r="D47" s="14"/>
      <c r="E47" s="14"/>
      <c r="F47" s="12"/>
    </row>
    <row r="48" spans="1:6" s="11" customFormat="1" ht="16.2" thickBot="1">
      <c r="A48" s="4"/>
      <c r="B48" s="18"/>
      <c r="C48" s="21" t="s">
        <v>13</v>
      </c>
      <c r="D48" s="21" t="s">
        <v>14</v>
      </c>
      <c r="E48" s="14"/>
      <c r="F48" s="12"/>
    </row>
    <row r="49" spans="1:6" s="11" customFormat="1" ht="16.2" thickBot="1">
      <c r="A49" s="4"/>
      <c r="B49" s="16" t="s">
        <v>34</v>
      </c>
      <c r="C49" s="20">
        <v>0.6</v>
      </c>
      <c r="D49" s="20">
        <v>6</v>
      </c>
      <c r="E49" s="14"/>
      <c r="F49" s="12"/>
    </row>
    <row r="50" spans="1:6" s="11" customFormat="1" ht="16.2" thickBot="1">
      <c r="A50" s="4"/>
      <c r="B50" s="16" t="s">
        <v>35</v>
      </c>
      <c r="C50" s="20">
        <v>0.7</v>
      </c>
      <c r="D50" s="20">
        <v>0.9</v>
      </c>
      <c r="E50" s="14"/>
      <c r="F50" s="12"/>
    </row>
    <row r="51" spans="1:6" s="11" customFormat="1" ht="16.2" thickBot="1">
      <c r="A51" s="4"/>
      <c r="B51" s="16" t="s">
        <v>36</v>
      </c>
      <c r="C51" s="20">
        <v>0.65</v>
      </c>
      <c r="D51" s="20">
        <v>0.8</v>
      </c>
      <c r="E51" s="14"/>
      <c r="F51" s="12"/>
    </row>
    <row r="52" spans="1:6" s="11" customFormat="1" ht="15.6">
      <c r="A52" s="4"/>
      <c r="B52" s="14"/>
      <c r="C52" s="14"/>
      <c r="D52" s="14"/>
      <c r="E52" s="14"/>
      <c r="F52" s="12"/>
    </row>
    <row r="53" spans="1:6" s="11" customFormat="1" ht="15.6">
      <c r="A53" s="4" t="s">
        <v>41</v>
      </c>
      <c r="B53" s="14"/>
      <c r="C53" s="14"/>
      <c r="D53" s="14"/>
      <c r="E53" s="14"/>
      <c r="F53" s="12"/>
    </row>
    <row r="54" spans="1:6" s="11" customFormat="1" ht="15.6">
      <c r="A54" s="4"/>
      <c r="B54" s="14"/>
      <c r="C54" s="14"/>
      <c r="D54" s="14"/>
      <c r="E54" s="14"/>
      <c r="F54" s="12"/>
    </row>
    <row r="55" spans="1:6" s="11" customFormat="1" ht="15.6">
      <c r="A55" s="4"/>
      <c r="B55" s="14" t="s">
        <v>58</v>
      </c>
      <c r="C55" s="14"/>
      <c r="D55" s="14"/>
      <c r="E55" s="14"/>
      <c r="F55" s="12"/>
    </row>
    <row r="56" spans="1:6" s="11" customFormat="1" ht="15.6">
      <c r="A56" s="4"/>
      <c r="B56" s="14" t="s">
        <v>42</v>
      </c>
      <c r="C56" s="14"/>
      <c r="D56" s="14"/>
      <c r="E56" s="14"/>
      <c r="F56" s="12"/>
    </row>
    <row r="57" spans="1:6" s="11" customFormat="1" ht="15.6">
      <c r="A57" s="4"/>
      <c r="B57" s="14" t="s">
        <v>43</v>
      </c>
      <c r="C57" s="14"/>
      <c r="D57" s="14"/>
      <c r="E57" s="14"/>
      <c r="F57" s="12"/>
    </row>
    <row r="58" spans="1:6" s="11" customFormat="1" ht="15.6">
      <c r="A58" s="4"/>
      <c r="B58" s="14"/>
      <c r="C58" s="14"/>
      <c r="D58" s="14"/>
      <c r="E58" s="14"/>
      <c r="F58" s="12"/>
    </row>
    <row r="59" spans="1:6" s="11" customFormat="1" ht="15.6">
      <c r="A59" s="4"/>
      <c r="B59" s="14" t="s">
        <v>44</v>
      </c>
      <c r="C59" s="14"/>
      <c r="D59" s="14"/>
      <c r="E59" s="14"/>
      <c r="F59" s="12"/>
    </row>
    <row r="60" spans="1:6" s="11" customFormat="1" ht="15.6">
      <c r="A60" s="4"/>
      <c r="B60" s="14" t="s">
        <v>40</v>
      </c>
      <c r="C60" s="14"/>
      <c r="D60" s="14"/>
      <c r="E60" s="14"/>
      <c r="F60" s="12"/>
    </row>
    <row r="61" spans="1:6" ht="15.6">
      <c r="A61" s="4"/>
      <c r="B61" s="14"/>
      <c r="C61" s="14"/>
      <c r="D61" s="8"/>
      <c r="E61" s="8"/>
      <c r="F61" s="6"/>
    </row>
    <row r="63" spans="1:6" ht="15.6">
      <c r="A63" s="1" t="s">
        <v>0</v>
      </c>
    </row>
    <row r="64" spans="1:6">
      <c r="B64" s="9"/>
    </row>
    <row r="65" spans="1:8">
      <c r="A65" s="7" t="s">
        <v>59</v>
      </c>
      <c r="B65" s="9" t="s">
        <v>1</v>
      </c>
    </row>
    <row r="66" spans="1:8">
      <c r="B66" s="9"/>
    </row>
    <row r="67" spans="1:8">
      <c r="B67" s="7" t="s">
        <v>100</v>
      </c>
    </row>
    <row r="68" spans="1:8">
      <c r="B68" s="9"/>
    </row>
    <row r="69" spans="1:8">
      <c r="B69" s="9"/>
    </row>
    <row r="70" spans="1:8">
      <c r="B70" s="9"/>
      <c r="C70" s="102" t="s">
        <v>99</v>
      </c>
      <c r="D70" s="103"/>
      <c r="F70" s="102" t="s">
        <v>98</v>
      </c>
      <c r="G70" s="104"/>
      <c r="H70" s="103"/>
    </row>
    <row r="71" spans="1:8" ht="41.4">
      <c r="B71" s="75" t="s">
        <v>97</v>
      </c>
      <c r="C71" s="74" t="s">
        <v>13</v>
      </c>
      <c r="D71" s="74" t="s">
        <v>14</v>
      </c>
      <c r="E71" s="74"/>
      <c r="F71" s="74" t="s">
        <v>13</v>
      </c>
      <c r="G71" s="73" t="s">
        <v>96</v>
      </c>
      <c r="H71" s="73" t="s">
        <v>95</v>
      </c>
    </row>
    <row r="72" spans="1:8">
      <c r="B72" s="66" t="s">
        <v>15</v>
      </c>
      <c r="C72" s="64">
        <v>11275</v>
      </c>
      <c r="D72" s="64">
        <v>11275</v>
      </c>
      <c r="F72" s="64">
        <f>C72</f>
        <v>11275</v>
      </c>
      <c r="G72" s="64">
        <f>D72</f>
        <v>11275</v>
      </c>
      <c r="H72" s="64">
        <f>G72</f>
        <v>11275</v>
      </c>
    </row>
    <row r="73" spans="1:8">
      <c r="B73" s="66" t="s">
        <v>85</v>
      </c>
      <c r="C73" s="64"/>
      <c r="D73" s="64"/>
      <c r="F73" s="64">
        <v>0</v>
      </c>
      <c r="G73" s="64">
        <v>0</v>
      </c>
      <c r="H73" s="64">
        <f>-(6960-6420)</f>
        <v>-540</v>
      </c>
    </row>
    <row r="74" spans="1:8">
      <c r="B74" s="66" t="s">
        <v>16</v>
      </c>
      <c r="C74" s="64">
        <v>80</v>
      </c>
      <c r="D74" s="64">
        <v>40</v>
      </c>
      <c r="F74" s="64">
        <f>0.08*F93</f>
        <v>80</v>
      </c>
      <c r="G74" s="64">
        <f>0.08*F94</f>
        <v>73.760000000000005</v>
      </c>
      <c r="H74" s="64">
        <f>0.08*F94</f>
        <v>73.760000000000005</v>
      </c>
    </row>
    <row r="75" spans="1:8" ht="15.6">
      <c r="B75" s="72" t="s">
        <v>17</v>
      </c>
      <c r="C75" s="65">
        <v>0</v>
      </c>
      <c r="D75" s="71">
        <v>36</v>
      </c>
      <c r="E75" s="30"/>
      <c r="F75" s="65">
        <v>0</v>
      </c>
      <c r="G75" s="64">
        <f>0.08*SUM(F80:F81)</f>
        <v>2.4</v>
      </c>
      <c r="H75" s="64">
        <f>0.08*SUM(F80:F81)</f>
        <v>2.4</v>
      </c>
    </row>
    <row r="76" spans="1:8" s="28" customFormat="1">
      <c r="B76" s="27" t="s">
        <v>18</v>
      </c>
      <c r="C76" s="69">
        <v>11355</v>
      </c>
      <c r="D76" s="69">
        <v>11351</v>
      </c>
      <c r="E76" s="70"/>
      <c r="F76" s="69">
        <f>SUM(F72:F75)</f>
        <v>11355</v>
      </c>
      <c r="G76" s="69">
        <f>SUM(G72:G75)</f>
        <v>11351.16</v>
      </c>
      <c r="H76" s="69">
        <f>SUM(H72:H75)</f>
        <v>10811.16</v>
      </c>
    </row>
    <row r="77" spans="1:8">
      <c r="B77" s="50"/>
      <c r="C77" s="63"/>
      <c r="D77" s="63"/>
      <c r="E77" s="32"/>
      <c r="F77" s="63"/>
      <c r="G77" s="64"/>
      <c r="H77" s="64"/>
    </row>
    <row r="78" spans="1:8">
      <c r="B78" s="50" t="s">
        <v>19</v>
      </c>
      <c r="C78" s="63">
        <v>0</v>
      </c>
      <c r="D78" s="63">
        <v>0</v>
      </c>
      <c r="E78" s="32"/>
      <c r="F78" s="63">
        <v>0</v>
      </c>
      <c r="G78" s="64">
        <v>0</v>
      </c>
      <c r="H78" s="64">
        <v>0</v>
      </c>
    </row>
    <row r="79" spans="1:8">
      <c r="B79" s="50" t="s">
        <v>20</v>
      </c>
      <c r="C79" s="63">
        <v>0</v>
      </c>
      <c r="D79" s="63">
        <v>0</v>
      </c>
      <c r="E79" s="32"/>
      <c r="F79" s="63">
        <v>0</v>
      </c>
      <c r="G79" s="64">
        <v>0</v>
      </c>
      <c r="H79" s="64">
        <v>0</v>
      </c>
    </row>
    <row r="80" spans="1:8">
      <c r="B80" s="50" t="s">
        <v>21</v>
      </c>
      <c r="C80" s="63">
        <v>450</v>
      </c>
      <c r="D80" s="63">
        <v>4050</v>
      </c>
      <c r="E80" s="32"/>
      <c r="F80" s="63">
        <f>C49*C5/1000</f>
        <v>450</v>
      </c>
      <c r="G80" s="64">
        <f>C5/1000*D49-F80</f>
        <v>4050</v>
      </c>
      <c r="H80" s="64">
        <f>C5/1000*D49-F80</f>
        <v>4050</v>
      </c>
    </row>
    <row r="81" spans="2:8">
      <c r="B81" s="50" t="s">
        <v>82</v>
      </c>
      <c r="C81" s="63">
        <v>0</v>
      </c>
      <c r="D81" s="63">
        <v>0</v>
      </c>
      <c r="E81" s="32"/>
      <c r="F81" s="63">
        <f>-600000/1000*C50</f>
        <v>-420</v>
      </c>
      <c r="G81" s="64">
        <f>-600000/1000*D50-F81</f>
        <v>-120</v>
      </c>
      <c r="H81" s="64">
        <f>-600000/1000*D50-F81</f>
        <v>-120</v>
      </c>
    </row>
    <row r="82" spans="2:8" s="28" customFormat="1">
      <c r="B82" s="27" t="s">
        <v>22</v>
      </c>
      <c r="C82" s="69">
        <f>SUM(C78:C81)</f>
        <v>450</v>
      </c>
      <c r="D82" s="69">
        <f>SUM(D78:D81)</f>
        <v>4050</v>
      </c>
      <c r="E82" s="70"/>
      <c r="F82" s="69">
        <f>SUM(F78:F81)</f>
        <v>30</v>
      </c>
      <c r="G82" s="69">
        <f>SUM(G78:G81)</f>
        <v>3930</v>
      </c>
      <c r="H82" s="69">
        <f>SUM(H78:H81)</f>
        <v>3930</v>
      </c>
    </row>
    <row r="83" spans="2:8">
      <c r="B83" s="50"/>
      <c r="C83" s="64"/>
      <c r="D83" s="64"/>
      <c r="F83" s="64"/>
      <c r="G83" s="64"/>
      <c r="H83" s="64"/>
    </row>
    <row r="84" spans="2:8">
      <c r="B84" s="50" t="s">
        <v>23</v>
      </c>
      <c r="C84" s="64">
        <v>10147.5</v>
      </c>
      <c r="D84" s="64">
        <v>1127.5</v>
      </c>
      <c r="F84" s="64">
        <f t="shared" ref="F84:G87" si="0">C84</f>
        <v>10147.5</v>
      </c>
      <c r="G84" s="64">
        <f t="shared" si="0"/>
        <v>1127.5</v>
      </c>
      <c r="H84" s="64">
        <f>G84</f>
        <v>1127.5</v>
      </c>
    </row>
    <row r="85" spans="2:8">
      <c r="B85" s="66" t="s">
        <v>24</v>
      </c>
      <c r="C85" s="64">
        <v>1000</v>
      </c>
      <c r="D85" s="64">
        <v>0</v>
      </c>
      <c r="F85" s="64">
        <f t="shared" si="0"/>
        <v>1000</v>
      </c>
      <c r="G85" s="64">
        <f t="shared" si="0"/>
        <v>0</v>
      </c>
      <c r="H85" s="64">
        <f>G85</f>
        <v>0</v>
      </c>
    </row>
    <row r="86" spans="2:8">
      <c r="B86" s="66" t="s">
        <v>25</v>
      </c>
      <c r="C86" s="64">
        <v>30</v>
      </c>
      <c r="D86" s="64">
        <v>30</v>
      </c>
      <c r="F86" s="64">
        <f t="shared" si="0"/>
        <v>30</v>
      </c>
      <c r="G86" s="64">
        <f t="shared" si="0"/>
        <v>30</v>
      </c>
      <c r="H86" s="64">
        <f>G86</f>
        <v>30</v>
      </c>
    </row>
    <row r="87" spans="2:8">
      <c r="B87" s="66" t="s">
        <v>26</v>
      </c>
      <c r="C87" s="64">
        <v>225.5</v>
      </c>
      <c r="D87" s="64">
        <v>225.5</v>
      </c>
      <c r="F87" s="64">
        <f t="shared" si="0"/>
        <v>225.5</v>
      </c>
      <c r="G87" s="64">
        <f t="shared" si="0"/>
        <v>225.5</v>
      </c>
      <c r="H87" s="64">
        <f>G87</f>
        <v>225.5</v>
      </c>
    </row>
    <row r="88" spans="2:8" s="28" customFormat="1" ht="14.4">
      <c r="B88" s="68" t="s">
        <v>27</v>
      </c>
      <c r="C88" s="67">
        <v>11403</v>
      </c>
      <c r="D88" s="67">
        <v>1383</v>
      </c>
      <c r="F88" s="67">
        <f>SUM(F84:F87)</f>
        <v>11403</v>
      </c>
      <c r="G88" s="67">
        <f>SUM(G84:G87)</f>
        <v>1383</v>
      </c>
      <c r="H88" s="67">
        <f>SUM(H84:H87)</f>
        <v>1383</v>
      </c>
    </row>
    <row r="89" spans="2:8">
      <c r="B89" s="66"/>
      <c r="C89" s="64"/>
      <c r="D89" s="64"/>
      <c r="F89" s="64"/>
      <c r="G89" s="64"/>
      <c r="H89" s="64"/>
    </row>
    <row r="90" spans="2:8">
      <c r="B90" s="66" t="s">
        <v>28</v>
      </c>
      <c r="C90" s="64">
        <v>-498</v>
      </c>
      <c r="D90" s="64">
        <v>5918</v>
      </c>
      <c r="F90" s="64">
        <f>F76-F82-F88</f>
        <v>-78</v>
      </c>
      <c r="G90" s="64">
        <f>G76-G82-G88</f>
        <v>6038.16</v>
      </c>
      <c r="H90" s="64">
        <f>H76-H82-H88</f>
        <v>5498.16</v>
      </c>
    </row>
    <row r="91" spans="2:8">
      <c r="B91" s="9"/>
      <c r="C91" s="64"/>
      <c r="D91" s="64"/>
      <c r="F91" s="64"/>
      <c r="G91" s="64"/>
      <c r="H91" s="64"/>
    </row>
    <row r="92" spans="2:8" ht="15.6">
      <c r="B92" s="29"/>
      <c r="C92" s="30"/>
      <c r="D92" s="30"/>
      <c r="E92" s="30"/>
      <c r="F92" s="65"/>
      <c r="G92" s="64"/>
      <c r="H92" s="64"/>
    </row>
    <row r="93" spans="2:8">
      <c r="B93" s="31" t="s">
        <v>94</v>
      </c>
      <c r="C93" s="63">
        <f>1000</f>
        <v>1000</v>
      </c>
      <c r="D93" s="63">
        <f>C94</f>
        <v>502</v>
      </c>
      <c r="E93" s="32"/>
      <c r="F93" s="63">
        <f>1000</f>
        <v>1000</v>
      </c>
      <c r="G93" s="63">
        <f>F94</f>
        <v>922</v>
      </c>
      <c r="H93" s="63">
        <f>F94</f>
        <v>922</v>
      </c>
    </row>
    <row r="94" spans="2:8">
      <c r="B94" s="31" t="s">
        <v>93</v>
      </c>
      <c r="C94" s="63">
        <f>C93+C90</f>
        <v>502</v>
      </c>
      <c r="D94" s="63">
        <f>D93+D90</f>
        <v>6420</v>
      </c>
      <c r="E94" s="32"/>
      <c r="F94" s="63">
        <f>F93+F90</f>
        <v>922</v>
      </c>
      <c r="G94" s="63">
        <f>G93+G90</f>
        <v>6960.16</v>
      </c>
      <c r="H94" s="63">
        <f>H93+H90</f>
        <v>6420.16</v>
      </c>
    </row>
    <row r="95" spans="2:8">
      <c r="B95" s="31"/>
      <c r="C95" s="32"/>
      <c r="D95" s="32"/>
      <c r="E95" s="32"/>
      <c r="F95" s="32"/>
    </row>
    <row r="96" spans="2:8">
      <c r="B96" s="31"/>
      <c r="C96" s="32"/>
      <c r="D96" s="32"/>
      <c r="E96" s="32"/>
      <c r="F96" s="32"/>
    </row>
    <row r="97" spans="1:7" ht="41.4">
      <c r="B97" s="62" t="s">
        <v>92</v>
      </c>
      <c r="C97" s="61">
        <v>-540</v>
      </c>
      <c r="D97" s="32"/>
      <c r="E97" s="32"/>
      <c r="F97" s="32"/>
    </row>
    <row r="98" spans="1:7">
      <c r="B98" s="59" t="s">
        <v>91</v>
      </c>
      <c r="C98" s="60">
        <f>-C97/(600000/1000)</f>
        <v>0.9</v>
      </c>
      <c r="D98" s="32"/>
      <c r="E98" s="32"/>
      <c r="F98" s="32"/>
    </row>
    <row r="99" spans="1:7">
      <c r="B99" s="59" t="s">
        <v>90</v>
      </c>
      <c r="C99" s="58">
        <f>C98</f>
        <v>0.9</v>
      </c>
    </row>
    <row r="100" spans="1:7">
      <c r="B100" s="10"/>
    </row>
    <row r="101" spans="1:7">
      <c r="B101" s="10"/>
    </row>
    <row r="104" spans="1:7" ht="15.6">
      <c r="A104" s="5" t="s">
        <v>48</v>
      </c>
      <c r="B104" s="3"/>
      <c r="C104" s="3"/>
      <c r="D104" s="3"/>
      <c r="E104" s="3"/>
      <c r="F104" s="3"/>
      <c r="G104" s="3"/>
    </row>
    <row r="105" spans="1:7" ht="15.6">
      <c r="A105" s="5" t="s">
        <v>50</v>
      </c>
      <c r="B105" s="3"/>
      <c r="C105" s="3"/>
      <c r="D105" s="3"/>
      <c r="E105" s="3"/>
      <c r="F105" s="3"/>
      <c r="G105" s="3"/>
    </row>
  </sheetData>
  <mergeCells count="2">
    <mergeCell ref="C70:D70"/>
    <mergeCell ref="F70:H70"/>
  </mergeCell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63E07-1CE3-4157-8D70-4C6352788F05}">
  <sheetPr>
    <tabColor theme="5" tint="0.39997558519241921"/>
  </sheetPr>
  <dimension ref="A1:K34"/>
  <sheetViews>
    <sheetView workbookViewId="0">
      <selection activeCell="O47" sqref="O47"/>
    </sheetView>
  </sheetViews>
  <sheetFormatPr defaultColWidth="8.88671875" defaultRowHeight="15.6"/>
  <cols>
    <col min="1" max="1" width="20.21875" style="11" bestFit="1" customWidth="1"/>
    <col min="2" max="16384" width="8.88671875" style="11"/>
  </cols>
  <sheetData>
    <row r="1" spans="1:11" ht="17.399999999999999">
      <c r="A1" s="2" t="s">
        <v>47</v>
      </c>
      <c r="B1" s="12"/>
      <c r="C1" s="12"/>
      <c r="D1" s="12"/>
      <c r="E1" s="12"/>
      <c r="F1" s="12"/>
      <c r="G1" s="12"/>
      <c r="H1" s="12"/>
      <c r="I1" s="12"/>
      <c r="J1" s="12"/>
      <c r="K1" s="12"/>
    </row>
    <row r="2" spans="1:11">
      <c r="A2" s="12"/>
      <c r="B2" s="12"/>
      <c r="C2" s="12"/>
      <c r="D2" s="12"/>
      <c r="E2" s="12"/>
      <c r="F2" s="12"/>
      <c r="G2" s="12"/>
      <c r="H2" s="12"/>
      <c r="I2" s="12"/>
      <c r="J2" s="12"/>
      <c r="K2" s="12"/>
    </row>
    <row r="3" spans="1:11">
      <c r="A3" s="12" t="s">
        <v>70</v>
      </c>
      <c r="B3" s="12"/>
      <c r="C3" s="12"/>
      <c r="D3" s="12"/>
      <c r="E3" s="12"/>
      <c r="F3" s="12"/>
      <c r="G3" s="12"/>
      <c r="H3" s="12"/>
      <c r="I3" s="12"/>
      <c r="J3" s="12"/>
      <c r="K3" s="12"/>
    </row>
    <row r="4" spans="1:11">
      <c r="A4" s="12"/>
      <c r="B4" s="12"/>
      <c r="C4" s="12"/>
      <c r="D4" s="12"/>
      <c r="E4" s="12"/>
      <c r="F4" s="12"/>
      <c r="G4" s="12"/>
      <c r="H4" s="12"/>
      <c r="I4" s="12"/>
      <c r="J4" s="12"/>
      <c r="K4" s="12"/>
    </row>
    <row r="5" spans="1:11" ht="16.2" thickBot="1">
      <c r="A5" s="12"/>
      <c r="B5" s="12"/>
      <c r="C5" s="12"/>
      <c r="D5" s="12"/>
      <c r="E5" s="12"/>
      <c r="F5" s="12"/>
      <c r="G5" s="12"/>
      <c r="H5" s="12"/>
      <c r="I5" s="12"/>
      <c r="J5" s="12"/>
      <c r="K5" s="12"/>
    </row>
    <row r="6" spans="1:11">
      <c r="A6" s="49" t="s">
        <v>69</v>
      </c>
      <c r="B6" s="48" t="s">
        <v>13</v>
      </c>
      <c r="C6" s="47" t="s">
        <v>14</v>
      </c>
      <c r="D6" s="12"/>
      <c r="E6" s="12"/>
      <c r="F6" s="12"/>
      <c r="G6" s="12"/>
      <c r="H6" s="12"/>
      <c r="I6" s="12"/>
      <c r="J6" s="12"/>
      <c r="K6" s="12"/>
    </row>
    <row r="7" spans="1:11">
      <c r="A7" s="39" t="s">
        <v>15</v>
      </c>
      <c r="B7" s="46">
        <v>2000</v>
      </c>
      <c r="C7" s="43">
        <v>0</v>
      </c>
      <c r="D7" s="12"/>
      <c r="E7" s="12"/>
      <c r="F7" s="12"/>
      <c r="G7" s="12"/>
      <c r="H7" s="12"/>
      <c r="I7" s="12"/>
      <c r="J7" s="12"/>
      <c r="K7" s="12"/>
    </row>
    <row r="8" spans="1:11">
      <c r="A8" s="39" t="s">
        <v>68</v>
      </c>
      <c r="B8" s="44">
        <v>50</v>
      </c>
      <c r="C8" s="43">
        <v>10</v>
      </c>
      <c r="D8" s="12"/>
      <c r="E8" s="12"/>
      <c r="F8" s="12"/>
      <c r="G8" s="12"/>
      <c r="H8" s="12"/>
      <c r="I8" s="12"/>
      <c r="J8" s="12"/>
      <c r="K8" s="12"/>
    </row>
    <row r="9" spans="1:11">
      <c r="A9" s="39" t="s">
        <v>23</v>
      </c>
      <c r="B9" s="44">
        <v>250</v>
      </c>
      <c r="C9" s="43">
        <v>0</v>
      </c>
      <c r="D9" s="12"/>
      <c r="E9" s="12"/>
      <c r="F9" s="12"/>
      <c r="G9" s="12"/>
      <c r="H9" s="12"/>
      <c r="I9" s="12"/>
      <c r="J9" s="12"/>
      <c r="K9" s="12"/>
    </row>
    <row r="10" spans="1:11">
      <c r="A10" s="39" t="s">
        <v>67</v>
      </c>
      <c r="B10" s="46">
        <v>1500</v>
      </c>
      <c r="C10" s="45">
        <v>1800</v>
      </c>
      <c r="D10" s="12"/>
      <c r="E10" s="12"/>
      <c r="F10" s="12"/>
      <c r="G10" s="12"/>
      <c r="H10" s="12"/>
      <c r="I10" s="12"/>
      <c r="J10" s="12"/>
      <c r="K10" s="12"/>
    </row>
    <row r="11" spans="1:11">
      <c r="A11" s="39" t="s">
        <v>66</v>
      </c>
      <c r="B11" s="44">
        <v>0</v>
      </c>
      <c r="C11" s="43">
        <v>50</v>
      </c>
      <c r="D11" s="12"/>
      <c r="E11" s="12"/>
      <c r="F11" s="12"/>
      <c r="G11" s="12"/>
      <c r="H11" s="12"/>
      <c r="I11" s="12"/>
      <c r="J11" s="12"/>
      <c r="K11" s="12"/>
    </row>
    <row r="12" spans="1:11">
      <c r="A12" s="39" t="s">
        <v>65</v>
      </c>
      <c r="B12" s="38">
        <v>0.1</v>
      </c>
      <c r="C12" s="37">
        <v>0.1</v>
      </c>
      <c r="D12" s="12"/>
      <c r="E12" s="12"/>
      <c r="F12" s="12"/>
      <c r="G12" s="12"/>
      <c r="H12" s="12"/>
      <c r="I12" s="12"/>
      <c r="J12" s="12"/>
      <c r="K12" s="12"/>
    </row>
    <row r="13" spans="1:11">
      <c r="A13" s="39"/>
      <c r="B13" s="44"/>
      <c r="C13" s="43"/>
      <c r="D13" s="12"/>
      <c r="E13" s="12"/>
      <c r="F13" s="12"/>
      <c r="G13" s="12"/>
      <c r="H13" s="12"/>
      <c r="I13" s="12"/>
      <c r="J13" s="12"/>
      <c r="K13" s="12"/>
    </row>
    <row r="14" spans="1:11">
      <c r="A14" s="42" t="s">
        <v>64</v>
      </c>
      <c r="B14" s="41" t="s">
        <v>13</v>
      </c>
      <c r="C14" s="40" t="s">
        <v>14</v>
      </c>
      <c r="D14" s="12"/>
      <c r="E14" s="12"/>
      <c r="F14" s="12"/>
      <c r="G14" s="12"/>
      <c r="H14" s="12"/>
      <c r="I14" s="12"/>
      <c r="J14" s="12"/>
      <c r="K14" s="12"/>
    </row>
    <row r="15" spans="1:11">
      <c r="A15" s="39" t="s">
        <v>63</v>
      </c>
      <c r="B15" s="38">
        <v>0.1</v>
      </c>
      <c r="C15" s="37">
        <v>0.1</v>
      </c>
      <c r="D15" s="12"/>
      <c r="E15" s="12"/>
      <c r="F15" s="12"/>
      <c r="G15" s="12"/>
      <c r="H15" s="12"/>
      <c r="I15" s="12"/>
      <c r="J15" s="12"/>
      <c r="K15" s="12"/>
    </row>
    <row r="16" spans="1:11" ht="16.2" thickBot="1">
      <c r="A16" s="36" t="s">
        <v>62</v>
      </c>
      <c r="B16" s="35">
        <v>0.05</v>
      </c>
      <c r="C16" s="34">
        <v>0.05</v>
      </c>
      <c r="D16" s="12"/>
      <c r="E16" s="12"/>
      <c r="F16" s="12"/>
      <c r="G16" s="12"/>
      <c r="H16" s="12"/>
      <c r="I16" s="12"/>
      <c r="J16" s="12"/>
      <c r="K16" s="12"/>
    </row>
    <row r="17" spans="1:11">
      <c r="A17" s="12"/>
      <c r="B17" s="12"/>
      <c r="C17" s="12"/>
      <c r="D17" s="12"/>
      <c r="E17" s="12"/>
      <c r="F17" s="12"/>
      <c r="G17" s="12"/>
      <c r="H17" s="12"/>
      <c r="I17" s="12"/>
      <c r="J17" s="12"/>
      <c r="K17" s="12"/>
    </row>
    <row r="18" spans="1:11">
      <c r="A18" s="12"/>
      <c r="B18" s="12"/>
      <c r="C18" s="12"/>
      <c r="D18" s="12"/>
      <c r="E18" s="12"/>
      <c r="F18" s="12"/>
      <c r="G18" s="12"/>
      <c r="H18" s="12"/>
      <c r="I18" s="12"/>
      <c r="J18" s="12"/>
      <c r="K18" s="12"/>
    </row>
    <row r="19" spans="1:11">
      <c r="A19" s="12" t="s">
        <v>61</v>
      </c>
      <c r="B19" s="12"/>
      <c r="C19" s="12"/>
      <c r="D19" s="12"/>
      <c r="E19" s="12"/>
      <c r="F19" s="12"/>
      <c r="G19" s="12"/>
      <c r="H19" s="12"/>
      <c r="I19" s="12"/>
      <c r="J19" s="12"/>
      <c r="K19" s="12"/>
    </row>
    <row r="20" spans="1:11">
      <c r="A20" s="1" t="s">
        <v>0</v>
      </c>
    </row>
    <row r="33" spans="1:11">
      <c r="A33" s="12" t="s">
        <v>60</v>
      </c>
      <c r="B33" s="12"/>
      <c r="C33" s="12"/>
      <c r="D33" s="12"/>
      <c r="E33" s="12"/>
      <c r="F33" s="12"/>
      <c r="G33" s="12"/>
      <c r="H33" s="12"/>
      <c r="I33" s="12"/>
      <c r="J33" s="12"/>
      <c r="K33" s="12"/>
    </row>
    <row r="34" spans="1:11">
      <c r="A34" s="1" t="s">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87AC1-0B55-4ABF-9170-F8A2A5F06CA6}">
  <sheetPr>
    <tabColor theme="9" tint="0.59999389629810485"/>
  </sheetPr>
  <dimension ref="A1:F84"/>
  <sheetViews>
    <sheetView zoomScale="90" zoomScaleNormal="90" workbookViewId="0">
      <selection activeCell="N16" sqref="N16"/>
    </sheetView>
  </sheetViews>
  <sheetFormatPr defaultColWidth="21.44140625" defaultRowHeight="15.75" customHeight="1"/>
  <cols>
    <col min="1" max="1" width="35.6640625" style="76" customWidth="1"/>
    <col min="2" max="3" width="21.44140625" style="76"/>
    <col min="4" max="4" width="5.6640625" style="76" customWidth="1"/>
    <col min="5" max="16384" width="21.44140625" style="76"/>
  </cols>
  <sheetData>
    <row r="1" spans="1:3" s="94" customFormat="1" ht="22.5" customHeight="1">
      <c r="A1" s="101" t="s">
        <v>47</v>
      </c>
    </row>
    <row r="2" spans="1:3" s="94" customFormat="1" ht="15.75" customHeight="1"/>
    <row r="3" spans="1:3" s="94" customFormat="1" ht="15.75" customHeight="1">
      <c r="A3" s="94" t="s">
        <v>70</v>
      </c>
    </row>
    <row r="4" spans="1:3" s="94" customFormat="1" ht="15.75" customHeight="1"/>
    <row r="5" spans="1:3" s="94" customFormat="1" ht="15.75" customHeight="1"/>
    <row r="6" spans="1:3" s="94" customFormat="1" ht="15.75" customHeight="1">
      <c r="A6" s="98" t="s">
        <v>69</v>
      </c>
      <c r="B6" s="97" t="s">
        <v>13</v>
      </c>
      <c r="C6" s="97" t="s">
        <v>14</v>
      </c>
    </row>
    <row r="7" spans="1:3" s="94" customFormat="1" ht="15.75" customHeight="1">
      <c r="A7" s="96" t="s">
        <v>15</v>
      </c>
      <c r="B7" s="100">
        <v>2000</v>
      </c>
      <c r="C7" s="100">
        <v>0</v>
      </c>
    </row>
    <row r="8" spans="1:3" s="94" customFormat="1" ht="15.75" customHeight="1">
      <c r="A8" s="96" t="s">
        <v>68</v>
      </c>
      <c r="B8" s="100">
        <v>50</v>
      </c>
      <c r="C8" s="100">
        <v>10</v>
      </c>
    </row>
    <row r="9" spans="1:3" s="94" customFormat="1" ht="15.75" customHeight="1">
      <c r="A9" s="96" t="s">
        <v>23</v>
      </c>
      <c r="B9" s="100">
        <v>250</v>
      </c>
      <c r="C9" s="100">
        <v>0</v>
      </c>
    </row>
    <row r="10" spans="1:3" s="94" customFormat="1" ht="15.75" customHeight="1">
      <c r="A10" s="96" t="s">
        <v>67</v>
      </c>
      <c r="B10" s="100">
        <v>1500</v>
      </c>
      <c r="C10" s="100">
        <v>1800</v>
      </c>
    </row>
    <row r="11" spans="1:3" s="94" customFormat="1" ht="15.75" customHeight="1">
      <c r="A11" s="96" t="s">
        <v>66</v>
      </c>
      <c r="B11" s="100">
        <v>0</v>
      </c>
      <c r="C11" s="100">
        <v>50</v>
      </c>
    </row>
    <row r="12" spans="1:3" s="94" customFormat="1" ht="15.75" customHeight="1">
      <c r="A12" s="96" t="s">
        <v>65</v>
      </c>
      <c r="B12" s="95">
        <v>0.1</v>
      </c>
      <c r="C12" s="95">
        <v>0.1</v>
      </c>
    </row>
    <row r="13" spans="1:3" s="94" customFormat="1" ht="15.75" customHeight="1">
      <c r="B13" s="99"/>
      <c r="C13" s="99"/>
    </row>
    <row r="14" spans="1:3" s="94" customFormat="1" ht="15.75" customHeight="1">
      <c r="A14" s="98" t="s">
        <v>129</v>
      </c>
      <c r="B14" s="97" t="s">
        <v>13</v>
      </c>
      <c r="C14" s="97" t="s">
        <v>14</v>
      </c>
    </row>
    <row r="15" spans="1:3" s="94" customFormat="1" ht="15.75" customHeight="1">
      <c r="A15" s="96" t="s">
        <v>63</v>
      </c>
      <c r="B15" s="95">
        <v>0.1</v>
      </c>
      <c r="C15" s="95">
        <v>0.1</v>
      </c>
    </row>
    <row r="16" spans="1:3" s="94" customFormat="1" ht="15.75" customHeight="1">
      <c r="A16" s="96" t="s">
        <v>62</v>
      </c>
      <c r="B16" s="95">
        <v>0.05</v>
      </c>
      <c r="C16" s="95">
        <v>0.05</v>
      </c>
    </row>
    <row r="17" spans="1:3" s="94" customFormat="1" ht="15.75" customHeight="1"/>
    <row r="18" spans="1:3" s="94" customFormat="1" ht="15.75" customHeight="1"/>
    <row r="19" spans="1:3" s="94" customFormat="1" ht="15.75" customHeight="1">
      <c r="A19" s="94" t="s">
        <v>128</v>
      </c>
    </row>
    <row r="20" spans="1:3" s="94" customFormat="1" ht="15.75" customHeight="1"/>
    <row r="21" spans="1:3" s="94" customFormat="1" ht="15.75" customHeight="1">
      <c r="A21" s="94" t="s">
        <v>127</v>
      </c>
    </row>
    <row r="24" spans="1:3" ht="15.75" customHeight="1">
      <c r="A24" s="93" t="s">
        <v>126</v>
      </c>
      <c r="B24" s="92">
        <v>1</v>
      </c>
    </row>
    <row r="27" spans="1:3" ht="15.75" customHeight="1">
      <c r="A27" s="91"/>
      <c r="B27" s="105" t="s">
        <v>114</v>
      </c>
      <c r="C27" s="105"/>
    </row>
    <row r="28" spans="1:3" ht="15.75" customHeight="1">
      <c r="A28" s="91"/>
      <c r="B28" s="86" t="s">
        <v>13</v>
      </c>
      <c r="C28" s="86" t="s">
        <v>14</v>
      </c>
    </row>
    <row r="29" spans="1:3" ht="15.75" customHeight="1">
      <c r="A29" s="90" t="s">
        <v>125</v>
      </c>
      <c r="B29" s="82">
        <f>B10*$B$24</f>
        <v>1500</v>
      </c>
      <c r="C29" s="82">
        <f>C10*$B$24</f>
        <v>1800</v>
      </c>
    </row>
    <row r="30" spans="1:3" ht="15.75" customHeight="1">
      <c r="A30" s="90" t="s">
        <v>124</v>
      </c>
      <c r="B30" s="82"/>
      <c r="C30" s="82">
        <f>B10*$B$24</f>
        <v>1500</v>
      </c>
    </row>
    <row r="31" spans="1:3" ht="15.75" customHeight="1">
      <c r="A31" s="90" t="s">
        <v>123</v>
      </c>
      <c r="B31" s="82">
        <f>B30*B16</f>
        <v>0</v>
      </c>
      <c r="C31" s="82">
        <f>C30*C16</f>
        <v>75</v>
      </c>
    </row>
    <row r="32" spans="1:3" ht="15.75" customHeight="1">
      <c r="A32" s="78" t="s">
        <v>114</v>
      </c>
      <c r="B32" s="77">
        <f>B29-B30-B31</f>
        <v>1500</v>
      </c>
      <c r="C32" s="77">
        <f>C29-C30-C31</f>
        <v>225</v>
      </c>
    </row>
    <row r="35" spans="1:6" ht="15.75" customHeight="1">
      <c r="A35" s="78"/>
      <c r="B35" s="105" t="s">
        <v>28</v>
      </c>
      <c r="C35" s="105"/>
      <c r="D35" s="105"/>
      <c r="E35" s="105"/>
      <c r="F35" s="105"/>
    </row>
    <row r="36" spans="1:6" ht="15.75" customHeight="1">
      <c r="A36" s="78"/>
      <c r="B36" s="105" t="s">
        <v>69</v>
      </c>
      <c r="C36" s="105"/>
      <c r="D36" s="87"/>
      <c r="E36" s="105" t="s">
        <v>111</v>
      </c>
      <c r="F36" s="105"/>
    </row>
    <row r="37" spans="1:6" ht="15.75" customHeight="1">
      <c r="A37" s="78"/>
      <c r="B37" s="86" t="s">
        <v>13</v>
      </c>
      <c r="C37" s="86" t="s">
        <v>14</v>
      </c>
      <c r="D37" s="78"/>
      <c r="E37" s="86" t="s">
        <v>13</v>
      </c>
      <c r="F37" s="86" t="s">
        <v>14</v>
      </c>
    </row>
    <row r="38" spans="1:6" ht="15.75" customHeight="1">
      <c r="A38" s="85" t="s">
        <v>122</v>
      </c>
      <c r="B38" s="79"/>
      <c r="C38" s="79"/>
      <c r="D38" s="79"/>
      <c r="E38" s="79"/>
      <c r="F38" s="79"/>
    </row>
    <row r="39" spans="1:6" ht="15.75" customHeight="1">
      <c r="A39" s="84" t="s">
        <v>121</v>
      </c>
      <c r="B39" s="82"/>
      <c r="C39" s="82"/>
      <c r="D39" s="82"/>
      <c r="E39" s="82"/>
      <c r="F39" s="82"/>
    </row>
    <row r="40" spans="1:6" ht="15.75" customHeight="1">
      <c r="A40" s="89" t="s">
        <v>118</v>
      </c>
      <c r="B40" s="82">
        <f>B7</f>
        <v>2000</v>
      </c>
      <c r="C40" s="82">
        <f>C7</f>
        <v>0</v>
      </c>
      <c r="D40" s="82"/>
      <c r="E40" s="82">
        <f>-B41</f>
        <v>2000</v>
      </c>
      <c r="F40" s="82">
        <f>-C41</f>
        <v>0</v>
      </c>
    </row>
    <row r="41" spans="1:6" ht="15.75" customHeight="1">
      <c r="A41" s="89" t="s">
        <v>117</v>
      </c>
      <c r="B41" s="82">
        <f>-B7*$B$24</f>
        <v>-2000</v>
      </c>
      <c r="C41" s="82">
        <f>-C7*$B$24</f>
        <v>0</v>
      </c>
      <c r="D41" s="82"/>
      <c r="E41" s="82"/>
      <c r="F41" s="82"/>
    </row>
    <row r="42" spans="1:6" ht="15.75" customHeight="1">
      <c r="A42" s="84" t="s">
        <v>120</v>
      </c>
      <c r="B42" s="82">
        <f>B40+B41</f>
        <v>0</v>
      </c>
      <c r="C42" s="82">
        <f>C40+C41</f>
        <v>0</v>
      </c>
      <c r="D42" s="82"/>
      <c r="E42" s="82">
        <f>E40+E41</f>
        <v>2000</v>
      </c>
      <c r="F42" s="82">
        <f>F40+F41</f>
        <v>0</v>
      </c>
    </row>
    <row r="43" spans="1:6" ht="15.75" customHeight="1">
      <c r="A43" s="84" t="s">
        <v>16</v>
      </c>
      <c r="B43" s="82"/>
      <c r="C43" s="82">
        <f>B65*C12</f>
        <v>-10</v>
      </c>
      <c r="D43" s="82"/>
      <c r="E43" s="82"/>
      <c r="F43" s="82"/>
    </row>
    <row r="44" spans="1:6" ht="15.75" customHeight="1">
      <c r="A44" s="84" t="s">
        <v>17</v>
      </c>
      <c r="B44" s="82"/>
      <c r="C44" s="82">
        <f>B10*C12</f>
        <v>150</v>
      </c>
      <c r="D44" s="82"/>
      <c r="E44" s="82"/>
      <c r="F44" s="82"/>
    </row>
    <row r="45" spans="1:6" ht="15.75" customHeight="1">
      <c r="A45" s="84" t="s">
        <v>83</v>
      </c>
      <c r="B45" s="82">
        <f>B7*B15*$B$24</f>
        <v>200</v>
      </c>
      <c r="C45" s="82">
        <f>C7*C15*$B$24</f>
        <v>0</v>
      </c>
      <c r="D45" s="82"/>
      <c r="E45" s="82"/>
      <c r="F45" s="82"/>
    </row>
    <row r="46" spans="1:6" ht="15.75" customHeight="1">
      <c r="A46" s="84" t="s">
        <v>114</v>
      </c>
      <c r="B46" s="82">
        <f>B32</f>
        <v>1500</v>
      </c>
      <c r="C46" s="82">
        <f>C32</f>
        <v>225</v>
      </c>
      <c r="D46" s="82"/>
      <c r="E46" s="82"/>
      <c r="F46" s="82"/>
    </row>
    <row r="47" spans="1:6" ht="15.75" customHeight="1">
      <c r="A47" s="84" t="s">
        <v>113</v>
      </c>
      <c r="B47" s="82"/>
      <c r="C47" s="82"/>
      <c r="D47" s="82"/>
      <c r="E47" s="82"/>
      <c r="F47" s="82"/>
    </row>
    <row r="48" spans="1:6" ht="15.75" customHeight="1">
      <c r="A48" s="78" t="s">
        <v>18</v>
      </c>
      <c r="B48" s="77">
        <f>SUM(B42:B47)</f>
        <v>1700</v>
      </c>
      <c r="C48" s="77">
        <f>SUM(C42:C47)</f>
        <v>365</v>
      </c>
      <c r="D48" s="77"/>
      <c r="E48" s="77">
        <f>SUM(E42:E47)</f>
        <v>2000</v>
      </c>
      <c r="F48" s="77">
        <f>SUM(F42:F47)</f>
        <v>0</v>
      </c>
    </row>
    <row r="49" spans="1:6" ht="15.75" customHeight="1">
      <c r="A49" s="90"/>
      <c r="B49" s="82"/>
      <c r="C49" s="82"/>
      <c r="D49" s="82"/>
      <c r="E49" s="82"/>
      <c r="F49" s="82"/>
    </row>
    <row r="50" spans="1:6" ht="15.75" customHeight="1">
      <c r="A50" s="88" t="s">
        <v>119</v>
      </c>
      <c r="B50" s="79"/>
      <c r="C50" s="79"/>
      <c r="D50" s="79"/>
      <c r="E50" s="79"/>
      <c r="F50" s="79"/>
    </row>
    <row r="51" spans="1:6" ht="15.75" customHeight="1">
      <c r="A51" s="84" t="s">
        <v>19</v>
      </c>
      <c r="B51" s="82"/>
      <c r="C51" s="82"/>
      <c r="D51" s="82"/>
      <c r="E51" s="82"/>
      <c r="F51" s="82"/>
    </row>
    <row r="52" spans="1:6" ht="15.75" customHeight="1">
      <c r="A52" s="89" t="s">
        <v>118</v>
      </c>
      <c r="B52" s="82">
        <f>B11</f>
        <v>0</v>
      </c>
      <c r="C52" s="82">
        <f>C11</f>
        <v>50</v>
      </c>
      <c r="D52" s="82"/>
      <c r="E52" s="82">
        <f>-B53</f>
        <v>0</v>
      </c>
      <c r="F52" s="82">
        <f>-C53</f>
        <v>50</v>
      </c>
    </row>
    <row r="53" spans="1:6" ht="15.75" customHeight="1">
      <c r="A53" s="89" t="s">
        <v>117</v>
      </c>
      <c r="B53" s="82">
        <f>-B11*$B$24</f>
        <v>0</v>
      </c>
      <c r="C53" s="82">
        <f>-C11*$B$24</f>
        <v>-50</v>
      </c>
      <c r="D53" s="82"/>
      <c r="E53" s="82"/>
      <c r="F53" s="82"/>
    </row>
    <row r="54" spans="1:6" ht="15.75" customHeight="1">
      <c r="A54" s="84" t="s">
        <v>116</v>
      </c>
      <c r="B54" s="82">
        <f>B52+B53</f>
        <v>0</v>
      </c>
      <c r="C54" s="82">
        <f>C52+C53</f>
        <v>0</v>
      </c>
      <c r="D54" s="82"/>
      <c r="E54" s="82">
        <f>E52+E53</f>
        <v>0</v>
      </c>
      <c r="F54" s="82">
        <f>F52+F53</f>
        <v>50</v>
      </c>
    </row>
    <row r="55" spans="1:6" ht="15.75" customHeight="1">
      <c r="A55" s="84" t="s">
        <v>115</v>
      </c>
      <c r="B55" s="82">
        <f>B10</f>
        <v>1500</v>
      </c>
      <c r="C55" s="82">
        <f>C10-B10</f>
        <v>300</v>
      </c>
      <c r="D55" s="82"/>
      <c r="E55" s="82"/>
      <c r="F55" s="82"/>
    </row>
    <row r="56" spans="1:6" ht="15.75" customHeight="1">
      <c r="A56" s="84" t="s">
        <v>114</v>
      </c>
      <c r="B56" s="82"/>
      <c r="C56" s="82"/>
      <c r="D56" s="82"/>
      <c r="E56" s="82">
        <f>B32</f>
        <v>1500</v>
      </c>
      <c r="F56" s="82">
        <f>C32</f>
        <v>225</v>
      </c>
    </row>
    <row r="57" spans="1:6" ht="15.75" customHeight="1">
      <c r="A57" s="84" t="s">
        <v>113</v>
      </c>
      <c r="B57" s="82"/>
      <c r="C57" s="82"/>
      <c r="D57" s="82"/>
      <c r="E57" s="82"/>
      <c r="F57" s="82"/>
    </row>
    <row r="58" spans="1:6" ht="15.75" customHeight="1">
      <c r="A58" s="78" t="s">
        <v>22</v>
      </c>
      <c r="B58" s="77">
        <f>SUM(B54:B57)</f>
        <v>1500</v>
      </c>
      <c r="C58" s="77">
        <f>SUM(C54:C57)</f>
        <v>300</v>
      </c>
      <c r="D58" s="77"/>
      <c r="E58" s="77">
        <f>SUM(E54:E57)</f>
        <v>1500</v>
      </c>
      <c r="F58" s="77">
        <f>SUM(F54:F57)</f>
        <v>275</v>
      </c>
    </row>
    <row r="59" spans="1:6" ht="15.75" customHeight="1">
      <c r="A59" s="83"/>
      <c r="B59" s="82"/>
      <c r="C59" s="82"/>
      <c r="D59" s="82"/>
      <c r="E59" s="82"/>
      <c r="F59" s="82"/>
    </row>
    <row r="60" spans="1:6" ht="15.75" customHeight="1">
      <c r="A60" s="88" t="s">
        <v>68</v>
      </c>
      <c r="B60" s="79"/>
      <c r="C60" s="79"/>
      <c r="D60" s="79"/>
      <c r="E60" s="79"/>
      <c r="F60" s="79"/>
    </row>
    <row r="61" spans="1:6" ht="15.75" customHeight="1">
      <c r="A61" s="84" t="s">
        <v>68</v>
      </c>
      <c r="B61" s="82">
        <f>B8</f>
        <v>50</v>
      </c>
      <c r="C61" s="82">
        <f>C8</f>
        <v>10</v>
      </c>
      <c r="D61" s="82"/>
      <c r="E61" s="82">
        <f>B7*B15*$B$24</f>
        <v>200</v>
      </c>
      <c r="F61" s="82">
        <f>C7*C15*$B$24</f>
        <v>0</v>
      </c>
    </row>
    <row r="62" spans="1:6" ht="15.75" customHeight="1">
      <c r="A62" s="84" t="s">
        <v>23</v>
      </c>
      <c r="B62" s="82">
        <f>B9</f>
        <v>250</v>
      </c>
      <c r="C62" s="82">
        <f>C9</f>
        <v>0</v>
      </c>
      <c r="D62" s="82"/>
      <c r="E62" s="82"/>
      <c r="F62" s="82"/>
    </row>
    <row r="63" spans="1:6" ht="15.75" customHeight="1">
      <c r="A63" s="78" t="s">
        <v>27</v>
      </c>
      <c r="B63" s="77">
        <f>SUM(B61:B62)</f>
        <v>300</v>
      </c>
      <c r="C63" s="77">
        <f>SUM(C61:C62)</f>
        <v>10</v>
      </c>
      <c r="D63" s="77"/>
      <c r="E63" s="77">
        <f>SUM(E61:E62)</f>
        <v>200</v>
      </c>
      <c r="F63" s="77">
        <f>SUM(F61:F62)</f>
        <v>0</v>
      </c>
    </row>
    <row r="64" spans="1:6" ht="15.75" customHeight="1">
      <c r="A64" s="83"/>
      <c r="B64" s="82"/>
      <c r="C64" s="82"/>
      <c r="D64" s="82"/>
      <c r="E64" s="82"/>
      <c r="F64" s="82"/>
    </row>
    <row r="65" spans="1:6" ht="15.75" customHeight="1">
      <c r="A65" s="78" t="s">
        <v>28</v>
      </c>
      <c r="B65" s="77">
        <f>B48-B58-B63</f>
        <v>-100</v>
      </c>
      <c r="C65" s="77">
        <f>C48-C58-C63</f>
        <v>55</v>
      </c>
      <c r="D65" s="77"/>
      <c r="E65" s="77">
        <f>E48-E58-E63</f>
        <v>300</v>
      </c>
      <c r="F65" s="77">
        <f>F48-F58-F63</f>
        <v>-275</v>
      </c>
    </row>
    <row r="68" spans="1:6" ht="15.75" customHeight="1">
      <c r="A68" s="78"/>
      <c r="B68" s="105" t="s">
        <v>112</v>
      </c>
      <c r="C68" s="105"/>
      <c r="D68" s="105"/>
      <c r="E68" s="105"/>
      <c r="F68" s="105"/>
    </row>
    <row r="69" spans="1:6" ht="15.75" customHeight="1">
      <c r="A69" s="78"/>
      <c r="B69" s="105" t="s">
        <v>69</v>
      </c>
      <c r="C69" s="105"/>
      <c r="D69" s="87"/>
      <c r="E69" s="105" t="s">
        <v>111</v>
      </c>
      <c r="F69" s="105"/>
    </row>
    <row r="70" spans="1:6" ht="15.75" customHeight="1">
      <c r="A70" s="78"/>
      <c r="B70" s="86" t="s">
        <v>13</v>
      </c>
      <c r="C70" s="86" t="s">
        <v>14</v>
      </c>
      <c r="D70" s="78"/>
      <c r="E70" s="86" t="s">
        <v>13</v>
      </c>
      <c r="F70" s="86" t="s">
        <v>14</v>
      </c>
    </row>
    <row r="71" spans="1:6" ht="15.75" customHeight="1">
      <c r="A71" s="85" t="s">
        <v>110</v>
      </c>
      <c r="B71" s="79"/>
      <c r="C71" s="79"/>
      <c r="D71" s="79"/>
      <c r="E71" s="79"/>
      <c r="F71" s="79"/>
    </row>
    <row r="72" spans="1:6" ht="15.75" customHeight="1">
      <c r="A72" s="84" t="s">
        <v>109</v>
      </c>
      <c r="B72" s="82"/>
      <c r="C72" s="82"/>
      <c r="D72" s="82"/>
      <c r="E72" s="82">
        <f>E65</f>
        <v>300</v>
      </c>
      <c r="F72" s="82">
        <f>E82+F65</f>
        <v>25</v>
      </c>
    </row>
    <row r="73" spans="1:6" ht="15.75" customHeight="1">
      <c r="A73" s="84" t="s">
        <v>108</v>
      </c>
      <c r="B73" s="82"/>
      <c r="C73" s="82"/>
      <c r="D73" s="82"/>
      <c r="E73" s="82"/>
      <c r="F73" s="82"/>
    </row>
    <row r="74" spans="1:6" ht="15.75" customHeight="1">
      <c r="A74" s="78" t="s">
        <v>107</v>
      </c>
      <c r="B74" s="77">
        <f>SUM(B72:B73)</f>
        <v>0</v>
      </c>
      <c r="C74" s="77">
        <f>SUM(C72:C73)</f>
        <v>0</v>
      </c>
      <c r="D74" s="77"/>
      <c r="E74" s="77">
        <f>SUM(E72:E73)</f>
        <v>300</v>
      </c>
      <c r="F74" s="77">
        <f>SUM(F72:F73)</f>
        <v>25</v>
      </c>
    </row>
    <row r="75" spans="1:6" ht="15.75" customHeight="1">
      <c r="A75" s="83"/>
      <c r="B75" s="82"/>
      <c r="C75" s="82"/>
      <c r="D75" s="82"/>
      <c r="E75" s="82"/>
      <c r="F75" s="82"/>
    </row>
    <row r="76" spans="1:6" ht="15.75" customHeight="1">
      <c r="A76" s="85" t="s">
        <v>106</v>
      </c>
      <c r="B76" s="79"/>
      <c r="C76" s="79"/>
      <c r="D76" s="79"/>
      <c r="E76" s="79"/>
      <c r="F76" s="79"/>
    </row>
    <row r="77" spans="1:6" ht="15.75" customHeight="1">
      <c r="A77" s="84" t="s">
        <v>67</v>
      </c>
      <c r="B77" s="82"/>
      <c r="C77" s="82"/>
      <c r="D77" s="82"/>
      <c r="E77" s="82"/>
      <c r="F77" s="82"/>
    </row>
    <row r="78" spans="1:6" ht="15.75" customHeight="1">
      <c r="A78" s="84" t="s">
        <v>105</v>
      </c>
      <c r="B78" s="82"/>
      <c r="C78" s="82"/>
      <c r="D78" s="82"/>
      <c r="E78" s="82"/>
      <c r="F78" s="82"/>
    </row>
    <row r="79" spans="1:6" ht="15.75" customHeight="1">
      <c r="A79" s="78" t="s">
        <v>104</v>
      </c>
      <c r="B79" s="77">
        <f>SUM(B77:B78)</f>
        <v>0</v>
      </c>
      <c r="C79" s="77">
        <f>SUM(C77:C78)</f>
        <v>0</v>
      </c>
      <c r="D79" s="77"/>
      <c r="E79" s="77">
        <f>SUM(E77:E78)</f>
        <v>0</v>
      </c>
      <c r="F79" s="77">
        <f>SUM(F77:F78)</f>
        <v>0</v>
      </c>
    </row>
    <row r="80" spans="1:6" ht="15.75" customHeight="1">
      <c r="A80" s="83"/>
      <c r="B80" s="82"/>
      <c r="C80" s="82"/>
      <c r="D80" s="82"/>
      <c r="E80" s="82"/>
      <c r="F80" s="82"/>
    </row>
    <row r="81" spans="1:6" ht="15.75" customHeight="1">
      <c r="A81" s="80" t="s">
        <v>103</v>
      </c>
      <c r="B81" s="81"/>
      <c r="C81" s="81"/>
      <c r="D81" s="81"/>
      <c r="E81" s="81">
        <f>E65</f>
        <v>300</v>
      </c>
      <c r="F81" s="81">
        <f>E82+F65</f>
        <v>25</v>
      </c>
    </row>
    <row r="82" spans="1:6" ht="15.75" customHeight="1">
      <c r="A82" s="78" t="s">
        <v>102</v>
      </c>
      <c r="B82" s="77">
        <f>SUM(B81)</f>
        <v>0</v>
      </c>
      <c r="C82" s="77">
        <f>SUM(C81)</f>
        <v>0</v>
      </c>
      <c r="D82" s="77"/>
      <c r="E82" s="77">
        <f>SUM(E81)</f>
        <v>300</v>
      </c>
      <c r="F82" s="77">
        <f>SUM(F81)</f>
        <v>25</v>
      </c>
    </row>
    <row r="83" spans="1:6" ht="15.75" customHeight="1">
      <c r="A83" s="80"/>
      <c r="B83" s="79"/>
      <c r="C83" s="79"/>
      <c r="D83" s="79"/>
      <c r="E83" s="79"/>
      <c r="F83" s="79"/>
    </row>
    <row r="84" spans="1:6" ht="15.75" customHeight="1">
      <c r="A84" s="78" t="s">
        <v>101</v>
      </c>
      <c r="B84" s="77">
        <f>B79+B82</f>
        <v>0</v>
      </c>
      <c r="C84" s="77">
        <f>C79+C82</f>
        <v>0</v>
      </c>
      <c r="D84" s="77"/>
      <c r="E84" s="77">
        <f>E79+E82</f>
        <v>300</v>
      </c>
      <c r="F84" s="77">
        <f>F79+F82</f>
        <v>25</v>
      </c>
    </row>
  </sheetData>
  <mergeCells count="7">
    <mergeCell ref="B27:C27"/>
    <mergeCell ref="B68:F68"/>
    <mergeCell ref="B69:C69"/>
    <mergeCell ref="E69:F69"/>
    <mergeCell ref="B36:C36"/>
    <mergeCell ref="E36:F36"/>
    <mergeCell ref="B35:F35"/>
  </mergeCells>
  <pageMargins left="0.7" right="0.7" top="0.75" bottom="0.75" header="0.3" footer="0.3"/>
  <pageSetup scale="59" orientation="portrait" r:id="rId1"/>
  <headerFooter>
    <oddFooter>&amp;L&amp;1#&amp;"FS Elliot Pro"&amp;9&amp;K737373Classification: Personal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04078D-D3DA-480E-A272-09F64664C8C8}">
  <ds:schemaRefs>
    <ds:schemaRef ds:uri="http://purl.org/dc/dcmitype/"/>
    <ds:schemaRef ds:uri="be84907d-e188-4da1-84e7-d0ad67a7a702"/>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d660b397-b6e2-4afb-9566-799993fe369d"/>
    <ds:schemaRef ds:uri="http://schemas.microsoft.com/office/2006/metadata/properties"/>
  </ds:schemaRefs>
</ds:datastoreItem>
</file>

<file path=customXml/itemProps2.xml><?xml version="1.0" encoding="utf-8"?>
<ds:datastoreItem xmlns:ds="http://schemas.openxmlformats.org/officeDocument/2006/customXml" ds:itemID="{DC68664F-5B96-4ECB-B756-2630D5D9548C}"/>
</file>

<file path=customXml/itemProps3.xml><?xml version="1.0" encoding="utf-8"?>
<ds:datastoreItem xmlns:ds="http://schemas.openxmlformats.org/officeDocument/2006/customXml" ds:itemID="{38CBC53B-1C74-4A89-AE6E-30203E7186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Cover </vt:lpstr>
      <vt:lpstr>Q LPM Fall 2024 5(c)</vt:lpstr>
      <vt:lpstr>A LPM Fall 2024 5(c)</vt:lpstr>
      <vt:lpstr>Q LPM Fall 2024 5(d)</vt:lpstr>
      <vt:lpstr>A LPM Fall 2024 5(d)</vt:lpstr>
      <vt:lpstr>Q LPM Fall 2020 6(b)</vt:lpstr>
      <vt:lpstr>A LPM Fall 2020 6(b)</vt:lpstr>
      <vt:lpstr>Life_Y1_Benefits</vt:lpstr>
      <vt:lpstr>Life_Y1_Comm</vt:lpstr>
      <vt:lpstr>Life_Y1_Exp</vt:lpstr>
      <vt:lpstr>Life_Y1_InvInc</vt:lpstr>
      <vt:lpstr>Life_Y1_Prem</vt:lpstr>
      <vt:lpstr>Life_Y1_Reserve</vt:lpstr>
      <vt:lpstr>Life_Y2_Benefits</vt:lpstr>
      <vt:lpstr>Life_Y2_Comm</vt:lpstr>
      <vt:lpstr>Life_Y2_Exp</vt:lpstr>
      <vt:lpstr>Life_Y2_InvInc</vt:lpstr>
      <vt:lpstr>Life_Y2_Prem</vt:lpstr>
      <vt:lpstr>Life_Y2_Reserve</vt:lpstr>
      <vt:lpstr>'A LPM Fall 2020 6(b)'!Print_Area</vt:lpstr>
      <vt:lpstr>Reins_Y1_Allowance</vt:lpstr>
      <vt:lpstr>Reins_Y1_ModCoInt</vt:lpstr>
      <vt:lpstr>Reins_Y2_Allowance</vt:lpstr>
      <vt:lpstr>Reins_Y2_ModCoInt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Douglas Norris</cp:lastModifiedBy>
  <dcterms:created xsi:type="dcterms:W3CDTF">2020-07-28T23:01:03Z</dcterms:created>
  <dcterms:modified xsi:type="dcterms:W3CDTF">2025-06-27T16:24:42Z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