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59" documentId="11_F25DC773A252ABDACC1048E089DE79AE5ADE58ED" xr6:coauthVersionLast="47" xr6:coauthVersionMax="47" xr10:uidLastSave="{3C398A7A-4282-4BAF-8151-3FC6B5702001}"/>
  <bookViews>
    <workbookView xWindow="28680" yWindow="-120" windowWidth="38640" windowHeight="21120" xr2:uid="{00000000-000D-0000-FFFF-FFFF00000000}"/>
  </bookViews>
  <sheets>
    <sheet name="Cover " sheetId="11" r:id="rId1"/>
    <sheet name="Q Swales Ch 5 4d" sheetId="3" r:id="rId2"/>
    <sheet name="A Swales Ch 5 4d" sheetId="4" r:id="rId3"/>
    <sheet name="Q ILA201-100-25 3a" sheetId="5" r:id="rId4"/>
    <sheet name="A ILA201-100-25 3a" sheetId="6" r:id="rId5"/>
    <sheet name="Q CIA IFRS 17 Discount 1a 1b" sheetId="7" r:id="rId6"/>
    <sheet name="A CIA IFRS 17 Discount 1a 1b" sheetId="8" r:id="rId7"/>
    <sheet name="Q IFRS17 CSM 1a 1b" sheetId="9" r:id="rId8"/>
    <sheet name="A IFRS 17 CSM 1a 1b" sheetId="10" r:id="rId9"/>
  </sheets>
  <externalReferences>
    <externalReference r:id="rId10"/>
    <externalReference r:id="rId11"/>
  </externalReferences>
  <definedNames>
    <definedName name="Allocations">#REF!</definedName>
    <definedName name="Non_Fac">'[1]User Input'!$C$74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0" l="1"/>
  <c r="B55" i="10"/>
  <c r="B56" i="10" s="1"/>
  <c r="B57" i="10" s="1"/>
  <c r="B58" i="10" s="1"/>
  <c r="B59" i="10" s="1"/>
  <c r="B60" i="10" s="1"/>
  <c r="B61" i="10" s="1"/>
  <c r="B62" i="10" s="1"/>
  <c r="B63" i="10" s="1"/>
  <c r="B64" i="10" s="1"/>
  <c r="B65" i="10" s="1"/>
  <c r="B66" i="10" s="1"/>
  <c r="B67" i="10" s="1"/>
  <c r="B68" i="10" s="1"/>
  <c r="F74" i="10"/>
  <c r="E81" i="10"/>
  <c r="F81" i="10"/>
  <c r="B88" i="10"/>
  <c r="B89" i="10" s="1"/>
  <c r="B90" i="10" s="1"/>
  <c r="B91" i="10" s="1"/>
  <c r="B92" i="10" s="1"/>
  <c r="B93" i="10" s="1"/>
  <c r="B94" i="10" s="1"/>
  <c r="B95" i="10" s="1"/>
  <c r="B96" i="10" s="1"/>
  <c r="B97" i="10" s="1"/>
  <c r="B98" i="10" s="1"/>
  <c r="B99" i="10" s="1"/>
  <c r="B100" i="10" s="1"/>
  <c r="B101" i="10" s="1"/>
  <c r="A107" i="10"/>
  <c r="B35" i="10" s="1"/>
  <c r="G107" i="10"/>
  <c r="O107" i="10" s="1"/>
  <c r="L107" i="10"/>
  <c r="O108" i="10" s="1"/>
  <c r="N107" i="10"/>
  <c r="P107" i="10"/>
  <c r="Q107" i="10"/>
  <c r="R107" i="10"/>
  <c r="S107" i="10"/>
  <c r="T107" i="10"/>
  <c r="V107" i="10"/>
  <c r="C35" i="10" s="1"/>
  <c r="C108" i="10"/>
  <c r="C109" i="10" s="1"/>
  <c r="C110" i="10" s="1"/>
  <c r="C111" i="10" s="1"/>
  <c r="C112" i="10" s="1"/>
  <c r="C113" i="10" s="1"/>
  <c r="C114" i="10" s="1"/>
  <c r="C115" i="10" s="1"/>
  <c r="C116" i="10" s="1"/>
  <c r="C117" i="10" s="1"/>
  <c r="C118" i="10" s="1"/>
  <c r="C119" i="10" s="1"/>
  <c r="C120" i="10" s="1"/>
  <c r="C121" i="10" s="1"/>
  <c r="E108" i="10"/>
  <c r="F108" i="10"/>
  <c r="H108" i="10" s="1"/>
  <c r="P108" i="10" s="1"/>
  <c r="H117" i="10"/>
  <c r="F118" i="10"/>
  <c r="A12" i="9"/>
  <c r="M12" i="9" s="1"/>
  <c r="G12" i="9"/>
  <c r="L12" i="9"/>
  <c r="O13" i="9" s="1"/>
  <c r="N12" i="9"/>
  <c r="O12" i="9"/>
  <c r="P12" i="9"/>
  <c r="Q12" i="9"/>
  <c r="R12" i="9"/>
  <c r="S12" i="9"/>
  <c r="T12" i="9"/>
  <c r="U12" i="9"/>
  <c r="C13" i="9"/>
  <c r="E13" i="9"/>
  <c r="F13" i="9"/>
  <c r="N13" i="9" s="1"/>
  <c r="R13" i="9"/>
  <c r="S13" i="9"/>
  <c r="C14" i="9"/>
  <c r="C15" i="9" s="1"/>
  <c r="C16" i="9" s="1"/>
  <c r="C17" i="9" s="1"/>
  <c r="C18" i="9" s="1"/>
  <c r="C19" i="9" s="1"/>
  <c r="C20" i="9" s="1"/>
  <c r="C21" i="9" s="1"/>
  <c r="C22" i="9" s="1"/>
  <c r="C23" i="9" s="1"/>
  <c r="C24" i="9" s="1"/>
  <c r="C25" i="9" s="1"/>
  <c r="C26" i="9" s="1"/>
  <c r="E14" i="9"/>
  <c r="H22" i="9"/>
  <c r="F23" i="9"/>
  <c r="C10" i="8"/>
  <c r="I10" i="8"/>
  <c r="I11" i="8" s="1"/>
  <c r="F15" i="8"/>
  <c r="G15" i="8"/>
  <c r="I15" i="8" s="1"/>
  <c r="H15" i="8"/>
  <c r="F16" i="8"/>
  <c r="G16" i="8"/>
  <c r="F17" i="8"/>
  <c r="G17" i="8"/>
  <c r="F18" i="8"/>
  <c r="G18" i="8"/>
  <c r="F19" i="8"/>
  <c r="G19" i="8"/>
  <c r="F20" i="8"/>
  <c r="G20" i="8"/>
  <c r="F21" i="8"/>
  <c r="G21" i="8"/>
  <c r="F22" i="8"/>
  <c r="G22" i="8"/>
  <c r="F23" i="8"/>
  <c r="G23" i="8"/>
  <c r="F24" i="8"/>
  <c r="G24" i="8"/>
  <c r="F25" i="8"/>
  <c r="G25" i="8"/>
  <c r="F26" i="8"/>
  <c r="G26" i="8"/>
  <c r="F27" i="8"/>
  <c r="G27" i="8"/>
  <c r="F28" i="8"/>
  <c r="G28" i="8"/>
  <c r="F29" i="8"/>
  <c r="G29" i="8"/>
  <c r="F30" i="8"/>
  <c r="G30" i="8"/>
  <c r="F31" i="8"/>
  <c r="G31" i="8"/>
  <c r="F32" i="8"/>
  <c r="G32" i="8"/>
  <c r="F33" i="8"/>
  <c r="G33" i="8"/>
  <c r="F34" i="8"/>
  <c r="G34" i="8"/>
  <c r="F35" i="8"/>
  <c r="G35" i="8"/>
  <c r="F36" i="8"/>
  <c r="G36" i="8"/>
  <c r="F37" i="8"/>
  <c r="G37" i="8"/>
  <c r="F38" i="8"/>
  <c r="G38" i="8"/>
  <c r="F39" i="8"/>
  <c r="G39" i="8"/>
  <c r="F40" i="8"/>
  <c r="G40" i="8"/>
  <c r="F41" i="8"/>
  <c r="G41" i="8"/>
  <c r="F42" i="8"/>
  <c r="G42" i="8"/>
  <c r="F43" i="8"/>
  <c r="G43" i="8"/>
  <c r="F44" i="8"/>
  <c r="G44" i="8"/>
  <c r="F45" i="8"/>
  <c r="G45" i="8"/>
  <c r="F46" i="8"/>
  <c r="G46" i="8"/>
  <c r="F47" i="8"/>
  <c r="G47" i="8"/>
  <c r="F48" i="8"/>
  <c r="G48" i="8"/>
  <c r="F49" i="8"/>
  <c r="G49" i="8"/>
  <c r="F50" i="8"/>
  <c r="G50" i="8"/>
  <c r="F51" i="8"/>
  <c r="G51" i="8"/>
  <c r="F52" i="8"/>
  <c r="G52" i="8"/>
  <c r="F53" i="8"/>
  <c r="G53" i="8"/>
  <c r="F54" i="8"/>
  <c r="G54" i="8"/>
  <c r="F55" i="8"/>
  <c r="G55" i="8"/>
  <c r="F56" i="8"/>
  <c r="G56" i="8"/>
  <c r="F57" i="8"/>
  <c r="G57" i="8"/>
  <c r="F58" i="8"/>
  <c r="G58" i="8"/>
  <c r="F59" i="8"/>
  <c r="G59" i="8"/>
  <c r="F60" i="8"/>
  <c r="G60" i="8"/>
  <c r="F61" i="8"/>
  <c r="G61" i="8"/>
  <c r="F62" i="8"/>
  <c r="G62" i="8"/>
  <c r="F63" i="8"/>
  <c r="G63" i="8"/>
  <c r="F64" i="8"/>
  <c r="G64" i="8"/>
  <c r="F65" i="8"/>
  <c r="G65" i="8"/>
  <c r="F66" i="8"/>
  <c r="G66" i="8"/>
  <c r="F67" i="8"/>
  <c r="G67" i="8"/>
  <c r="F68" i="8"/>
  <c r="G68" i="8"/>
  <c r="F69" i="8"/>
  <c r="G69" i="8"/>
  <c r="F70" i="8"/>
  <c r="G70" i="8"/>
  <c r="F71" i="8"/>
  <c r="G71" i="8"/>
  <c r="F72" i="8"/>
  <c r="G72" i="8"/>
  <c r="F73" i="8"/>
  <c r="G73" i="8"/>
  <c r="F74" i="8"/>
  <c r="G74" i="8"/>
  <c r="F75" i="8"/>
  <c r="G75" i="8"/>
  <c r="F76" i="8"/>
  <c r="G76" i="8"/>
  <c r="F77" i="8"/>
  <c r="G77" i="8"/>
  <c r="F78" i="8"/>
  <c r="G78" i="8"/>
  <c r="F79" i="8"/>
  <c r="G79" i="8"/>
  <c r="F80" i="8"/>
  <c r="G80" i="8"/>
  <c r="F81" i="8"/>
  <c r="G81" i="8"/>
  <c r="F82" i="8"/>
  <c r="G82" i="8"/>
  <c r="F83" i="8"/>
  <c r="G83" i="8"/>
  <c r="F84" i="8"/>
  <c r="G84" i="8"/>
  <c r="F85" i="8"/>
  <c r="G85" i="8"/>
  <c r="F86" i="8"/>
  <c r="G86" i="8"/>
  <c r="F87" i="8"/>
  <c r="G87" i="8"/>
  <c r="F88" i="8"/>
  <c r="G88" i="8"/>
  <c r="F89" i="8"/>
  <c r="G89" i="8"/>
  <c r="F90" i="8"/>
  <c r="G90" i="8"/>
  <c r="F91" i="8"/>
  <c r="G91" i="8"/>
  <c r="F92" i="8"/>
  <c r="G92" i="8"/>
  <c r="F93" i="8"/>
  <c r="G93" i="8"/>
  <c r="F94" i="8"/>
  <c r="G94" i="8"/>
  <c r="F95" i="8"/>
  <c r="G95" i="8"/>
  <c r="F96" i="8"/>
  <c r="G96" i="8"/>
  <c r="F97" i="8"/>
  <c r="G97" i="8"/>
  <c r="F98" i="8"/>
  <c r="G98" i="8"/>
  <c r="F99" i="8"/>
  <c r="G99" i="8"/>
  <c r="F100" i="8"/>
  <c r="G100" i="8"/>
  <c r="F101" i="8"/>
  <c r="G101" i="8"/>
  <c r="F102" i="8"/>
  <c r="G102" i="8"/>
  <c r="F103" i="8"/>
  <c r="G103" i="8"/>
  <c r="F104" i="8"/>
  <c r="G104" i="8"/>
  <c r="F105" i="8"/>
  <c r="G105" i="8"/>
  <c r="F106" i="8"/>
  <c r="G106" i="8"/>
  <c r="F107" i="8"/>
  <c r="G107" i="8"/>
  <c r="F108" i="8"/>
  <c r="G108" i="8"/>
  <c r="F109" i="8"/>
  <c r="G109" i="8"/>
  <c r="F110" i="8"/>
  <c r="G110" i="8"/>
  <c r="F111" i="8"/>
  <c r="G111" i="8"/>
  <c r="F112" i="8"/>
  <c r="G112" i="8"/>
  <c r="F113" i="8"/>
  <c r="G113" i="8"/>
  <c r="F114" i="8"/>
  <c r="G114" i="8"/>
  <c r="F115" i="8"/>
  <c r="G115" i="8"/>
  <c r="F116" i="8"/>
  <c r="G116" i="8"/>
  <c r="F117" i="8"/>
  <c r="G117" i="8"/>
  <c r="F118" i="8"/>
  <c r="G118" i="8"/>
  <c r="F119" i="8"/>
  <c r="G119" i="8"/>
  <c r="F120" i="8"/>
  <c r="G120" i="8"/>
  <c r="F121" i="8"/>
  <c r="G121" i="8"/>
  <c r="F122" i="8"/>
  <c r="G122" i="8"/>
  <c r="F123" i="8"/>
  <c r="G123" i="8"/>
  <c r="F124" i="8"/>
  <c r="G124" i="8"/>
  <c r="F125" i="8"/>
  <c r="G125" i="8"/>
  <c r="F126" i="8"/>
  <c r="G126" i="8"/>
  <c r="F127" i="8"/>
  <c r="G127" i="8"/>
  <c r="F128" i="8"/>
  <c r="G128" i="8"/>
  <c r="F129" i="8"/>
  <c r="G129" i="8"/>
  <c r="F130" i="8"/>
  <c r="G130" i="8"/>
  <c r="F131" i="8"/>
  <c r="G131" i="8"/>
  <c r="F132" i="8"/>
  <c r="G132" i="8"/>
  <c r="F133" i="8"/>
  <c r="G133" i="8"/>
  <c r="F134" i="8"/>
  <c r="G134" i="8"/>
  <c r="F135" i="8"/>
  <c r="G135" i="8"/>
  <c r="F136" i="8"/>
  <c r="G136" i="8"/>
  <c r="F137" i="8"/>
  <c r="G137" i="8"/>
  <c r="F138" i="8"/>
  <c r="G138" i="8"/>
  <c r="F139" i="8"/>
  <c r="G139" i="8"/>
  <c r="F140" i="8"/>
  <c r="G140" i="8"/>
  <c r="F141" i="8"/>
  <c r="G141" i="8"/>
  <c r="F142" i="8"/>
  <c r="G142" i="8"/>
  <c r="F143" i="8"/>
  <c r="G143" i="8"/>
  <c r="F144" i="8"/>
  <c r="G144" i="8"/>
  <c r="F145" i="8"/>
  <c r="G145" i="8"/>
  <c r="F146" i="8"/>
  <c r="G146" i="8"/>
  <c r="F147" i="8"/>
  <c r="G147" i="8"/>
  <c r="F148" i="8"/>
  <c r="G148" i="8"/>
  <c r="F149" i="8"/>
  <c r="G149" i="8"/>
  <c r="F150" i="8"/>
  <c r="G150" i="8"/>
  <c r="F151" i="8"/>
  <c r="G151" i="8"/>
  <c r="F152" i="8"/>
  <c r="G152" i="8"/>
  <c r="F153" i="8"/>
  <c r="G153" i="8"/>
  <c r="F154" i="8"/>
  <c r="G154" i="8"/>
  <c r="F155" i="8"/>
  <c r="G155" i="8"/>
  <c r="F156" i="8"/>
  <c r="G156" i="8"/>
  <c r="F157" i="8"/>
  <c r="G157" i="8"/>
  <c r="F158" i="8"/>
  <c r="G158" i="8"/>
  <c r="F159" i="8"/>
  <c r="G159" i="8"/>
  <c r="F160" i="8"/>
  <c r="G160" i="8"/>
  <c r="F161" i="8"/>
  <c r="G161" i="8"/>
  <c r="F162" i="8"/>
  <c r="G162" i="8"/>
  <c r="F163" i="8"/>
  <c r="G163" i="8"/>
  <c r="F164" i="8"/>
  <c r="G164" i="8"/>
  <c r="F165" i="8"/>
  <c r="G165" i="8"/>
  <c r="F166" i="8"/>
  <c r="G166" i="8"/>
  <c r="F167" i="8"/>
  <c r="G167" i="8"/>
  <c r="F168" i="8"/>
  <c r="G168" i="8"/>
  <c r="F169" i="8"/>
  <c r="G169" i="8"/>
  <c r="F170" i="8"/>
  <c r="G170" i="8"/>
  <c r="F171" i="8"/>
  <c r="G171" i="8"/>
  <c r="F172" i="8"/>
  <c r="G172" i="8"/>
  <c r="F173" i="8"/>
  <c r="G173" i="8"/>
  <c r="F174" i="8"/>
  <c r="G174" i="8"/>
  <c r="F175" i="8"/>
  <c r="G175" i="8"/>
  <c r="F176" i="8"/>
  <c r="G176" i="8"/>
  <c r="F177" i="8"/>
  <c r="G177" i="8"/>
  <c r="F178" i="8"/>
  <c r="G178" i="8"/>
  <c r="F179" i="8"/>
  <c r="G179" i="8"/>
  <c r="F180" i="8"/>
  <c r="G180" i="8"/>
  <c r="F181" i="8"/>
  <c r="G181" i="8"/>
  <c r="F182" i="8"/>
  <c r="G182" i="8"/>
  <c r="F183" i="8"/>
  <c r="G183" i="8"/>
  <c r="F184" i="8"/>
  <c r="G184" i="8"/>
  <c r="F185" i="8"/>
  <c r="G185" i="8"/>
  <c r="F186" i="8"/>
  <c r="G186" i="8"/>
  <c r="F187" i="8"/>
  <c r="G187" i="8"/>
  <c r="F188" i="8"/>
  <c r="G188" i="8"/>
  <c r="F189" i="8"/>
  <c r="G189" i="8"/>
  <c r="F190" i="8"/>
  <c r="G190" i="8"/>
  <c r="F191" i="8"/>
  <c r="G191" i="8"/>
  <c r="F192" i="8"/>
  <c r="G192" i="8"/>
  <c r="F193" i="8"/>
  <c r="G193" i="8"/>
  <c r="F194" i="8"/>
  <c r="G194" i="8"/>
  <c r="F195" i="8"/>
  <c r="G195" i="8"/>
  <c r="F196" i="8"/>
  <c r="G196" i="8"/>
  <c r="F197" i="8"/>
  <c r="G197" i="8"/>
  <c r="F198" i="8"/>
  <c r="G198" i="8"/>
  <c r="F199" i="8"/>
  <c r="G199" i="8"/>
  <c r="F200" i="8"/>
  <c r="G200" i="8"/>
  <c r="F201" i="8"/>
  <c r="G201" i="8"/>
  <c r="F202" i="8"/>
  <c r="G202" i="8"/>
  <c r="F203" i="8"/>
  <c r="G203" i="8"/>
  <c r="F204" i="8"/>
  <c r="G204" i="8"/>
  <c r="F205" i="8"/>
  <c r="G205" i="8"/>
  <c r="F206" i="8"/>
  <c r="G206" i="8"/>
  <c r="F207" i="8"/>
  <c r="G207" i="8"/>
  <c r="F208" i="8"/>
  <c r="G208" i="8"/>
  <c r="F209" i="8"/>
  <c r="G209" i="8"/>
  <c r="F210" i="8"/>
  <c r="G210" i="8"/>
  <c r="F211" i="8"/>
  <c r="G211" i="8"/>
  <c r="F212" i="8"/>
  <c r="G212" i="8"/>
  <c r="F213" i="8"/>
  <c r="G213" i="8"/>
  <c r="F214" i="8"/>
  <c r="G214" i="8"/>
  <c r="F215" i="8"/>
  <c r="G215" i="8"/>
  <c r="F216" i="8"/>
  <c r="G216" i="8"/>
  <c r="F217" i="8"/>
  <c r="G217" i="8"/>
  <c r="F218" i="8"/>
  <c r="G218" i="8"/>
  <c r="F219" i="8"/>
  <c r="G219" i="8"/>
  <c r="F220" i="8"/>
  <c r="G220" i="8"/>
  <c r="F221" i="8"/>
  <c r="G221" i="8"/>
  <c r="F222" i="8"/>
  <c r="G222" i="8"/>
  <c r="F223" i="8"/>
  <c r="G223" i="8"/>
  <c r="F224" i="8"/>
  <c r="G224" i="8"/>
  <c r="F225" i="8"/>
  <c r="G225" i="8"/>
  <c r="F226" i="8"/>
  <c r="G226" i="8"/>
  <c r="F227" i="8"/>
  <c r="G227" i="8"/>
  <c r="F228" i="8"/>
  <c r="G228" i="8"/>
  <c r="F229" i="8"/>
  <c r="G229" i="8"/>
  <c r="F230" i="8"/>
  <c r="G230" i="8"/>
  <c r="F231" i="8"/>
  <c r="G231" i="8"/>
  <c r="F232" i="8"/>
  <c r="G232" i="8"/>
  <c r="F233" i="8"/>
  <c r="G233" i="8"/>
  <c r="F234" i="8"/>
  <c r="G234" i="8"/>
  <c r="F235" i="8"/>
  <c r="G235" i="8"/>
  <c r="F236" i="8"/>
  <c r="G236" i="8"/>
  <c r="F237" i="8"/>
  <c r="G237" i="8"/>
  <c r="F238" i="8"/>
  <c r="G238" i="8"/>
  <c r="F239" i="8"/>
  <c r="G239" i="8"/>
  <c r="F240" i="8"/>
  <c r="G240" i="8"/>
  <c r="F241" i="8"/>
  <c r="G241" i="8"/>
  <c r="F242" i="8"/>
  <c r="G242" i="8"/>
  <c r="F243" i="8"/>
  <c r="G243" i="8"/>
  <c r="F244" i="8"/>
  <c r="G244" i="8"/>
  <c r="F245" i="8"/>
  <c r="G245" i="8"/>
  <c r="F246" i="8"/>
  <c r="G246" i="8"/>
  <c r="F247" i="8"/>
  <c r="G247" i="8"/>
  <c r="F248" i="8"/>
  <c r="G248" i="8"/>
  <c r="F249" i="8"/>
  <c r="G249" i="8"/>
  <c r="F250" i="8"/>
  <c r="G250" i="8"/>
  <c r="F251" i="8"/>
  <c r="G251" i="8"/>
  <c r="F252" i="8"/>
  <c r="G252" i="8"/>
  <c r="F253" i="8"/>
  <c r="G253" i="8"/>
  <c r="F254" i="8"/>
  <c r="G254" i="8"/>
  <c r="F255" i="8"/>
  <c r="G255" i="8"/>
  <c r="F256" i="8"/>
  <c r="G256" i="8"/>
  <c r="F257" i="8"/>
  <c r="G257" i="8"/>
  <c r="F258" i="8"/>
  <c r="G258" i="8"/>
  <c r="F259" i="8"/>
  <c r="G259" i="8"/>
  <c r="F260" i="8"/>
  <c r="G260" i="8"/>
  <c r="F261" i="8"/>
  <c r="G261" i="8"/>
  <c r="F262" i="8"/>
  <c r="G262" i="8"/>
  <c r="F263" i="8"/>
  <c r="G263" i="8"/>
  <c r="F264" i="8"/>
  <c r="G264" i="8"/>
  <c r="F265" i="8"/>
  <c r="G265" i="8"/>
  <c r="F266" i="8"/>
  <c r="G266" i="8"/>
  <c r="F267" i="8"/>
  <c r="G267" i="8"/>
  <c r="F268" i="8"/>
  <c r="G268" i="8"/>
  <c r="F269" i="8"/>
  <c r="G269" i="8"/>
  <c r="F270" i="8"/>
  <c r="G270" i="8"/>
  <c r="F271" i="8"/>
  <c r="G271" i="8"/>
  <c r="F272" i="8"/>
  <c r="G272" i="8"/>
  <c r="F273" i="8"/>
  <c r="G273" i="8"/>
  <c r="F274" i="8"/>
  <c r="G274" i="8"/>
  <c r="F275" i="8"/>
  <c r="G275" i="8"/>
  <c r="F276" i="8"/>
  <c r="G276" i="8"/>
  <c r="F277" i="8"/>
  <c r="G277" i="8"/>
  <c r="F278" i="8"/>
  <c r="G278" i="8"/>
  <c r="F279" i="8"/>
  <c r="G279" i="8"/>
  <c r="F280" i="8"/>
  <c r="G280" i="8"/>
  <c r="F281" i="8"/>
  <c r="G281" i="8"/>
  <c r="F282" i="8"/>
  <c r="G282" i="8"/>
  <c r="F283" i="8"/>
  <c r="G283" i="8"/>
  <c r="F284" i="8"/>
  <c r="G284" i="8"/>
  <c r="F285" i="8"/>
  <c r="G285" i="8"/>
  <c r="F286" i="8"/>
  <c r="G286" i="8"/>
  <c r="F287" i="8"/>
  <c r="G287" i="8"/>
  <c r="F288" i="8"/>
  <c r="G288" i="8"/>
  <c r="F289" i="8"/>
  <c r="G289" i="8"/>
  <c r="F290" i="8"/>
  <c r="G290" i="8"/>
  <c r="F291" i="8"/>
  <c r="G291" i="8"/>
  <c r="F292" i="8"/>
  <c r="G292" i="8"/>
  <c r="F293" i="8"/>
  <c r="G293" i="8"/>
  <c r="F294" i="8"/>
  <c r="G294" i="8"/>
  <c r="F295" i="8"/>
  <c r="G295" i="8"/>
  <c r="F296" i="8"/>
  <c r="G296" i="8"/>
  <c r="F297" i="8"/>
  <c r="G297" i="8"/>
  <c r="F298" i="8"/>
  <c r="G298" i="8"/>
  <c r="F299" i="8"/>
  <c r="G299" i="8"/>
  <c r="F300" i="8"/>
  <c r="G300" i="8"/>
  <c r="F301" i="8"/>
  <c r="G301" i="8"/>
  <c r="F302" i="8"/>
  <c r="G302" i="8"/>
  <c r="F303" i="8"/>
  <c r="G303" i="8"/>
  <c r="F304" i="8"/>
  <c r="G304" i="8"/>
  <c r="F305" i="8"/>
  <c r="G305" i="8"/>
  <c r="F306" i="8"/>
  <c r="G306" i="8"/>
  <c r="F307" i="8"/>
  <c r="G307" i="8"/>
  <c r="F308" i="8"/>
  <c r="G308" i="8"/>
  <c r="F309" i="8"/>
  <c r="G309" i="8"/>
  <c r="F310" i="8"/>
  <c r="G310" i="8"/>
  <c r="F311" i="8"/>
  <c r="G311" i="8"/>
  <c r="F312" i="8"/>
  <c r="G312" i="8"/>
  <c r="F313" i="8"/>
  <c r="G313" i="8"/>
  <c r="F314" i="8"/>
  <c r="G314" i="8"/>
  <c r="B322" i="8"/>
  <c r="C322" i="8"/>
  <c r="D322" i="8"/>
  <c r="E322" i="8"/>
  <c r="B323" i="8"/>
  <c r="C323" i="8"/>
  <c r="D323" i="8"/>
  <c r="E323" i="8"/>
  <c r="B324" i="8"/>
  <c r="C324" i="8"/>
  <c r="D324" i="8"/>
  <c r="E324" i="8"/>
  <c r="B325" i="8"/>
  <c r="C325" i="8"/>
  <c r="D325" i="8"/>
  <c r="E325" i="8"/>
  <c r="B326" i="8"/>
  <c r="C326" i="8"/>
  <c r="D326" i="8"/>
  <c r="E326" i="8"/>
  <c r="B327" i="8"/>
  <c r="C327" i="8"/>
  <c r="D327" i="8"/>
  <c r="E327" i="8"/>
  <c r="B328" i="8"/>
  <c r="C328" i="8"/>
  <c r="D328" i="8"/>
  <c r="E328" i="8"/>
  <c r="B329" i="8"/>
  <c r="C329" i="8"/>
  <c r="G329" i="8" s="1"/>
  <c r="D329" i="8"/>
  <c r="E329" i="8"/>
  <c r="C14" i="6"/>
  <c r="D14" i="6"/>
  <c r="E20" i="6" s="1"/>
  <c r="E21" i="6" s="1"/>
  <c r="E22" i="6" s="1"/>
  <c r="E23" i="6" s="1"/>
  <c r="E24" i="6" s="1"/>
  <c r="E25" i="6" s="1"/>
  <c r="E26" i="6" s="1"/>
  <c r="E27" i="6" s="1"/>
  <c r="E28" i="6" s="1"/>
  <c r="E29" i="6" s="1"/>
  <c r="E30" i="6" s="1"/>
  <c r="E31" i="6" s="1"/>
  <c r="E32" i="6" s="1"/>
  <c r="E33" i="6" s="1"/>
  <c r="E34" i="6" s="1"/>
  <c r="E14" i="6"/>
  <c r="B20" i="6"/>
  <c r="F20" i="6"/>
  <c r="I20" i="6"/>
  <c r="L20" i="6"/>
  <c r="M20" i="6"/>
  <c r="N20" i="6"/>
  <c r="B21" i="6"/>
  <c r="B22" i="6" s="1"/>
  <c r="B23" i="6" s="1"/>
  <c r="B24" i="6" s="1"/>
  <c r="B25" i="6" s="1"/>
  <c r="B26" i="6" s="1"/>
  <c r="B27" i="6" s="1"/>
  <c r="B28" i="6" s="1"/>
  <c r="B29" i="6" s="1"/>
  <c r="B30" i="6" s="1"/>
  <c r="B31" i="6" s="1"/>
  <c r="B32" i="6" s="1"/>
  <c r="B33" i="6" s="1"/>
  <c r="B34" i="6" s="1"/>
  <c r="D21" i="6"/>
  <c r="D22" i="6" s="1"/>
  <c r="D23" i="6" s="1"/>
  <c r="D24" i="6" s="1"/>
  <c r="D25" i="6" s="1"/>
  <c r="D26" i="6" s="1"/>
  <c r="D27" i="6" s="1"/>
  <c r="D28" i="6" s="1"/>
  <c r="D29" i="6" s="1"/>
  <c r="D30" i="6" s="1"/>
  <c r="D31" i="6" s="1"/>
  <c r="D32" i="6" s="1"/>
  <c r="D33" i="6" s="1"/>
  <c r="D34" i="6" s="1"/>
  <c r="G21" i="6"/>
  <c r="L21" i="6" s="1"/>
  <c r="G22" i="6"/>
  <c r="D37" i="6"/>
  <c r="C44" i="6" s="1"/>
  <c r="E37" i="6"/>
  <c r="D43" i="6" s="1"/>
  <c r="P43" i="6" s="1"/>
  <c r="R43" i="6" s="1"/>
  <c r="B43" i="6"/>
  <c r="J43" i="6"/>
  <c r="L43" i="6"/>
  <c r="O43" i="6"/>
  <c r="Q43" i="6"/>
  <c r="B44" i="6"/>
  <c r="B45" i="6" s="1"/>
  <c r="B46" i="6" s="1"/>
  <c r="B47" i="6" s="1"/>
  <c r="B48" i="6" s="1"/>
  <c r="B49" i="6" s="1"/>
  <c r="B50" i="6" s="1"/>
  <c r="B51" i="6" s="1"/>
  <c r="B52" i="6" s="1"/>
  <c r="B53" i="6" s="1"/>
  <c r="B54" i="6" s="1"/>
  <c r="B55" i="6" s="1"/>
  <c r="B56" i="6" s="1"/>
  <c r="B57" i="6" s="1"/>
  <c r="E44" i="6"/>
  <c r="E45" i="6" s="1"/>
  <c r="E46" i="6" s="1"/>
  <c r="E47" i="6" s="1"/>
  <c r="E48" i="6" s="1"/>
  <c r="E49" i="6" s="1"/>
  <c r="E50" i="6" s="1"/>
  <c r="E51" i="6" s="1"/>
  <c r="E52" i="6" s="1"/>
  <c r="E53" i="6" s="1"/>
  <c r="E54" i="6" s="1"/>
  <c r="E55" i="6" s="1"/>
  <c r="E56" i="6" s="1"/>
  <c r="E57" i="6" s="1"/>
  <c r="F44" i="6"/>
  <c r="F45" i="6" s="1"/>
  <c r="F46" i="6" s="1"/>
  <c r="F47" i="6" s="1"/>
  <c r="F48" i="6" s="1"/>
  <c r="F49" i="6" s="1"/>
  <c r="F50" i="6" s="1"/>
  <c r="F51" i="6" s="1"/>
  <c r="F52" i="6" s="1"/>
  <c r="F53" i="6" s="1"/>
  <c r="F54" i="6" s="1"/>
  <c r="F55" i="6" s="1"/>
  <c r="F56" i="6" s="1"/>
  <c r="F57" i="6" s="1"/>
  <c r="G44" i="6"/>
  <c r="G45" i="6" s="1"/>
  <c r="G46" i="6" s="1"/>
  <c r="C48" i="6"/>
  <c r="D48" i="6"/>
  <c r="C53" i="6"/>
  <c r="D53" i="6"/>
  <c r="D60" i="6"/>
  <c r="D66" i="6" s="1"/>
  <c r="E60" i="6"/>
  <c r="E66" i="6" s="1"/>
  <c r="N66" i="6" s="1"/>
  <c r="P67" i="6" s="1"/>
  <c r="B66" i="6"/>
  <c r="J66" i="6"/>
  <c r="K66" i="6"/>
  <c r="O66" i="6"/>
  <c r="P66" i="6"/>
  <c r="B67" i="6"/>
  <c r="F67" i="6"/>
  <c r="F68" i="6" s="1"/>
  <c r="F69" i="6" s="1"/>
  <c r="F70" i="6" s="1"/>
  <c r="F71" i="6" s="1"/>
  <c r="F72" i="6" s="1"/>
  <c r="F73" i="6" s="1"/>
  <c r="F74" i="6" s="1"/>
  <c r="F75" i="6" s="1"/>
  <c r="F76" i="6" s="1"/>
  <c r="F77" i="6" s="1"/>
  <c r="F78" i="6" s="1"/>
  <c r="F79" i="6" s="1"/>
  <c r="F80" i="6" s="1"/>
  <c r="G67" i="6"/>
  <c r="B68" i="6"/>
  <c r="B69" i="6" s="1"/>
  <c r="G68" i="6"/>
  <c r="B70" i="6"/>
  <c r="B71" i="6" s="1"/>
  <c r="B72" i="6" s="1"/>
  <c r="B73" i="6" s="1"/>
  <c r="B74" i="6" s="1"/>
  <c r="B75" i="6" s="1"/>
  <c r="B76" i="6" s="1"/>
  <c r="B77" i="6" s="1"/>
  <c r="B78" i="6" s="1"/>
  <c r="B79" i="6" s="1"/>
  <c r="B80" i="6" s="1"/>
  <c r="C87" i="6"/>
  <c r="C88" i="6"/>
  <c r="D88" i="6"/>
  <c r="B91" i="6"/>
  <c r="B92" i="6"/>
  <c r="B93" i="6"/>
  <c r="G99" i="6"/>
  <c r="G100" i="6"/>
  <c r="G106" i="6"/>
  <c r="C107" i="6" a="1"/>
  <c r="C107" i="6" s="1"/>
  <c r="E115" i="6" s="1"/>
  <c r="C108" i="6" a="1"/>
  <c r="C108" i="6" s="1"/>
  <c r="C109" i="6" a="1"/>
  <c r="C109" i="6" s="1"/>
  <c r="D115" i="6" s="1"/>
  <c r="K115" i="6" s="1"/>
  <c r="B115" i="6"/>
  <c r="B116" i="6" s="1"/>
  <c r="B117" i="6" s="1"/>
  <c r="B118" i="6" s="1"/>
  <c r="B119" i="6" s="1"/>
  <c r="B120" i="6" s="1"/>
  <c r="B121" i="6" s="1"/>
  <c r="B122" i="6" s="1"/>
  <c r="B123" i="6" s="1"/>
  <c r="B124" i="6" s="1"/>
  <c r="B125" i="6" s="1"/>
  <c r="B126" i="6" s="1"/>
  <c r="B127" i="6" s="1"/>
  <c r="B128" i="6" s="1"/>
  <c r="B129" i="6" s="1"/>
  <c r="F116" i="6"/>
  <c r="A12" i="5"/>
  <c r="A13" i="5" s="1"/>
  <c r="A14" i="5" s="1"/>
  <c r="A15" i="5" s="1"/>
  <c r="A16" i="5" s="1"/>
  <c r="A17" i="5" s="1"/>
  <c r="A18" i="5" s="1"/>
  <c r="A19" i="5" s="1"/>
  <c r="A20" i="5" s="1"/>
  <c r="A21" i="5" s="1"/>
  <c r="A22" i="5" s="1"/>
  <c r="A23" i="5" s="1"/>
  <c r="A24" i="5" s="1"/>
  <c r="A25" i="5" s="1"/>
  <c r="A26" i="5" s="1"/>
  <c r="G12" i="5"/>
  <c r="G13" i="5" s="1"/>
  <c r="J14" i="5" s="1"/>
  <c r="H12" i="5"/>
  <c r="I12" i="5"/>
  <c r="K12" i="5" s="1"/>
  <c r="J12" i="5"/>
  <c r="C13" i="5"/>
  <c r="D13" i="5"/>
  <c r="E13" i="5"/>
  <c r="E14" i="5" s="1"/>
  <c r="C14" i="5"/>
  <c r="C15" i="5"/>
  <c r="C16" i="5" s="1"/>
  <c r="C17" i="5" s="1"/>
  <c r="C18" i="5" s="1"/>
  <c r="C19" i="5" s="1"/>
  <c r="C20" i="5" s="1"/>
  <c r="C21" i="5" s="1"/>
  <c r="E15" i="5"/>
  <c r="C40" i="5"/>
  <c r="C41" i="5"/>
  <c r="D41" i="5"/>
  <c r="B49" i="5"/>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112" i="5" s="1"/>
  <c r="B113" i="5" s="1"/>
  <c r="B114" i="5" s="1"/>
  <c r="B115" i="5" s="1"/>
  <c r="B116" i="5" s="1"/>
  <c r="B117" i="5" s="1"/>
  <c r="B118" i="5" s="1"/>
  <c r="B119" i="5" s="1"/>
  <c r="B120" i="5" s="1"/>
  <c r="B121" i="5" s="1"/>
  <c r="B122" i="5" s="1"/>
  <c r="B123" i="5" s="1"/>
  <c r="B124" i="5" s="1"/>
  <c r="B125" i="5" s="1"/>
  <c r="B126" i="5" s="1"/>
  <c r="B127" i="5" s="1"/>
  <c r="B128" i="5" s="1"/>
  <c r="B129" i="5" s="1"/>
  <c r="B130" i="5" s="1"/>
  <c r="B131" i="5" s="1"/>
  <c r="B132" i="5" s="1"/>
  <c r="B133" i="5" s="1"/>
  <c r="B134" i="5" s="1"/>
  <c r="B135" i="5" s="1"/>
  <c r="B136" i="5" s="1"/>
  <c r="B137" i="5" s="1"/>
  <c r="B138" i="5" s="1"/>
  <c r="B139" i="5" s="1"/>
  <c r="B140" i="5" s="1"/>
  <c r="B141" i="5" s="1"/>
  <c r="B142" i="5" s="1"/>
  <c r="B143" i="5" s="1"/>
  <c r="B144" i="5" s="1"/>
  <c r="B145" i="5" s="1"/>
  <c r="B146" i="5" s="1"/>
  <c r="B147" i="5" s="1"/>
  <c r="B148" i="5" s="1"/>
  <c r="B149" i="5" s="1"/>
  <c r="B150" i="5" s="1"/>
  <c r="B151" i="5" s="1"/>
  <c r="B152" i="5" s="1"/>
  <c r="B153" i="5" s="1"/>
  <c r="B154" i="5" s="1"/>
  <c r="B155" i="5" s="1"/>
  <c r="B156" i="5" s="1"/>
  <c r="B157" i="5" s="1"/>
  <c r="B158" i="5" s="1"/>
  <c r="B159" i="5" s="1"/>
  <c r="B160" i="5" s="1"/>
  <c r="B161" i="5" s="1"/>
  <c r="B162" i="5" s="1"/>
  <c r="B163" i="5" s="1"/>
  <c r="B164" i="5" s="1"/>
  <c r="B165" i="5" s="1"/>
  <c r="B166" i="5" s="1"/>
  <c r="B167" i="5" s="1"/>
  <c r="B168" i="5" s="1"/>
  <c r="B169" i="5" s="1"/>
  <c r="B170" i="5" s="1"/>
  <c r="B171" i="5" s="1"/>
  <c r="B172" i="5" s="1"/>
  <c r="B173" i="5" s="1"/>
  <c r="B174" i="5" s="1"/>
  <c r="B175" i="5" s="1"/>
  <c r="B176" i="5" s="1"/>
  <c r="B177" i="5" s="1"/>
  <c r="B178" i="5" s="1"/>
  <c r="B179" i="5" s="1"/>
  <c r="B180" i="5" s="1"/>
  <c r="B181" i="5" s="1"/>
  <c r="B182" i="5" s="1"/>
  <c r="B183" i="5" s="1"/>
  <c r="B184" i="5" s="1"/>
  <c r="B185" i="5" s="1"/>
  <c r="B186" i="5" s="1"/>
  <c r="B187" i="5" s="1"/>
  <c r="B188" i="5" s="1"/>
  <c r="B189" i="5" s="1"/>
  <c r="B190" i="5" s="1"/>
  <c r="B191" i="5" s="1"/>
  <c r="B192" i="5" s="1"/>
  <c r="B193" i="5" s="1"/>
  <c r="B194" i="5" s="1"/>
  <c r="B195" i="5" s="1"/>
  <c r="B196" i="5" s="1"/>
  <c r="B197" i="5" s="1"/>
  <c r="B198" i="5" s="1"/>
  <c r="B199" i="5" s="1"/>
  <c r="B200" i="5" s="1"/>
  <c r="B201" i="5" s="1"/>
  <c r="B202" i="5" s="1"/>
  <c r="B203" i="5" s="1"/>
  <c r="B204" i="5" s="1"/>
  <c r="B205" i="5" s="1"/>
  <c r="B206" i="5" s="1"/>
  <c r="B207" i="5" s="1"/>
  <c r="B208" i="5" s="1"/>
  <c r="B209" i="5" s="1"/>
  <c r="B210" i="5" s="1"/>
  <c r="B211" i="5" s="1"/>
  <c r="B212" i="5" s="1"/>
  <c r="B213" i="5" s="1"/>
  <c r="B214" i="5" s="1"/>
  <c r="B215" i="5" s="1"/>
  <c r="B216" i="5" s="1"/>
  <c r="B217" i="5" s="1"/>
  <c r="B218" i="5" s="1"/>
  <c r="B219" i="5" s="1"/>
  <c r="B220" i="5" s="1"/>
  <c r="B221" i="5" s="1"/>
  <c r="B222" i="5" s="1"/>
  <c r="B223" i="5" s="1"/>
  <c r="B224" i="5" s="1"/>
  <c r="B225" i="5" s="1"/>
  <c r="B226" i="5" s="1"/>
  <c r="B227" i="5" s="1"/>
  <c r="B228" i="5" s="1"/>
  <c r="B229" i="5" s="1"/>
  <c r="B230" i="5" s="1"/>
  <c r="B231" i="5" s="1"/>
  <c r="B232" i="5" s="1"/>
  <c r="B233" i="5" s="1"/>
  <c r="B234" i="5" s="1"/>
  <c r="B235" i="5" s="1"/>
  <c r="B236" i="5" s="1"/>
  <c r="B237" i="5" s="1"/>
  <c r="B238" i="5" s="1"/>
  <c r="B239" i="5" s="1"/>
  <c r="B240" i="5" s="1"/>
  <c r="B241" i="5" s="1"/>
  <c r="B242" i="5" s="1"/>
  <c r="B243" i="5" s="1"/>
  <c r="B244" i="5" s="1"/>
  <c r="B245" i="5" s="1"/>
  <c r="B246" i="5" s="1"/>
  <c r="B247" i="5" s="1"/>
  <c r="B248" i="5" s="1"/>
  <c r="B249" i="5" s="1"/>
  <c r="B250" i="5" s="1"/>
  <c r="B251" i="5" s="1"/>
  <c r="B252" i="5" s="1"/>
  <c r="B253" i="5" s="1"/>
  <c r="B254" i="5" s="1"/>
  <c r="B255" i="5" s="1"/>
  <c r="B256" i="5" s="1"/>
  <c r="B257" i="5" s="1"/>
  <c r="B258" i="5" s="1"/>
  <c r="B259" i="5" s="1"/>
  <c r="B260" i="5" s="1"/>
  <c r="B261" i="5" s="1"/>
  <c r="B262" i="5" s="1"/>
  <c r="B263" i="5" s="1"/>
  <c r="B264" i="5" s="1"/>
  <c r="B265" i="5" s="1"/>
  <c r="B266" i="5" s="1"/>
  <c r="B267" i="5" s="1"/>
  <c r="B268" i="5" s="1"/>
  <c r="B269" i="5" s="1"/>
  <c r="B270" i="5" s="1"/>
  <c r="B271" i="5" s="1"/>
  <c r="B272" i="5" s="1"/>
  <c r="B273" i="5" s="1"/>
  <c r="B274" i="5" s="1"/>
  <c r="B275" i="5" s="1"/>
  <c r="B276" i="5" s="1"/>
  <c r="B277" i="5" s="1"/>
  <c r="B278" i="5" s="1"/>
  <c r="B279" i="5" s="1"/>
  <c r="B280" i="5" s="1"/>
  <c r="B281" i="5" s="1"/>
  <c r="B282" i="5" s="1"/>
  <c r="B283" i="5" s="1"/>
  <c r="B284" i="5" s="1"/>
  <c r="B285" i="5" s="1"/>
  <c r="B286" i="5" s="1"/>
  <c r="B287" i="5" s="1"/>
  <c r="B288" i="5" s="1"/>
  <c r="B289" i="5" s="1"/>
  <c r="B290" i="5" s="1"/>
  <c r="B291" i="5" s="1"/>
  <c r="B292" i="5" s="1"/>
  <c r="B293" i="5" s="1"/>
  <c r="B294" i="5" s="1"/>
  <c r="B295" i="5" s="1"/>
  <c r="B296" i="5" s="1"/>
  <c r="B297" i="5" s="1"/>
  <c r="B298" i="5" s="1"/>
  <c r="B299" i="5" s="1"/>
  <c r="B300" i="5" s="1"/>
  <c r="B301" i="5" s="1"/>
  <c r="B302" i="5" s="1"/>
  <c r="B303" i="5" s="1"/>
  <c r="B304" i="5" s="1"/>
  <c r="B305" i="5" s="1"/>
  <c r="B306" i="5" s="1"/>
  <c r="B307" i="5" s="1"/>
  <c r="B308" i="5" s="1"/>
  <c r="B309" i="5" s="1"/>
  <c r="B310" i="5" s="1"/>
  <c r="B311" i="5" s="1"/>
  <c r="B312" i="5" s="1"/>
  <c r="B313" i="5" s="1"/>
  <c r="B314" i="5" s="1"/>
  <c r="B315" i="5" s="1"/>
  <c r="B316" i="5" s="1"/>
  <c r="B317" i="5" s="1"/>
  <c r="B318" i="5" s="1"/>
  <c r="B319" i="5" s="1"/>
  <c r="B320" i="5" s="1"/>
  <c r="B321" i="5" s="1"/>
  <c r="B322" i="5" s="1"/>
  <c r="B323" i="5" s="1"/>
  <c r="B324" i="5" s="1"/>
  <c r="B325" i="5" s="1"/>
  <c r="B326" i="5" s="1"/>
  <c r="B327" i="5" s="1"/>
  <c r="B328" i="5" s="1"/>
  <c r="B329" i="5" s="1"/>
  <c r="B330" i="5" s="1"/>
  <c r="B331" i="5" s="1"/>
  <c r="B332" i="5" s="1"/>
  <c r="B333" i="5" s="1"/>
  <c r="B334" i="5" s="1"/>
  <c r="B335" i="5" s="1"/>
  <c r="B336" i="5" s="1"/>
  <c r="B337" i="5" s="1"/>
  <c r="B338" i="5" s="1"/>
  <c r="B339" i="5" s="1"/>
  <c r="B340" i="5" s="1"/>
  <c r="B341" i="5" s="1"/>
  <c r="B342" i="5" s="1"/>
  <c r="B343" i="5" s="1"/>
  <c r="B344" i="5" s="1"/>
  <c r="B345" i="5" s="1"/>
  <c r="B346" i="5" s="1"/>
  <c r="B347" i="5" s="1"/>
  <c r="B348" i="5" s="1"/>
  <c r="B349" i="5" s="1"/>
  <c r="B350" i="5" s="1"/>
  <c r="B351" i="5" s="1"/>
  <c r="B352" i="5" s="1"/>
  <c r="B353" i="5" s="1"/>
  <c r="B354" i="5" s="1"/>
  <c r="B355" i="5" s="1"/>
  <c r="B356" i="5" s="1"/>
  <c r="B357" i="5" s="1"/>
  <c r="B358" i="5" s="1"/>
  <c r="B359" i="5" s="1"/>
  <c r="B360" i="5" s="1"/>
  <c r="B361" i="5" s="1"/>
  <c r="B362" i="5" s="1"/>
  <c r="B363" i="5" s="1"/>
  <c r="B364" i="5" s="1"/>
  <c r="B365" i="5" s="1"/>
  <c r="B366" i="5" s="1"/>
  <c r="B367" i="5" s="1"/>
  <c r="B368" i="5" s="1"/>
  <c r="B369" i="5" s="1"/>
  <c r="B370" i="5" s="1"/>
  <c r="B371" i="5" s="1"/>
  <c r="B372" i="5" s="1"/>
  <c r="B373" i="5" s="1"/>
  <c r="B374" i="5" s="1"/>
  <c r="B375" i="5" s="1"/>
  <c r="B376" i="5" s="1"/>
  <c r="B377" i="5" s="1"/>
  <c r="B378" i="5" s="1"/>
  <c r="B379" i="5" s="1"/>
  <c r="B380" i="5" s="1"/>
  <c r="B381" i="5" s="1"/>
  <c r="B382" i="5" s="1"/>
  <c r="B383" i="5" s="1"/>
  <c r="B384" i="5" s="1"/>
  <c r="B385" i="5" s="1"/>
  <c r="B386" i="5" s="1"/>
  <c r="B387" i="5" s="1"/>
  <c r="B388" i="5" s="1"/>
  <c r="B389" i="5" s="1"/>
  <c r="B390" i="5" s="1"/>
  <c r="B391" i="5" s="1"/>
  <c r="B392" i="5" s="1"/>
  <c r="B393" i="5" s="1"/>
  <c r="B394" i="5" s="1"/>
  <c r="B395" i="5" s="1"/>
  <c r="B396" i="5" s="1"/>
  <c r="B397" i="5" s="1"/>
  <c r="B398" i="5" s="1"/>
  <c r="B399" i="5" s="1"/>
  <c r="B400" i="5" s="1"/>
  <c r="B401" i="5" s="1"/>
  <c r="B402" i="5" s="1"/>
  <c r="B403" i="5" s="1"/>
  <c r="B404" i="5" s="1"/>
  <c r="B405" i="5" s="1"/>
  <c r="B406" i="5" s="1"/>
  <c r="B407" i="5" s="1"/>
  <c r="B408" i="5" s="1"/>
  <c r="B409" i="5" s="1"/>
  <c r="B410" i="5" s="1"/>
  <c r="B411" i="5" s="1"/>
  <c r="B412" i="5" s="1"/>
  <c r="B413" i="5" s="1"/>
  <c r="B414" i="5" s="1"/>
  <c r="B415" i="5" s="1"/>
  <c r="B416" i="5" s="1"/>
  <c r="B417" i="5" s="1"/>
  <c r="B418" i="5" s="1"/>
  <c r="B419" i="5" s="1"/>
  <c r="B420" i="5" s="1"/>
  <c r="B421" i="5" s="1"/>
  <c r="B422" i="5" s="1"/>
  <c r="B423" i="5" s="1"/>
  <c r="B424" i="5" s="1"/>
  <c r="B425" i="5" s="1"/>
  <c r="B426" i="5" s="1"/>
  <c r="B427" i="5" s="1"/>
  <c r="B428" i="5" s="1"/>
  <c r="B429" i="5" s="1"/>
  <c r="B430" i="5" s="1"/>
  <c r="B431" i="5" s="1"/>
  <c r="B432" i="5" s="1"/>
  <c r="B433" i="5" s="1"/>
  <c r="B434" i="5" s="1"/>
  <c r="B435" i="5" s="1"/>
  <c r="B436" i="5" s="1"/>
  <c r="B437" i="5" s="1"/>
  <c r="B438" i="5" s="1"/>
  <c r="B439" i="5" s="1"/>
  <c r="B440" i="5" s="1"/>
  <c r="B441" i="5" s="1"/>
  <c r="B442" i="5" s="1"/>
  <c r="B443" i="5" s="1"/>
  <c r="B444" i="5" s="1"/>
  <c r="B445" i="5" s="1"/>
  <c r="B446" i="5" s="1"/>
  <c r="B447" i="5" s="1"/>
  <c r="B448" i="5" s="1"/>
  <c r="B449" i="5" s="1"/>
  <c r="B450" i="5" s="1"/>
  <c r="B451" i="5" s="1"/>
  <c r="B452" i="5" s="1"/>
  <c r="B453" i="5" s="1"/>
  <c r="B454" i="5" s="1"/>
  <c r="B455" i="5" s="1"/>
  <c r="B456" i="5" s="1"/>
  <c r="B457" i="5" s="1"/>
  <c r="B458" i="5" s="1"/>
  <c r="B459" i="5" s="1"/>
  <c r="B460" i="5" s="1"/>
  <c r="B461" i="5" s="1"/>
  <c r="B462" i="5" s="1"/>
  <c r="B463" i="5" s="1"/>
  <c r="B464" i="5" s="1"/>
  <c r="B465" i="5" s="1"/>
  <c r="B466" i="5" s="1"/>
  <c r="B467" i="5" s="1"/>
  <c r="B468" i="5" s="1"/>
  <c r="B469" i="5" s="1"/>
  <c r="B470" i="5" s="1"/>
  <c r="B471" i="5" s="1"/>
  <c r="B472" i="5" s="1"/>
  <c r="B473" i="5" s="1"/>
  <c r="B474" i="5" s="1"/>
  <c r="B475" i="5" s="1"/>
  <c r="B476" i="5" s="1"/>
  <c r="B477" i="5" s="1"/>
  <c r="B478" i="5" s="1"/>
  <c r="B479" i="5" s="1"/>
  <c r="B480" i="5" s="1"/>
  <c r="B481" i="5" s="1"/>
  <c r="B482" i="5" s="1"/>
  <c r="B483" i="5" s="1"/>
  <c r="B484" i="5" s="1"/>
  <c r="B485" i="5" s="1"/>
  <c r="B486" i="5" s="1"/>
  <c r="B487" i="5" s="1"/>
  <c r="B488" i="5" s="1"/>
  <c r="B489" i="5" s="1"/>
  <c r="B490" i="5" s="1"/>
  <c r="B491" i="5" s="1"/>
  <c r="B492" i="5" s="1"/>
  <c r="B493" i="5" s="1"/>
  <c r="B494" i="5" s="1"/>
  <c r="B495" i="5" s="1"/>
  <c r="B496" i="5" s="1"/>
  <c r="B497" i="5" s="1"/>
  <c r="B498" i="5" s="1"/>
  <c r="B499" i="5" s="1"/>
  <c r="B500" i="5" s="1"/>
  <c r="B501" i="5" s="1"/>
  <c r="B502" i="5" s="1"/>
  <c r="B503" i="5" s="1"/>
  <c r="B504" i="5" s="1"/>
  <c r="B505" i="5" s="1"/>
  <c r="B506" i="5" s="1"/>
  <c r="B507" i="5" s="1"/>
  <c r="B508" i="5" s="1"/>
  <c r="B509" i="5" s="1"/>
  <c r="B510" i="5" s="1"/>
  <c r="B511" i="5" s="1"/>
  <c r="B512" i="5" s="1"/>
  <c r="B513" i="5" s="1"/>
  <c r="B514" i="5" s="1"/>
  <c r="B515" i="5" s="1"/>
  <c r="B516" i="5" s="1"/>
  <c r="B517" i="5" s="1"/>
  <c r="B518" i="5" s="1"/>
  <c r="B519" i="5" s="1"/>
  <c r="B520" i="5" s="1"/>
  <c r="B521" i="5" s="1"/>
  <c r="B522" i="5" s="1"/>
  <c r="B523" i="5" s="1"/>
  <c r="B524" i="5" s="1"/>
  <c r="B525" i="5" s="1"/>
  <c r="B526" i="5" s="1"/>
  <c r="B527" i="5" s="1"/>
  <c r="B528" i="5" s="1"/>
  <c r="B529" i="5" s="1"/>
  <c r="B530" i="5" s="1"/>
  <c r="B531" i="5" s="1"/>
  <c r="B532" i="5" s="1"/>
  <c r="B533" i="5" s="1"/>
  <c r="B534" i="5" s="1"/>
  <c r="B535" i="5" s="1"/>
  <c r="B536" i="5" s="1"/>
  <c r="B537" i="5" s="1"/>
  <c r="B538" i="5" s="1"/>
  <c r="B539" i="5" s="1"/>
  <c r="B540" i="5" s="1"/>
  <c r="B541" i="5" s="1"/>
  <c r="B542" i="5" s="1"/>
  <c r="B543" i="5" s="1"/>
  <c r="B544" i="5" s="1"/>
  <c r="B545" i="5" s="1"/>
  <c r="B546" i="5" s="1"/>
  <c r="B547" i="5" s="1"/>
  <c r="Q13" i="9" l="1"/>
  <c r="L13" i="9"/>
  <c r="O14" i="9" s="1"/>
  <c r="A13" i="9"/>
  <c r="M13" i="9" s="1"/>
  <c r="G325" i="8"/>
  <c r="D52" i="6"/>
  <c r="C57" i="6"/>
  <c r="D51" i="6"/>
  <c r="D56" i="6"/>
  <c r="C51" i="6"/>
  <c r="M21" i="6"/>
  <c r="N21" i="6" s="1"/>
  <c r="C56" i="6"/>
  <c r="D50" i="6"/>
  <c r="C46" i="6"/>
  <c r="D55" i="6"/>
  <c r="N43" i="6"/>
  <c r="N44" i="6" s="1"/>
  <c r="Q45" i="6" s="1"/>
  <c r="C55" i="6"/>
  <c r="D49" i="6"/>
  <c r="D57" i="6"/>
  <c r="C52" i="6"/>
  <c r="D44" i="6"/>
  <c r="D46" i="6"/>
  <c r="D54" i="6"/>
  <c r="C49" i="6"/>
  <c r="C43" i="6"/>
  <c r="K43" i="6" s="1"/>
  <c r="M43" i="6" s="1"/>
  <c r="I21" i="6"/>
  <c r="L22" i="6" s="1"/>
  <c r="C54" i="6"/>
  <c r="C45" i="6"/>
  <c r="C125" i="6"/>
  <c r="C126" i="6"/>
  <c r="C127" i="6"/>
  <c r="C129" i="6"/>
  <c r="C120" i="6"/>
  <c r="C122" i="6"/>
  <c r="J13" i="5"/>
  <c r="I43" i="6"/>
  <c r="I44" i="6" s="1"/>
  <c r="L45" i="6" s="1"/>
  <c r="I13" i="5"/>
  <c r="K13" i="5" s="1"/>
  <c r="G14" i="5"/>
  <c r="I14" i="5"/>
  <c r="K14" i="5" s="1"/>
  <c r="N108" i="10"/>
  <c r="U107" i="10"/>
  <c r="F109" i="10"/>
  <c r="H109" i="10" s="1"/>
  <c r="P109" i="10" s="1"/>
  <c r="T108" i="10"/>
  <c r="R108" i="10"/>
  <c r="Q108" i="10"/>
  <c r="L108" i="10"/>
  <c r="L109" i="10" s="1"/>
  <c r="A14" i="9"/>
  <c r="H13" i="9"/>
  <c r="P13" i="9" s="1"/>
  <c r="T14" i="9"/>
  <c r="F14" i="9"/>
  <c r="F324" i="8"/>
  <c r="F322" i="8"/>
  <c r="G326" i="8"/>
  <c r="H13" i="5"/>
  <c r="D14" i="5"/>
  <c r="D15" i="5" s="1"/>
  <c r="D16" i="5" s="1"/>
  <c r="D17" i="5" s="1"/>
  <c r="D18" i="5" s="1"/>
  <c r="D19" i="5" s="1"/>
  <c r="D20" i="5" s="1"/>
  <c r="D21" i="5" s="1"/>
  <c r="D22" i="5" s="1"/>
  <c r="D23" i="5" s="1"/>
  <c r="D24" i="5" s="1"/>
  <c r="D25" i="5" s="1"/>
  <c r="D26" i="5" s="1"/>
  <c r="D67" i="6"/>
  <c r="D68" i="6" s="1"/>
  <c r="D69" i="6" s="1"/>
  <c r="D70" i="6" s="1"/>
  <c r="D71" i="6" s="1"/>
  <c r="D72" i="6" s="1"/>
  <c r="D73" i="6" s="1"/>
  <c r="D74" i="6" s="1"/>
  <c r="D75" i="6" s="1"/>
  <c r="D76" i="6" s="1"/>
  <c r="D77" i="6" s="1"/>
  <c r="D78" i="6" s="1"/>
  <c r="D79" i="6" s="1"/>
  <c r="D80" i="6" s="1"/>
  <c r="I66" i="6"/>
  <c r="L66" i="6"/>
  <c r="M66" i="6" s="1"/>
  <c r="J67" i="6"/>
  <c r="J68" i="6" s="1"/>
  <c r="J69" i="6" s="1"/>
  <c r="J70" i="6" s="1"/>
  <c r="J71" i="6" s="1"/>
  <c r="J72" i="6" s="1"/>
  <c r="J73" i="6" s="1"/>
  <c r="J74" i="6" s="1"/>
  <c r="J75" i="6" s="1"/>
  <c r="J76" i="6" s="1"/>
  <c r="J77" i="6" s="1"/>
  <c r="J78" i="6" s="1"/>
  <c r="J79" i="6" s="1"/>
  <c r="J80" i="6" s="1"/>
  <c r="D124" i="6"/>
  <c r="C22" i="5"/>
  <c r="E16" i="5"/>
  <c r="D116" i="6"/>
  <c r="D123" i="6"/>
  <c r="F117" i="6"/>
  <c r="D120" i="6"/>
  <c r="D122" i="6"/>
  <c r="O67" i="6"/>
  <c r="O68" i="6" s="1"/>
  <c r="O69" i="6" s="1"/>
  <c r="O70" i="6" s="1"/>
  <c r="O71" i="6" s="1"/>
  <c r="O72" i="6" s="1"/>
  <c r="O73" i="6" s="1"/>
  <c r="O74" i="6" s="1"/>
  <c r="O75" i="6" s="1"/>
  <c r="O76" i="6" s="1"/>
  <c r="O77" i="6" s="1"/>
  <c r="O78" i="6" s="1"/>
  <c r="O79" i="6" s="1"/>
  <c r="O80" i="6" s="1"/>
  <c r="G47" i="6"/>
  <c r="D118" i="6"/>
  <c r="D121" i="6"/>
  <c r="G328" i="8"/>
  <c r="F328" i="8"/>
  <c r="H16" i="8"/>
  <c r="H17" i="8" s="1"/>
  <c r="H18" i="8" s="1"/>
  <c r="H19" i="8" s="1"/>
  <c r="H20" i="8" s="1"/>
  <c r="H21" i="8" s="1"/>
  <c r="H22" i="8" s="1"/>
  <c r="H23" i="8" s="1"/>
  <c r="H24" i="8" s="1"/>
  <c r="H25" i="8" s="1"/>
  <c r="H26" i="8" s="1"/>
  <c r="H27" i="8" s="1"/>
  <c r="H28" i="8" s="1"/>
  <c r="H29" i="8" s="1"/>
  <c r="H30" i="8" s="1"/>
  <c r="H31" i="8" s="1"/>
  <c r="H32" i="8" s="1"/>
  <c r="H33" i="8" s="1"/>
  <c r="H34" i="8" s="1"/>
  <c r="H35" i="8" s="1"/>
  <c r="H36" i="8" s="1"/>
  <c r="H37" i="8" s="1"/>
  <c r="H38" i="8" s="1"/>
  <c r="H39" i="8" s="1"/>
  <c r="H40" i="8" s="1"/>
  <c r="H41" i="8" s="1"/>
  <c r="H42" i="8" s="1"/>
  <c r="H43" i="8" s="1"/>
  <c r="H44" i="8" s="1"/>
  <c r="H45" i="8" s="1"/>
  <c r="H46" i="8" s="1"/>
  <c r="H47" i="8" s="1"/>
  <c r="H48" i="8" s="1"/>
  <c r="H49" i="8" s="1"/>
  <c r="H50" i="8" s="1"/>
  <c r="H51" i="8" s="1"/>
  <c r="H52" i="8" s="1"/>
  <c r="H53" i="8" s="1"/>
  <c r="H54" i="8" s="1"/>
  <c r="H55" i="8" s="1"/>
  <c r="H56" i="8" s="1"/>
  <c r="H57" i="8" s="1"/>
  <c r="H58" i="8" s="1"/>
  <c r="H59" i="8" s="1"/>
  <c r="H60" i="8" s="1"/>
  <c r="H61" i="8" s="1"/>
  <c r="H62" i="8" s="1"/>
  <c r="H63" i="8" s="1"/>
  <c r="H64" i="8" s="1"/>
  <c r="H65" i="8" s="1"/>
  <c r="H66" i="8" s="1"/>
  <c r="H67" i="8" s="1"/>
  <c r="H68" i="8" s="1"/>
  <c r="H69" i="8" s="1"/>
  <c r="H70" i="8" s="1"/>
  <c r="H71" i="8" s="1"/>
  <c r="H72" i="8" s="1"/>
  <c r="H73" i="8" s="1"/>
  <c r="H74" i="8" s="1"/>
  <c r="H75" i="8" s="1"/>
  <c r="H76" i="8" s="1"/>
  <c r="H77" i="8" s="1"/>
  <c r="H78" i="8" s="1"/>
  <c r="H79" i="8" s="1"/>
  <c r="H80" i="8" s="1"/>
  <c r="H81" i="8" s="1"/>
  <c r="H82" i="8" s="1"/>
  <c r="H83" i="8" s="1"/>
  <c r="H84" i="8" s="1"/>
  <c r="H85" i="8" s="1"/>
  <c r="H86" i="8" s="1"/>
  <c r="H87" i="8" s="1"/>
  <c r="H88" i="8" s="1"/>
  <c r="H89" i="8" s="1"/>
  <c r="H90" i="8" s="1"/>
  <c r="H91" i="8" s="1"/>
  <c r="H92" i="8" s="1"/>
  <c r="H93" i="8" s="1"/>
  <c r="H94" i="8" s="1"/>
  <c r="H95" i="8" s="1"/>
  <c r="H96" i="8" s="1"/>
  <c r="H97" i="8" s="1"/>
  <c r="H98" i="8" s="1"/>
  <c r="H99" i="8" s="1"/>
  <c r="H100" i="8" s="1"/>
  <c r="H101" i="8" s="1"/>
  <c r="H102" i="8" s="1"/>
  <c r="H103" i="8" s="1"/>
  <c r="H104" i="8" s="1"/>
  <c r="H105" i="8" s="1"/>
  <c r="H106" i="8" s="1"/>
  <c r="H107" i="8" s="1"/>
  <c r="H108" i="8" s="1"/>
  <c r="H109" i="8" s="1"/>
  <c r="H110" i="8" s="1"/>
  <c r="H111" i="8" s="1"/>
  <c r="H112" i="8" s="1"/>
  <c r="H113" i="8" s="1"/>
  <c r="H114" i="8" s="1"/>
  <c r="H115" i="8" s="1"/>
  <c r="H116" i="8" s="1"/>
  <c r="H117" i="8" s="1"/>
  <c r="H118" i="8" s="1"/>
  <c r="H119" i="8" s="1"/>
  <c r="H120" i="8" s="1"/>
  <c r="H121" i="8" s="1"/>
  <c r="H122" i="8" s="1"/>
  <c r="H123" i="8" s="1"/>
  <c r="H124" i="8" s="1"/>
  <c r="H125" i="8" s="1"/>
  <c r="H126" i="8" s="1"/>
  <c r="H127" i="8" s="1"/>
  <c r="H128" i="8" s="1"/>
  <c r="H129" i="8" s="1"/>
  <c r="H130" i="8" s="1"/>
  <c r="H131" i="8" s="1"/>
  <c r="H132" i="8" s="1"/>
  <c r="H133" i="8" s="1"/>
  <c r="H134" i="8" s="1"/>
  <c r="H135" i="8" s="1"/>
  <c r="H136" i="8" s="1"/>
  <c r="H137" i="8" s="1"/>
  <c r="H138" i="8" s="1"/>
  <c r="H139" i="8" s="1"/>
  <c r="H140" i="8" s="1"/>
  <c r="H141" i="8" s="1"/>
  <c r="H142" i="8" s="1"/>
  <c r="H143" i="8" s="1"/>
  <c r="H144" i="8" s="1"/>
  <c r="H145" i="8" s="1"/>
  <c r="H146" i="8" s="1"/>
  <c r="H147" i="8" s="1"/>
  <c r="H148" i="8" s="1"/>
  <c r="H149" i="8" s="1"/>
  <c r="H150" i="8" s="1"/>
  <c r="H151" i="8" s="1"/>
  <c r="H152" i="8" s="1"/>
  <c r="H153" i="8" s="1"/>
  <c r="H154" i="8" s="1"/>
  <c r="H155" i="8" s="1"/>
  <c r="H156" i="8" s="1"/>
  <c r="H157" i="8" s="1"/>
  <c r="H158" i="8" s="1"/>
  <c r="H159" i="8" s="1"/>
  <c r="H160" i="8" s="1"/>
  <c r="H161" i="8" s="1"/>
  <c r="H162" i="8" s="1"/>
  <c r="H163" i="8" s="1"/>
  <c r="H164" i="8" s="1"/>
  <c r="H165" i="8" s="1"/>
  <c r="H166" i="8" s="1"/>
  <c r="H167" i="8" s="1"/>
  <c r="H168" i="8" s="1"/>
  <c r="H169" i="8" s="1"/>
  <c r="H170" i="8" s="1"/>
  <c r="H171" i="8" s="1"/>
  <c r="H172" i="8" s="1"/>
  <c r="H173" i="8" s="1"/>
  <c r="H174" i="8" s="1"/>
  <c r="H175" i="8" s="1"/>
  <c r="H176" i="8" s="1"/>
  <c r="H177" i="8" s="1"/>
  <c r="H178" i="8" s="1"/>
  <c r="H179" i="8" s="1"/>
  <c r="H180" i="8" s="1"/>
  <c r="H181" i="8" s="1"/>
  <c r="H182" i="8" s="1"/>
  <c r="H183" i="8" s="1"/>
  <c r="H184" i="8" s="1"/>
  <c r="H185" i="8" s="1"/>
  <c r="H186" i="8" s="1"/>
  <c r="H187" i="8" s="1"/>
  <c r="H188" i="8" s="1"/>
  <c r="H189" i="8" s="1"/>
  <c r="H190" i="8" s="1"/>
  <c r="H191" i="8" s="1"/>
  <c r="H192" i="8" s="1"/>
  <c r="H193" i="8" s="1"/>
  <c r="H194" i="8" s="1"/>
  <c r="H195" i="8" s="1"/>
  <c r="H196" i="8" s="1"/>
  <c r="H197" i="8" s="1"/>
  <c r="H198" i="8" s="1"/>
  <c r="H199" i="8" s="1"/>
  <c r="H200" i="8" s="1"/>
  <c r="H201" i="8" s="1"/>
  <c r="H202" i="8" s="1"/>
  <c r="H203" i="8" s="1"/>
  <c r="H204" i="8" s="1"/>
  <c r="H205" i="8" s="1"/>
  <c r="H206" i="8" s="1"/>
  <c r="H207" i="8" s="1"/>
  <c r="H208" i="8" s="1"/>
  <c r="H209" i="8" s="1"/>
  <c r="H210" i="8" s="1"/>
  <c r="H211" i="8" s="1"/>
  <c r="H212" i="8" s="1"/>
  <c r="H213" i="8" s="1"/>
  <c r="H214" i="8" s="1"/>
  <c r="H215" i="8" s="1"/>
  <c r="H216" i="8" s="1"/>
  <c r="H217" i="8" s="1"/>
  <c r="H218" i="8" s="1"/>
  <c r="H219" i="8" s="1"/>
  <c r="H220" i="8" s="1"/>
  <c r="H221" i="8" s="1"/>
  <c r="H222" i="8" s="1"/>
  <c r="H223" i="8" s="1"/>
  <c r="H224" i="8" s="1"/>
  <c r="H225" i="8" s="1"/>
  <c r="H226" i="8" s="1"/>
  <c r="H227" i="8" s="1"/>
  <c r="H228" i="8" s="1"/>
  <c r="H229" i="8" s="1"/>
  <c r="H230" i="8" s="1"/>
  <c r="H231" i="8" s="1"/>
  <c r="H232" i="8" s="1"/>
  <c r="H233" i="8" s="1"/>
  <c r="H234" i="8" s="1"/>
  <c r="H235" i="8" s="1"/>
  <c r="H236" i="8" s="1"/>
  <c r="H237" i="8" s="1"/>
  <c r="H238" i="8" s="1"/>
  <c r="H239" i="8" s="1"/>
  <c r="H240" i="8" s="1"/>
  <c r="H241" i="8" s="1"/>
  <c r="H242" i="8" s="1"/>
  <c r="H243" i="8" s="1"/>
  <c r="H244" i="8" s="1"/>
  <c r="H245" i="8" s="1"/>
  <c r="H246" i="8" s="1"/>
  <c r="H247" i="8" s="1"/>
  <c r="H248" i="8" s="1"/>
  <c r="H249" i="8" s="1"/>
  <c r="H250" i="8" s="1"/>
  <c r="H251" i="8" s="1"/>
  <c r="H252" i="8" s="1"/>
  <c r="H253" i="8" s="1"/>
  <c r="H254" i="8" s="1"/>
  <c r="H255" i="8" s="1"/>
  <c r="H256" i="8" s="1"/>
  <c r="H257" i="8" s="1"/>
  <c r="H258" i="8" s="1"/>
  <c r="H259" i="8" s="1"/>
  <c r="H260" i="8" s="1"/>
  <c r="H261" i="8" s="1"/>
  <c r="H262" i="8" s="1"/>
  <c r="H263" i="8" s="1"/>
  <c r="H264" i="8" s="1"/>
  <c r="H265" i="8" s="1"/>
  <c r="H266" i="8" s="1"/>
  <c r="H267" i="8" s="1"/>
  <c r="H268" i="8" s="1"/>
  <c r="H269" i="8" s="1"/>
  <c r="H270" i="8" s="1"/>
  <c r="H271" i="8" s="1"/>
  <c r="H272" i="8" s="1"/>
  <c r="H273" i="8" s="1"/>
  <c r="H274" i="8" s="1"/>
  <c r="H275" i="8" s="1"/>
  <c r="H276" i="8" s="1"/>
  <c r="H277" i="8" s="1"/>
  <c r="H278" i="8" s="1"/>
  <c r="H279" i="8" s="1"/>
  <c r="H280" i="8" s="1"/>
  <c r="H281" i="8" s="1"/>
  <c r="H282" i="8" s="1"/>
  <c r="H283" i="8" s="1"/>
  <c r="H284" i="8" s="1"/>
  <c r="H285" i="8" s="1"/>
  <c r="H286" i="8" s="1"/>
  <c r="H287" i="8" s="1"/>
  <c r="H288" i="8" s="1"/>
  <c r="H289" i="8" s="1"/>
  <c r="H290" i="8" s="1"/>
  <c r="H291" i="8" s="1"/>
  <c r="H292" i="8" s="1"/>
  <c r="H293" i="8" s="1"/>
  <c r="H294" i="8" s="1"/>
  <c r="H295" i="8" s="1"/>
  <c r="H296" i="8" s="1"/>
  <c r="H297" i="8" s="1"/>
  <c r="H298" i="8" s="1"/>
  <c r="H299" i="8" s="1"/>
  <c r="H300" i="8" s="1"/>
  <c r="H301" i="8" s="1"/>
  <c r="H302" i="8" s="1"/>
  <c r="H303" i="8" s="1"/>
  <c r="H304" i="8" s="1"/>
  <c r="H305" i="8" s="1"/>
  <c r="H306" i="8" s="1"/>
  <c r="H307" i="8" s="1"/>
  <c r="H308" i="8" s="1"/>
  <c r="H309" i="8" s="1"/>
  <c r="H310" i="8" s="1"/>
  <c r="H311" i="8" s="1"/>
  <c r="H312" i="8" s="1"/>
  <c r="H313" i="8" s="1"/>
  <c r="H314" i="8" s="1"/>
  <c r="C8" i="8" s="1"/>
  <c r="I16" i="8"/>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I40" i="8" s="1"/>
  <c r="I41" i="8" s="1"/>
  <c r="I42" i="8" s="1"/>
  <c r="I43" i="8" s="1"/>
  <c r="I44" i="8" s="1"/>
  <c r="I45" i="8" s="1"/>
  <c r="I46" i="8" s="1"/>
  <c r="I47" i="8" s="1"/>
  <c r="I48" i="8" s="1"/>
  <c r="I49" i="8" s="1"/>
  <c r="I50" i="8" s="1"/>
  <c r="I51" i="8" s="1"/>
  <c r="I52" i="8" s="1"/>
  <c r="I53" i="8" s="1"/>
  <c r="I54" i="8" s="1"/>
  <c r="I55" i="8" s="1"/>
  <c r="I56" i="8" s="1"/>
  <c r="I57" i="8" s="1"/>
  <c r="I58" i="8" s="1"/>
  <c r="I59" i="8" s="1"/>
  <c r="I60" i="8" s="1"/>
  <c r="I61" i="8" s="1"/>
  <c r="I62" i="8" s="1"/>
  <c r="I63" i="8" s="1"/>
  <c r="I64" i="8" s="1"/>
  <c r="I65" i="8" s="1"/>
  <c r="I66" i="8" s="1"/>
  <c r="I67" i="8" s="1"/>
  <c r="I68" i="8" s="1"/>
  <c r="I69" i="8" s="1"/>
  <c r="I70" i="8" s="1"/>
  <c r="I71" i="8" s="1"/>
  <c r="I72" i="8" s="1"/>
  <c r="I73" i="8" s="1"/>
  <c r="I74" i="8" s="1"/>
  <c r="I75" i="8" s="1"/>
  <c r="I76" i="8" s="1"/>
  <c r="I77" i="8" s="1"/>
  <c r="I78" i="8" s="1"/>
  <c r="I79" i="8" s="1"/>
  <c r="I80" i="8" s="1"/>
  <c r="I81" i="8" s="1"/>
  <c r="I82" i="8" s="1"/>
  <c r="I83" i="8" s="1"/>
  <c r="I84" i="8" s="1"/>
  <c r="I85" i="8" s="1"/>
  <c r="I86" i="8" s="1"/>
  <c r="I87" i="8" s="1"/>
  <c r="I88" i="8" s="1"/>
  <c r="I89" i="8" s="1"/>
  <c r="I90" i="8" s="1"/>
  <c r="I91" i="8" s="1"/>
  <c r="I92" i="8" s="1"/>
  <c r="I93" i="8" s="1"/>
  <c r="I94" i="8" s="1"/>
  <c r="I95" i="8" s="1"/>
  <c r="I96" i="8" s="1"/>
  <c r="I97" i="8" s="1"/>
  <c r="I98" i="8" s="1"/>
  <c r="I99" i="8" s="1"/>
  <c r="I100" i="8" s="1"/>
  <c r="I101" i="8" s="1"/>
  <c r="I102" i="8" s="1"/>
  <c r="I103" i="8" s="1"/>
  <c r="I104" i="8" s="1"/>
  <c r="I105" i="8" s="1"/>
  <c r="I106" i="8" s="1"/>
  <c r="I107" i="8" s="1"/>
  <c r="I108" i="8" s="1"/>
  <c r="I109" i="8" s="1"/>
  <c r="I110" i="8" s="1"/>
  <c r="I111" i="8" s="1"/>
  <c r="I112" i="8" s="1"/>
  <c r="I113" i="8" s="1"/>
  <c r="I114" i="8" s="1"/>
  <c r="I115" i="8" s="1"/>
  <c r="I116" i="8" s="1"/>
  <c r="I117" i="8" s="1"/>
  <c r="I118" i="8" s="1"/>
  <c r="I119" i="8" s="1"/>
  <c r="I120" i="8" s="1"/>
  <c r="I121" i="8" s="1"/>
  <c r="I122" i="8" s="1"/>
  <c r="I123" i="8" s="1"/>
  <c r="I124" i="8" s="1"/>
  <c r="I125" i="8" s="1"/>
  <c r="I126" i="8" s="1"/>
  <c r="I127" i="8" s="1"/>
  <c r="I128" i="8" s="1"/>
  <c r="I129" i="8" s="1"/>
  <c r="I130" i="8" s="1"/>
  <c r="I131" i="8" s="1"/>
  <c r="I132" i="8" s="1"/>
  <c r="I133" i="8" s="1"/>
  <c r="I134" i="8" s="1"/>
  <c r="I135" i="8" s="1"/>
  <c r="I136" i="8" s="1"/>
  <c r="I137" i="8" s="1"/>
  <c r="I138" i="8" s="1"/>
  <c r="I139" i="8" s="1"/>
  <c r="I140" i="8" s="1"/>
  <c r="I141" i="8" s="1"/>
  <c r="I142" i="8" s="1"/>
  <c r="I143" i="8" s="1"/>
  <c r="I144" i="8" s="1"/>
  <c r="I145" i="8" s="1"/>
  <c r="I146" i="8" s="1"/>
  <c r="I147" i="8" s="1"/>
  <c r="I148" i="8" s="1"/>
  <c r="I149" i="8" s="1"/>
  <c r="I150" i="8" s="1"/>
  <c r="I151" i="8" s="1"/>
  <c r="I152" i="8" s="1"/>
  <c r="I153" i="8" s="1"/>
  <c r="I154" i="8" s="1"/>
  <c r="I155" i="8" s="1"/>
  <c r="I156" i="8" s="1"/>
  <c r="I157" i="8" s="1"/>
  <c r="I158" i="8" s="1"/>
  <c r="I159" i="8" s="1"/>
  <c r="I160" i="8" s="1"/>
  <c r="I161" i="8" s="1"/>
  <c r="I162" i="8" s="1"/>
  <c r="I163" i="8" s="1"/>
  <c r="I164" i="8" s="1"/>
  <c r="I165" i="8" s="1"/>
  <c r="I166" i="8" s="1"/>
  <c r="I167" i="8" s="1"/>
  <c r="I168" i="8" s="1"/>
  <c r="I169" i="8" s="1"/>
  <c r="I170" i="8" s="1"/>
  <c r="I171" i="8" s="1"/>
  <c r="I172" i="8" s="1"/>
  <c r="I173" i="8" s="1"/>
  <c r="I174" i="8" s="1"/>
  <c r="I175" i="8" s="1"/>
  <c r="I176" i="8" s="1"/>
  <c r="I177" i="8" s="1"/>
  <c r="I178" i="8" s="1"/>
  <c r="I179" i="8" s="1"/>
  <c r="I180" i="8" s="1"/>
  <c r="I181" i="8" s="1"/>
  <c r="I182" i="8" s="1"/>
  <c r="I183" i="8" s="1"/>
  <c r="I184" i="8" s="1"/>
  <c r="I185" i="8" s="1"/>
  <c r="I186" i="8" s="1"/>
  <c r="I187" i="8" s="1"/>
  <c r="I188" i="8" s="1"/>
  <c r="I189" i="8" s="1"/>
  <c r="I190" i="8" s="1"/>
  <c r="I191" i="8" s="1"/>
  <c r="I192" i="8" s="1"/>
  <c r="I193" i="8" s="1"/>
  <c r="I194" i="8" s="1"/>
  <c r="I195" i="8" s="1"/>
  <c r="I196" i="8" s="1"/>
  <c r="I197" i="8" s="1"/>
  <c r="I198" i="8" s="1"/>
  <c r="I199" i="8" s="1"/>
  <c r="I200" i="8" s="1"/>
  <c r="I201" i="8" s="1"/>
  <c r="I202" i="8" s="1"/>
  <c r="I203" i="8" s="1"/>
  <c r="I204" i="8" s="1"/>
  <c r="I205" i="8" s="1"/>
  <c r="I206" i="8" s="1"/>
  <c r="I207" i="8" s="1"/>
  <c r="I208" i="8" s="1"/>
  <c r="I209" i="8" s="1"/>
  <c r="I210" i="8" s="1"/>
  <c r="I211" i="8" s="1"/>
  <c r="I212" i="8" s="1"/>
  <c r="I213" i="8" s="1"/>
  <c r="I214" i="8" s="1"/>
  <c r="I215" i="8" s="1"/>
  <c r="I216" i="8" s="1"/>
  <c r="I217" i="8" s="1"/>
  <c r="I218" i="8" s="1"/>
  <c r="I219" i="8" s="1"/>
  <c r="I220" i="8" s="1"/>
  <c r="I221" i="8" s="1"/>
  <c r="I222" i="8" s="1"/>
  <c r="I223" i="8" s="1"/>
  <c r="I224" i="8" s="1"/>
  <c r="I225" i="8" s="1"/>
  <c r="I226" i="8" s="1"/>
  <c r="I227" i="8" s="1"/>
  <c r="I228" i="8" s="1"/>
  <c r="I229" i="8" s="1"/>
  <c r="I230" i="8" s="1"/>
  <c r="I231" i="8" s="1"/>
  <c r="I232" i="8" s="1"/>
  <c r="I233" i="8" s="1"/>
  <c r="I234" i="8" s="1"/>
  <c r="I235" i="8" s="1"/>
  <c r="I236" i="8" s="1"/>
  <c r="I237" i="8" s="1"/>
  <c r="I238" i="8" s="1"/>
  <c r="I239" i="8" s="1"/>
  <c r="I240" i="8" s="1"/>
  <c r="I241" i="8" s="1"/>
  <c r="I242" i="8" s="1"/>
  <c r="I243" i="8" s="1"/>
  <c r="I244" i="8" s="1"/>
  <c r="I245" i="8" s="1"/>
  <c r="I246" i="8" s="1"/>
  <c r="I247" i="8" s="1"/>
  <c r="I248" i="8" s="1"/>
  <c r="I249" i="8" s="1"/>
  <c r="I250" i="8" s="1"/>
  <c r="I251" i="8" s="1"/>
  <c r="I252" i="8" s="1"/>
  <c r="I253" i="8" s="1"/>
  <c r="I254" i="8" s="1"/>
  <c r="I255" i="8" s="1"/>
  <c r="I256" i="8" s="1"/>
  <c r="I257" i="8" s="1"/>
  <c r="I258" i="8" s="1"/>
  <c r="I259" i="8" s="1"/>
  <c r="I260" i="8" s="1"/>
  <c r="I261" i="8" s="1"/>
  <c r="I262" i="8" s="1"/>
  <c r="I263" i="8" s="1"/>
  <c r="I264" i="8" s="1"/>
  <c r="I265" i="8" s="1"/>
  <c r="I266" i="8" s="1"/>
  <c r="I267" i="8" s="1"/>
  <c r="I268" i="8" s="1"/>
  <c r="I269" i="8" s="1"/>
  <c r="I270" i="8" s="1"/>
  <c r="I271" i="8" s="1"/>
  <c r="I272" i="8" s="1"/>
  <c r="I273" i="8" s="1"/>
  <c r="I274" i="8" s="1"/>
  <c r="I275" i="8" s="1"/>
  <c r="I276" i="8" s="1"/>
  <c r="I277" i="8" s="1"/>
  <c r="I278" i="8" s="1"/>
  <c r="I279" i="8" s="1"/>
  <c r="I280" i="8" s="1"/>
  <c r="I281" i="8" s="1"/>
  <c r="I282" i="8" s="1"/>
  <c r="I283" i="8" s="1"/>
  <c r="I284" i="8" s="1"/>
  <c r="I285" i="8" s="1"/>
  <c r="I286" i="8" s="1"/>
  <c r="I287" i="8" s="1"/>
  <c r="I288" i="8" s="1"/>
  <c r="I289" i="8" s="1"/>
  <c r="I290" i="8" s="1"/>
  <c r="I291" i="8" s="1"/>
  <c r="I292" i="8" s="1"/>
  <c r="I293" i="8" s="1"/>
  <c r="I294" i="8" s="1"/>
  <c r="I295" i="8" s="1"/>
  <c r="I296" i="8" s="1"/>
  <c r="I297" i="8" s="1"/>
  <c r="I298" i="8" s="1"/>
  <c r="I299" i="8" s="1"/>
  <c r="I300" i="8" s="1"/>
  <c r="I301" i="8" s="1"/>
  <c r="I302" i="8" s="1"/>
  <c r="I303" i="8" s="1"/>
  <c r="I304" i="8" s="1"/>
  <c r="I305" i="8" s="1"/>
  <c r="I306" i="8" s="1"/>
  <c r="I307" i="8" s="1"/>
  <c r="I308" i="8" s="1"/>
  <c r="I309" i="8" s="1"/>
  <c r="I310" i="8" s="1"/>
  <c r="I311" i="8" s="1"/>
  <c r="I312" i="8" s="1"/>
  <c r="I313" i="8" s="1"/>
  <c r="I314" i="8" s="1"/>
  <c r="C9" i="8" s="1"/>
  <c r="D119" i="6"/>
  <c r="C121" i="6"/>
  <c r="C116" i="6"/>
  <c r="C128" i="6"/>
  <c r="C118" i="6"/>
  <c r="G69" i="6"/>
  <c r="O44" i="6"/>
  <c r="O45" i="6" s="1"/>
  <c r="O46" i="6" s="1"/>
  <c r="O47" i="6" s="1"/>
  <c r="O48" i="6" s="1"/>
  <c r="O49" i="6" s="1"/>
  <c r="O50" i="6" s="1"/>
  <c r="O51" i="6" s="1"/>
  <c r="O52" i="6" s="1"/>
  <c r="O53" i="6" s="1"/>
  <c r="O54" i="6" s="1"/>
  <c r="O55" i="6" s="1"/>
  <c r="O56" i="6" s="1"/>
  <c r="O57" i="6" s="1"/>
  <c r="C123" i="6"/>
  <c r="G23" i="6"/>
  <c r="F21" i="6"/>
  <c r="F22" i="6" s="1"/>
  <c r="F23" i="6" s="1"/>
  <c r="F24" i="6" s="1"/>
  <c r="F25" i="6" s="1"/>
  <c r="F26" i="6" s="1"/>
  <c r="F27" i="6" s="1"/>
  <c r="F28" i="6" s="1"/>
  <c r="F29" i="6" s="1"/>
  <c r="F30" i="6" s="1"/>
  <c r="F31" i="6" s="1"/>
  <c r="F32" i="6" s="1"/>
  <c r="F33" i="6" s="1"/>
  <c r="F34" i="6" s="1"/>
  <c r="K20" i="6"/>
  <c r="F323" i="8"/>
  <c r="G323" i="8"/>
  <c r="I115" i="6"/>
  <c r="E116" i="6"/>
  <c r="E117" i="6" s="1"/>
  <c r="E118" i="6" s="1"/>
  <c r="E119" i="6" s="1"/>
  <c r="E120" i="6" s="1"/>
  <c r="E121" i="6" s="1"/>
  <c r="E122" i="6" s="1"/>
  <c r="E123" i="6" s="1"/>
  <c r="E124" i="6" s="1"/>
  <c r="E125" i="6" s="1"/>
  <c r="E126" i="6" s="1"/>
  <c r="E127" i="6" s="1"/>
  <c r="E128" i="6" s="1"/>
  <c r="E129" i="6" s="1"/>
  <c r="J44" i="6"/>
  <c r="J45" i="6" s="1"/>
  <c r="J46" i="6" s="1"/>
  <c r="J47" i="6" s="1"/>
  <c r="J48" i="6" s="1"/>
  <c r="J49" i="6" s="1"/>
  <c r="J50" i="6" s="1"/>
  <c r="J51" i="6" s="1"/>
  <c r="J52" i="6" s="1"/>
  <c r="J53" i="6" s="1"/>
  <c r="J54" i="6" s="1"/>
  <c r="J55" i="6" s="1"/>
  <c r="J56" i="6" s="1"/>
  <c r="J57" i="6" s="1"/>
  <c r="E15" i="9"/>
  <c r="S14" i="9"/>
  <c r="D117" i="6"/>
  <c r="C124" i="6"/>
  <c r="C119" i="6"/>
  <c r="C117" i="6"/>
  <c r="C115" i="6"/>
  <c r="F327" i="8"/>
  <c r="G327" i="8"/>
  <c r="J20" i="6"/>
  <c r="F325" i="8"/>
  <c r="G322" i="8"/>
  <c r="D47" i="6"/>
  <c r="D45" i="6"/>
  <c r="F329" i="8"/>
  <c r="F326" i="8"/>
  <c r="G324" i="8"/>
  <c r="H23" i="9"/>
  <c r="F24" i="9"/>
  <c r="Q66" i="6"/>
  <c r="R66" i="6" s="1"/>
  <c r="E67" i="6"/>
  <c r="E68" i="6" s="1"/>
  <c r="E69" i="6" s="1"/>
  <c r="E70" i="6" s="1"/>
  <c r="E71" i="6" s="1"/>
  <c r="E72" i="6" s="1"/>
  <c r="E73" i="6" s="1"/>
  <c r="E74" i="6" s="1"/>
  <c r="E75" i="6" s="1"/>
  <c r="E76" i="6" s="1"/>
  <c r="E77" i="6" s="1"/>
  <c r="E78" i="6" s="1"/>
  <c r="E79" i="6" s="1"/>
  <c r="E80" i="6" s="1"/>
  <c r="L14" i="9"/>
  <c r="Q14" i="9"/>
  <c r="R14" i="9"/>
  <c r="C50" i="6"/>
  <c r="C47" i="6"/>
  <c r="F15" i="9"/>
  <c r="H14" i="9"/>
  <c r="P14" i="9" s="1"/>
  <c r="F119" i="10"/>
  <c r="H118" i="10"/>
  <c r="E109" i="10"/>
  <c r="S108" i="10"/>
  <c r="V108" i="10"/>
  <c r="C36" i="10" s="1"/>
  <c r="F110" i="10"/>
  <c r="T13" i="9"/>
  <c r="U13" i="9" s="1"/>
  <c r="A108" i="10"/>
  <c r="M107" i="10"/>
  <c r="C6" i="4"/>
  <c r="C9" i="4" s="1"/>
  <c r="D9" i="4" s="1"/>
  <c r="U108" i="10" l="1"/>
  <c r="N109" i="10"/>
  <c r="U14" i="9"/>
  <c r="N14" i="9"/>
  <c r="P44" i="6"/>
  <c r="Q44" i="6"/>
  <c r="M22" i="6"/>
  <c r="N22" i="6" s="1"/>
  <c r="I22" i="6"/>
  <c r="N45" i="6"/>
  <c r="P46" i="6" s="1"/>
  <c r="R46" i="6" s="1"/>
  <c r="J15" i="5"/>
  <c r="G15" i="5"/>
  <c r="L44" i="6"/>
  <c r="I45" i="6"/>
  <c r="K44" i="6"/>
  <c r="M44" i="6" s="1"/>
  <c r="K45" i="6"/>
  <c r="M45" i="6" s="1"/>
  <c r="I15" i="5"/>
  <c r="K15" i="5" s="1"/>
  <c r="C16" i="4"/>
  <c r="C10" i="4"/>
  <c r="D10" i="4" s="1"/>
  <c r="O109" i="10"/>
  <c r="Q109" i="10"/>
  <c r="R109" i="10"/>
  <c r="T109" i="10"/>
  <c r="M14" i="9"/>
  <c r="A15" i="9"/>
  <c r="C11" i="8"/>
  <c r="N46" i="6"/>
  <c r="Q46" i="6"/>
  <c r="W107" i="10"/>
  <c r="W108" i="10"/>
  <c r="H115" i="6"/>
  <c r="J115" i="6"/>
  <c r="L115" i="6" s="1"/>
  <c r="O110" i="10"/>
  <c r="Q110" i="10"/>
  <c r="R110" i="10"/>
  <c r="T110" i="10"/>
  <c r="L110" i="10"/>
  <c r="I116" i="6"/>
  <c r="I117" i="6" s="1"/>
  <c r="I118" i="6" s="1"/>
  <c r="I119" i="6" s="1"/>
  <c r="I120" i="6" s="1"/>
  <c r="I121" i="6" s="1"/>
  <c r="I122" i="6" s="1"/>
  <c r="I123" i="6" s="1"/>
  <c r="I124" i="6" s="1"/>
  <c r="I125" i="6" s="1"/>
  <c r="I126" i="6" s="1"/>
  <c r="I127" i="6" s="1"/>
  <c r="I128" i="6" s="1"/>
  <c r="I129" i="6" s="1"/>
  <c r="B36" i="10"/>
  <c r="A109" i="10"/>
  <c r="M108" i="10"/>
  <c r="G70" i="6"/>
  <c r="N110" i="10"/>
  <c r="F111" i="10"/>
  <c r="H110" i="10"/>
  <c r="P110" i="10" s="1"/>
  <c r="K21" i="6"/>
  <c r="K22" i="6" s="1"/>
  <c r="K23" i="6" s="1"/>
  <c r="K24" i="6" s="1"/>
  <c r="K25" i="6" s="1"/>
  <c r="K26" i="6" s="1"/>
  <c r="K27" i="6" s="1"/>
  <c r="K28" i="6" s="1"/>
  <c r="K29" i="6" s="1"/>
  <c r="K30" i="6" s="1"/>
  <c r="K31" i="6" s="1"/>
  <c r="K32" i="6" s="1"/>
  <c r="K33" i="6" s="1"/>
  <c r="K34" i="6" s="1"/>
  <c r="F118" i="6"/>
  <c r="L67" i="6"/>
  <c r="I67" i="6"/>
  <c r="K67" i="6"/>
  <c r="M67" i="6" s="1"/>
  <c r="O15" i="9"/>
  <c r="L15" i="9"/>
  <c r="Q15" i="9"/>
  <c r="T15" i="9"/>
  <c r="R15" i="9"/>
  <c r="S15" i="9"/>
  <c r="E16" i="9"/>
  <c r="L23" i="6"/>
  <c r="G24" i="6"/>
  <c r="P45" i="6"/>
  <c r="R45" i="6" s="1"/>
  <c r="Q67" i="6"/>
  <c r="R67" i="6" s="1"/>
  <c r="J21" i="6"/>
  <c r="J22" i="6" s="1"/>
  <c r="J23" i="6" s="1"/>
  <c r="J24" i="6" s="1"/>
  <c r="J25" i="6" s="1"/>
  <c r="J26" i="6" s="1"/>
  <c r="J27" i="6" s="1"/>
  <c r="J28" i="6" s="1"/>
  <c r="J29" i="6" s="1"/>
  <c r="J30" i="6" s="1"/>
  <c r="J31" i="6" s="1"/>
  <c r="J32" i="6" s="1"/>
  <c r="J33" i="6" s="1"/>
  <c r="J34" i="6" s="1"/>
  <c r="N67" i="6"/>
  <c r="E17" i="5"/>
  <c r="I16" i="5"/>
  <c r="H119" i="10"/>
  <c r="F120" i="10"/>
  <c r="H15" i="9"/>
  <c r="P15" i="9" s="1"/>
  <c r="F16" i="9"/>
  <c r="N15" i="9"/>
  <c r="D125" i="6"/>
  <c r="C23" i="5"/>
  <c r="P47" i="6"/>
  <c r="G48" i="6"/>
  <c r="H14" i="5"/>
  <c r="H15" i="5" s="1"/>
  <c r="H16" i="5" s="1"/>
  <c r="H17" i="5" s="1"/>
  <c r="H18" i="5" s="1"/>
  <c r="H19" i="5" s="1"/>
  <c r="H20" i="5" s="1"/>
  <c r="H21" i="5" s="1"/>
  <c r="H22" i="5" s="1"/>
  <c r="H23" i="5" s="1"/>
  <c r="H24" i="5" s="1"/>
  <c r="H25" i="5" s="1"/>
  <c r="H26" i="5" s="1"/>
  <c r="V109" i="10"/>
  <c r="C37" i="10" s="1"/>
  <c r="E110" i="10"/>
  <c r="S109" i="10"/>
  <c r="F25" i="9"/>
  <c r="H24" i="9"/>
  <c r="L46" i="6"/>
  <c r="I46" i="6"/>
  <c r="K47" i="6" s="1"/>
  <c r="K46" i="6"/>
  <c r="M46" i="6" s="1"/>
  <c r="U109" i="10" l="1"/>
  <c r="M23" i="6"/>
  <c r="N23" i="6" s="1"/>
  <c r="I23" i="6"/>
  <c r="R44" i="6"/>
  <c r="G16" i="5"/>
  <c r="J16" i="5"/>
  <c r="K16" i="5" s="1"/>
  <c r="C11" i="4"/>
  <c r="D11" i="4" s="1"/>
  <c r="C20" i="4"/>
  <c r="C21" i="4"/>
  <c r="C28" i="4"/>
  <c r="C22" i="4"/>
  <c r="C19" i="4"/>
  <c r="A16" i="9"/>
  <c r="M15" i="9"/>
  <c r="E111" i="10"/>
  <c r="S110" i="10"/>
  <c r="U110" i="10" s="1"/>
  <c r="V110" i="10"/>
  <c r="C38" i="10" s="1"/>
  <c r="H111" i="10"/>
  <c r="P111" i="10" s="1"/>
  <c r="N111" i="10"/>
  <c r="F112" i="10"/>
  <c r="L68" i="6"/>
  <c r="I68" i="6"/>
  <c r="K68" i="6"/>
  <c r="I17" i="5"/>
  <c r="E18" i="5"/>
  <c r="T111" i="10"/>
  <c r="L111" i="10"/>
  <c r="O111" i="10"/>
  <c r="Q111" i="10"/>
  <c r="R111" i="10"/>
  <c r="R47" i="6"/>
  <c r="F119" i="6"/>
  <c r="C24" i="5"/>
  <c r="D126" i="6"/>
  <c r="S16" i="9"/>
  <c r="E17" i="9"/>
  <c r="K116" i="6"/>
  <c r="H116" i="6"/>
  <c r="J116" i="6"/>
  <c r="H16" i="9"/>
  <c r="P16" i="9" s="1"/>
  <c r="F17" i="9"/>
  <c r="N16" i="9"/>
  <c r="R16" i="9"/>
  <c r="T16" i="9"/>
  <c r="L16" i="9"/>
  <c r="O16" i="9"/>
  <c r="Q16" i="9"/>
  <c r="F121" i="10"/>
  <c r="H120" i="10"/>
  <c r="L47" i="6"/>
  <c r="M47" i="6" s="1"/>
  <c r="I47" i="6"/>
  <c r="K48" i="6" s="1"/>
  <c r="G49" i="6"/>
  <c r="L24" i="6"/>
  <c r="G25" i="6"/>
  <c r="G71" i="6"/>
  <c r="N68" i="6"/>
  <c r="Q68" i="6"/>
  <c r="P68" i="6"/>
  <c r="R68" i="6" s="1"/>
  <c r="H25" i="9"/>
  <c r="F26" i="9"/>
  <c r="U15" i="9"/>
  <c r="M109" i="10"/>
  <c r="A110" i="10"/>
  <c r="B37" i="10"/>
  <c r="Q47" i="6"/>
  <c r="N47" i="6"/>
  <c r="P48" i="6" s="1"/>
  <c r="C337" i="8"/>
  <c r="E337" i="8" s="1"/>
  <c r="C336" i="8"/>
  <c r="E336" i="8" s="1"/>
  <c r="M24" i="6" l="1"/>
  <c r="N24" i="6" s="1"/>
  <c r="I24" i="6"/>
  <c r="L25" i="6" s="1"/>
  <c r="L116" i="6"/>
  <c r="J17" i="5"/>
  <c r="K17" i="5" s="1"/>
  <c r="G17" i="5"/>
  <c r="C12" i="4"/>
  <c r="D12" i="4" s="1"/>
  <c r="A17" i="9"/>
  <c r="M16" i="9"/>
  <c r="H121" i="10"/>
  <c r="O112" i="10"/>
  <c r="Q112" i="10"/>
  <c r="R112" i="10"/>
  <c r="T112" i="10"/>
  <c r="L112" i="10"/>
  <c r="G26" i="6"/>
  <c r="S17" i="9"/>
  <c r="E18" i="9"/>
  <c r="N112" i="10"/>
  <c r="F113" i="10"/>
  <c r="H112" i="10"/>
  <c r="P112" i="10" s="1"/>
  <c r="U16" i="9"/>
  <c r="K117" i="6"/>
  <c r="H117" i="6"/>
  <c r="J117" i="6"/>
  <c r="I18" i="5"/>
  <c r="E19" i="5"/>
  <c r="H26" i="9"/>
  <c r="G50" i="6"/>
  <c r="F120" i="6"/>
  <c r="B38" i="10"/>
  <c r="A111" i="10"/>
  <c r="M110" i="10"/>
  <c r="W109" i="10"/>
  <c r="D127" i="6"/>
  <c r="C25" i="5"/>
  <c r="V111" i="10"/>
  <c r="C39" i="10" s="1"/>
  <c r="S111" i="10"/>
  <c r="U111" i="10" s="1"/>
  <c r="E112" i="10"/>
  <c r="Q48" i="6"/>
  <c r="R48" i="6" s="1"/>
  <c r="N48" i="6"/>
  <c r="P49" i="6" s="1"/>
  <c r="L48" i="6"/>
  <c r="M48" i="6" s="1"/>
  <c r="I48" i="6"/>
  <c r="K49" i="6" s="1"/>
  <c r="F18" i="9"/>
  <c r="H17" i="9"/>
  <c r="P17" i="9" s="1"/>
  <c r="N17" i="9"/>
  <c r="M68" i="6"/>
  <c r="G72" i="6"/>
  <c r="O17" i="9"/>
  <c r="Q17" i="9"/>
  <c r="T17" i="9"/>
  <c r="R17" i="9"/>
  <c r="L17" i="9"/>
  <c r="N69" i="6"/>
  <c r="Q69" i="6"/>
  <c r="P69" i="6"/>
  <c r="L69" i="6"/>
  <c r="I69" i="6"/>
  <c r="K69" i="6"/>
  <c r="M69" i="6" l="1"/>
  <c r="I25" i="6"/>
  <c r="M25" i="6"/>
  <c r="N25" i="6" s="1"/>
  <c r="L117" i="6"/>
  <c r="J18" i="5"/>
  <c r="K18" i="5" s="1"/>
  <c r="G18" i="5"/>
  <c r="R69" i="6"/>
  <c r="C13" i="4"/>
  <c r="D13" i="4" s="1"/>
  <c r="U17" i="9"/>
  <c r="A18" i="9"/>
  <c r="M17" i="9"/>
  <c r="G27" i="6"/>
  <c r="L26" i="6"/>
  <c r="C26" i="5"/>
  <c r="D129" i="6" s="1"/>
  <c r="D128" i="6"/>
  <c r="I19" i="5"/>
  <c r="E20" i="5"/>
  <c r="R49" i="6"/>
  <c r="H118" i="6"/>
  <c r="K118" i="6"/>
  <c r="J118" i="6"/>
  <c r="L18" i="9"/>
  <c r="Q18" i="9"/>
  <c r="R18" i="9"/>
  <c r="O18" i="9"/>
  <c r="T18" i="9"/>
  <c r="L49" i="6"/>
  <c r="M49" i="6" s="1"/>
  <c r="I49" i="6"/>
  <c r="K50" i="6" s="1"/>
  <c r="T113" i="10"/>
  <c r="L113" i="10"/>
  <c r="O113" i="10"/>
  <c r="Q113" i="10"/>
  <c r="R113" i="10"/>
  <c r="B39" i="10"/>
  <c r="M111" i="10"/>
  <c r="A112" i="10"/>
  <c r="W110" i="10"/>
  <c r="H113" i="10"/>
  <c r="P113" i="10" s="1"/>
  <c r="N113" i="10"/>
  <c r="F114" i="10"/>
  <c r="Q70" i="6"/>
  <c r="N70" i="6"/>
  <c r="P70" i="6"/>
  <c r="G51" i="6"/>
  <c r="F19" i="9"/>
  <c r="N18" i="9"/>
  <c r="H18" i="9"/>
  <c r="P18" i="9" s="1"/>
  <c r="N49" i="6"/>
  <c r="P50" i="6" s="1"/>
  <c r="Q49" i="6"/>
  <c r="L70" i="6"/>
  <c r="I70" i="6"/>
  <c r="K70" i="6"/>
  <c r="E113" i="10"/>
  <c r="S112" i="10"/>
  <c r="U112" i="10" s="1"/>
  <c r="V112" i="10"/>
  <c r="C40" i="10" s="1"/>
  <c r="G73" i="6"/>
  <c r="F121" i="6"/>
  <c r="E19" i="9"/>
  <c r="S18" i="9"/>
  <c r="U18" i="9" s="1"/>
  <c r="N26" i="6" l="1"/>
  <c r="I26" i="6"/>
  <c r="L27" i="6" s="1"/>
  <c r="M26" i="6"/>
  <c r="L118" i="6"/>
  <c r="K19" i="5"/>
  <c r="G19" i="5"/>
  <c r="J19" i="5"/>
  <c r="M18" i="9"/>
  <c r="A19" i="9"/>
  <c r="K119" i="6"/>
  <c r="H119" i="6"/>
  <c r="J119" i="6"/>
  <c r="L119" i="6" s="1"/>
  <c r="G74" i="6"/>
  <c r="O114" i="10"/>
  <c r="Q114" i="10"/>
  <c r="R114" i="10"/>
  <c r="T114" i="10"/>
  <c r="L114" i="10"/>
  <c r="H19" i="9"/>
  <c r="P19" i="9" s="1"/>
  <c r="N19" i="9"/>
  <c r="F20" i="9"/>
  <c r="N114" i="10"/>
  <c r="F115" i="10"/>
  <c r="H114" i="10"/>
  <c r="P114" i="10" s="1"/>
  <c r="L50" i="6"/>
  <c r="M50" i="6" s="1"/>
  <c r="I50" i="6"/>
  <c r="K51" i="6" s="1"/>
  <c r="G28" i="6"/>
  <c r="V113" i="10"/>
  <c r="C41" i="10" s="1"/>
  <c r="S113" i="10"/>
  <c r="U113" i="10" s="1"/>
  <c r="E114" i="10"/>
  <c r="G52" i="6"/>
  <c r="M70" i="6"/>
  <c r="I20" i="5"/>
  <c r="E21" i="5"/>
  <c r="O19" i="9"/>
  <c r="Q19" i="9"/>
  <c r="R19" i="9"/>
  <c r="T19" i="9"/>
  <c r="L19" i="9"/>
  <c r="N71" i="6"/>
  <c r="Q71" i="6"/>
  <c r="P71" i="6"/>
  <c r="L71" i="6"/>
  <c r="I71" i="6"/>
  <c r="K71" i="6"/>
  <c r="M71" i="6" s="1"/>
  <c r="B40" i="10"/>
  <c r="A113" i="10"/>
  <c r="M112" i="10"/>
  <c r="W112" i="10" s="1"/>
  <c r="W111" i="10"/>
  <c r="N50" i="6"/>
  <c r="Q50" i="6"/>
  <c r="R50" i="6" s="1"/>
  <c r="S19" i="9"/>
  <c r="U19" i="9" s="1"/>
  <c r="E20" i="9"/>
  <c r="F122" i="6"/>
  <c r="R70" i="6"/>
  <c r="M27" i="6" l="1"/>
  <c r="N27" i="6" s="1"/>
  <c r="I27" i="6"/>
  <c r="K20" i="5"/>
  <c r="G20" i="5"/>
  <c r="J20" i="5"/>
  <c r="A20" i="9"/>
  <c r="M19" i="9"/>
  <c r="G53" i="6"/>
  <c r="H20" i="9"/>
  <c r="P20" i="9" s="1"/>
  <c r="F21" i="9"/>
  <c r="H21" i="9" s="1"/>
  <c r="N20" i="9"/>
  <c r="G75" i="6"/>
  <c r="R20" i="9"/>
  <c r="T20" i="9"/>
  <c r="L20" i="9"/>
  <c r="O20" i="9"/>
  <c r="Q20" i="9"/>
  <c r="K120" i="6"/>
  <c r="H120" i="6"/>
  <c r="J120" i="6"/>
  <c r="L120" i="6" s="1"/>
  <c r="N72" i="6"/>
  <c r="Q72" i="6"/>
  <c r="P72" i="6"/>
  <c r="B41" i="10"/>
  <c r="M113" i="10"/>
  <c r="W113" i="10" s="1"/>
  <c r="A114" i="10"/>
  <c r="L28" i="6"/>
  <c r="G29" i="6"/>
  <c r="N51" i="6"/>
  <c r="Q51" i="6"/>
  <c r="T115" i="10"/>
  <c r="L115" i="10"/>
  <c r="O115" i="10"/>
  <c r="Q115" i="10"/>
  <c r="R115" i="10"/>
  <c r="H115" i="10"/>
  <c r="P115" i="10" s="1"/>
  <c r="N115" i="10"/>
  <c r="F116" i="10"/>
  <c r="E115" i="10"/>
  <c r="S114" i="10"/>
  <c r="U114" i="10" s="1"/>
  <c r="V114" i="10"/>
  <c r="C42" i="10" s="1"/>
  <c r="P51" i="6"/>
  <c r="R51" i="6" s="1"/>
  <c r="I21" i="5"/>
  <c r="E22" i="5"/>
  <c r="I72" i="6"/>
  <c r="L72" i="6"/>
  <c r="K72" i="6"/>
  <c r="F123" i="6"/>
  <c r="L51" i="6"/>
  <c r="M51" i="6" s="1"/>
  <c r="I51" i="6"/>
  <c r="S20" i="9"/>
  <c r="E21" i="9"/>
  <c r="R71" i="6"/>
  <c r="M28" i="6" l="1"/>
  <c r="N28" i="6" s="1"/>
  <c r="I28" i="6"/>
  <c r="G21" i="5"/>
  <c r="J21" i="5"/>
  <c r="K21" i="5" s="1"/>
  <c r="P21" i="9"/>
  <c r="U20" i="9"/>
  <c r="A21" i="9"/>
  <c r="M20" i="9"/>
  <c r="H121" i="6"/>
  <c r="K121" i="6"/>
  <c r="J121" i="6"/>
  <c r="L121" i="6" s="1"/>
  <c r="S21" i="9"/>
  <c r="U21" i="9" s="1"/>
  <c r="E22" i="9"/>
  <c r="I22" i="5"/>
  <c r="E23" i="5"/>
  <c r="G30" i="6"/>
  <c r="L29" i="6"/>
  <c r="Q52" i="6"/>
  <c r="N52" i="6"/>
  <c r="I73" i="6"/>
  <c r="L73" i="6"/>
  <c r="K73" i="6"/>
  <c r="M73" i="6" s="1"/>
  <c r="G76" i="6"/>
  <c r="N116" i="10"/>
  <c r="H116" i="10"/>
  <c r="P116" i="10" s="1"/>
  <c r="L52" i="6"/>
  <c r="I52" i="6"/>
  <c r="P52" i="6"/>
  <c r="O116" i="10"/>
  <c r="R116" i="10"/>
  <c r="T116" i="10"/>
  <c r="L116" i="10"/>
  <c r="Q116" i="10"/>
  <c r="G54" i="6"/>
  <c r="F124" i="6"/>
  <c r="R72" i="6"/>
  <c r="Q21" i="9"/>
  <c r="R21" i="9"/>
  <c r="L21" i="9"/>
  <c r="O21" i="9"/>
  <c r="T21" i="9"/>
  <c r="K52" i="6"/>
  <c r="B42" i="10"/>
  <c r="A115" i="10"/>
  <c r="M114" i="10"/>
  <c r="V115" i="10"/>
  <c r="C43" i="10" s="1"/>
  <c r="S115" i="10"/>
  <c r="U115" i="10" s="1"/>
  <c r="E116" i="10"/>
  <c r="M72" i="6"/>
  <c r="N73" i="6"/>
  <c r="Q73" i="6"/>
  <c r="P73" i="6"/>
  <c r="I29" i="6" l="1"/>
  <c r="M29" i="6"/>
  <c r="N29" i="6" s="1"/>
  <c r="J22" i="5"/>
  <c r="G22" i="5"/>
  <c r="K22" i="5"/>
  <c r="M21" i="9"/>
  <c r="A22" i="9"/>
  <c r="G31" i="6"/>
  <c r="L30" i="6"/>
  <c r="L53" i="6"/>
  <c r="I53" i="6"/>
  <c r="W114" i="10"/>
  <c r="E24" i="5"/>
  <c r="I23" i="5"/>
  <c r="R73" i="6"/>
  <c r="N22" i="9"/>
  <c r="O22" i="9"/>
  <c r="T22" i="9"/>
  <c r="Q22" i="9"/>
  <c r="R22" i="9"/>
  <c r="L22" i="9"/>
  <c r="P22" i="9"/>
  <c r="Q53" i="6"/>
  <c r="N53" i="6"/>
  <c r="K53" i="6"/>
  <c r="F125" i="6"/>
  <c r="M115" i="10"/>
  <c r="A116" i="10"/>
  <c r="B43" i="10"/>
  <c r="Q74" i="6"/>
  <c r="N74" i="6"/>
  <c r="P74" i="6"/>
  <c r="G55" i="6"/>
  <c r="E117" i="10"/>
  <c r="S116" i="10"/>
  <c r="U116" i="10" s="1"/>
  <c r="V116" i="10"/>
  <c r="C44" i="10" s="1"/>
  <c r="M52" i="6"/>
  <c r="K122" i="6"/>
  <c r="H122" i="6"/>
  <c r="J122" i="6"/>
  <c r="L122" i="6" s="1"/>
  <c r="G77" i="6"/>
  <c r="S22" i="9"/>
  <c r="U22" i="9" s="1"/>
  <c r="E23" i="9"/>
  <c r="R52" i="6"/>
  <c r="P53" i="6"/>
  <c r="N117" i="10"/>
  <c r="O117" i="10"/>
  <c r="Q117" i="10"/>
  <c r="L117" i="10"/>
  <c r="P117" i="10"/>
  <c r="R117" i="10"/>
  <c r="T117" i="10"/>
  <c r="I74" i="6"/>
  <c r="L74" i="6"/>
  <c r="K74" i="6"/>
  <c r="I30" i="6" l="1"/>
  <c r="M30" i="6"/>
  <c r="N30" i="6" s="1"/>
  <c r="J23" i="5"/>
  <c r="K23" i="5" s="1"/>
  <c r="G23" i="5"/>
  <c r="R74" i="6"/>
  <c r="M22" i="9"/>
  <c r="A23" i="9"/>
  <c r="G78" i="6"/>
  <c r="Q75" i="6"/>
  <c r="N75" i="6"/>
  <c r="P75" i="6"/>
  <c r="R75" i="6" s="1"/>
  <c r="Q54" i="6"/>
  <c r="N54" i="6"/>
  <c r="P55" i="6" s="1"/>
  <c r="I75" i="6"/>
  <c r="L75" i="6"/>
  <c r="K75" i="6"/>
  <c r="L54" i="6"/>
  <c r="I54" i="6"/>
  <c r="K55" i="6"/>
  <c r="G56" i="6"/>
  <c r="O118" i="10"/>
  <c r="Q118" i="10"/>
  <c r="T118" i="10"/>
  <c r="L118" i="10"/>
  <c r="R118" i="10"/>
  <c r="N118" i="10"/>
  <c r="P118" i="10"/>
  <c r="B44" i="10"/>
  <c r="A117" i="10"/>
  <c r="M116" i="10"/>
  <c r="L31" i="6"/>
  <c r="G32" i="6"/>
  <c r="V117" i="10"/>
  <c r="C45" i="10" s="1"/>
  <c r="E118" i="10"/>
  <c r="S117" i="10"/>
  <c r="U117" i="10" s="1"/>
  <c r="M53" i="6"/>
  <c r="E25" i="5"/>
  <c r="L23" i="9"/>
  <c r="Q23" i="9"/>
  <c r="T23" i="9"/>
  <c r="O23" i="9"/>
  <c r="R23" i="9"/>
  <c r="N23" i="9"/>
  <c r="P23" i="9"/>
  <c r="K54" i="6"/>
  <c r="M54" i="6" s="1"/>
  <c r="F126" i="6"/>
  <c r="R53" i="6"/>
  <c r="K123" i="6"/>
  <c r="H123" i="6"/>
  <c r="J123" i="6"/>
  <c r="M74" i="6"/>
  <c r="E24" i="9"/>
  <c r="S23" i="9"/>
  <c r="U23" i="9" s="1"/>
  <c r="P54" i="6"/>
  <c r="W115" i="10"/>
  <c r="N31" i="6" l="1"/>
  <c r="I31" i="6"/>
  <c r="L32" i="6" s="1"/>
  <c r="M31" i="6"/>
  <c r="R54" i="6"/>
  <c r="J24" i="5"/>
  <c r="G24" i="5"/>
  <c r="I24" i="5"/>
  <c r="K24" i="5" s="1"/>
  <c r="L123" i="6"/>
  <c r="M23" i="9"/>
  <c r="A24" i="9"/>
  <c r="E26" i="5"/>
  <c r="I25" i="5"/>
  <c r="I76" i="6"/>
  <c r="L76" i="6"/>
  <c r="K76" i="6"/>
  <c r="W116" i="10"/>
  <c r="F127" i="6"/>
  <c r="G33" i="6"/>
  <c r="B45" i="10"/>
  <c r="M117" i="10"/>
  <c r="A118" i="10"/>
  <c r="S24" i="9"/>
  <c r="U24" i="9" s="1"/>
  <c r="E25" i="9"/>
  <c r="Q55" i="6"/>
  <c r="R55" i="6" s="1"/>
  <c r="N55" i="6"/>
  <c r="P56" i="6" s="1"/>
  <c r="L55" i="6"/>
  <c r="M55" i="6" s="1"/>
  <c r="I55" i="6"/>
  <c r="H124" i="6"/>
  <c r="K124" i="6"/>
  <c r="J124" i="6"/>
  <c r="K56" i="6"/>
  <c r="G57" i="6"/>
  <c r="E119" i="10"/>
  <c r="S118" i="10"/>
  <c r="U118" i="10" s="1"/>
  <c r="V118" i="10"/>
  <c r="C46" i="10" s="1"/>
  <c r="G79" i="6"/>
  <c r="N76" i="6"/>
  <c r="Q76" i="6"/>
  <c r="P76" i="6"/>
  <c r="T24" i="9"/>
  <c r="L24" i="9"/>
  <c r="O24" i="9"/>
  <c r="R24" i="9"/>
  <c r="Q24" i="9"/>
  <c r="N24" i="9"/>
  <c r="P24" i="9"/>
  <c r="O119" i="10"/>
  <c r="Q119" i="10"/>
  <c r="T119" i="10"/>
  <c r="L119" i="10"/>
  <c r="R119" i="10"/>
  <c r="N119" i="10"/>
  <c r="P119" i="10"/>
  <c r="M75" i="6"/>
  <c r="M76" i="6" l="1"/>
  <c r="I32" i="6"/>
  <c r="M32" i="6"/>
  <c r="N32" i="6" s="1"/>
  <c r="G25" i="5"/>
  <c r="J25" i="5"/>
  <c r="K25" i="5"/>
  <c r="I26" i="5"/>
  <c r="L124" i="6"/>
  <c r="A25" i="9"/>
  <c r="M24" i="9"/>
  <c r="S25" i="9"/>
  <c r="E26" i="9"/>
  <c r="N77" i="6"/>
  <c r="Q77" i="6"/>
  <c r="P77" i="6"/>
  <c r="R77" i="6" s="1"/>
  <c r="I77" i="6"/>
  <c r="L77" i="6"/>
  <c r="K77" i="6"/>
  <c r="M77" i="6" s="1"/>
  <c r="G80" i="6"/>
  <c r="W117" i="10"/>
  <c r="Q25" i="9"/>
  <c r="R25" i="9"/>
  <c r="L25" i="9"/>
  <c r="O25" i="9"/>
  <c r="T25" i="9"/>
  <c r="N25" i="9"/>
  <c r="P25" i="9"/>
  <c r="Q56" i="6"/>
  <c r="R56" i="6" s="1"/>
  <c r="N56" i="6"/>
  <c r="V119" i="10"/>
  <c r="C47" i="10" s="1"/>
  <c r="E120" i="10"/>
  <c r="S119" i="10"/>
  <c r="U119" i="10" s="1"/>
  <c r="B46" i="10"/>
  <c r="M118" i="10"/>
  <c r="W118" i="10" s="1"/>
  <c r="A119" i="10"/>
  <c r="L33" i="6"/>
  <c r="G34" i="6"/>
  <c r="O120" i="10"/>
  <c r="Q120" i="10"/>
  <c r="T120" i="10"/>
  <c r="L120" i="10"/>
  <c r="R120" i="10"/>
  <c r="N120" i="10"/>
  <c r="P120" i="10"/>
  <c r="H125" i="6"/>
  <c r="K125" i="6"/>
  <c r="J125" i="6"/>
  <c r="I56" i="6"/>
  <c r="L56" i="6"/>
  <c r="M56" i="6" s="1"/>
  <c r="F128" i="6"/>
  <c r="R76" i="6"/>
  <c r="M33" i="6" l="1"/>
  <c r="N33" i="6" s="1"/>
  <c r="I33" i="6"/>
  <c r="L125" i="6"/>
  <c r="J26" i="5"/>
  <c r="K26" i="5" s="1"/>
  <c r="K9" i="5" s="1"/>
  <c r="C15" i="6" s="1"/>
  <c r="G26" i="5"/>
  <c r="S26" i="9"/>
  <c r="A26" i="9"/>
  <c r="M26" i="9" s="1"/>
  <c r="M25" i="9"/>
  <c r="O121" i="10"/>
  <c r="Q121" i="10"/>
  <c r="R121" i="10"/>
  <c r="T121" i="10"/>
  <c r="L121" i="10"/>
  <c r="N121" i="10"/>
  <c r="P121" i="10"/>
  <c r="N78" i="6"/>
  <c r="Q78" i="6"/>
  <c r="P78" i="6"/>
  <c r="L78" i="6"/>
  <c r="I78" i="6"/>
  <c r="K78" i="6"/>
  <c r="G107" i="6"/>
  <c r="G108" i="6" s="1"/>
  <c r="N57" i="6"/>
  <c r="Q57" i="6"/>
  <c r="L57" i="6"/>
  <c r="I57" i="6"/>
  <c r="K126" i="6"/>
  <c r="H126" i="6"/>
  <c r="J126" i="6"/>
  <c r="B47" i="10"/>
  <c r="M119" i="10"/>
  <c r="A120" i="10"/>
  <c r="O26" i="9"/>
  <c r="T26" i="9"/>
  <c r="U26" i="9" s="1"/>
  <c r="Q26" i="9"/>
  <c r="R26" i="9"/>
  <c r="L26" i="9"/>
  <c r="N26" i="9"/>
  <c r="P26" i="9"/>
  <c r="K57" i="6"/>
  <c r="U25" i="9"/>
  <c r="P57" i="6"/>
  <c r="F129" i="6"/>
  <c r="E121" i="10"/>
  <c r="S120" i="10"/>
  <c r="U120" i="10" s="1"/>
  <c r="V120" i="10"/>
  <c r="C48" i="10" s="1"/>
  <c r="I34" i="6" l="1"/>
  <c r="M34" i="6"/>
  <c r="L34" i="6"/>
  <c r="N34" i="6" s="1"/>
  <c r="E15" i="6" s="1"/>
  <c r="C38" i="6"/>
  <c r="C61" i="6"/>
  <c r="R78" i="6"/>
  <c r="R57" i="6"/>
  <c r="E38" i="6" s="1"/>
  <c r="W119" i="10"/>
  <c r="L126" i="6"/>
  <c r="M57" i="6"/>
  <c r="D38" i="6" s="1"/>
  <c r="C39" i="6" s="1"/>
  <c r="C92" i="6" s="1"/>
  <c r="K127" i="6"/>
  <c r="H127" i="6"/>
  <c r="J127" i="6"/>
  <c r="M78" i="6"/>
  <c r="V121" i="10"/>
  <c r="C49" i="10" s="1"/>
  <c r="S121" i="10"/>
  <c r="U121" i="10" s="1"/>
  <c r="Q79" i="6"/>
  <c r="N79" i="6"/>
  <c r="P79" i="6"/>
  <c r="R79" i="6" s="1"/>
  <c r="L79" i="6"/>
  <c r="I79" i="6"/>
  <c r="K79" i="6"/>
  <c r="M79" i="6" s="1"/>
  <c r="B48" i="10"/>
  <c r="M120" i="10"/>
  <c r="A121" i="10"/>
  <c r="D15" i="6" l="1"/>
  <c r="C16" i="6" s="1"/>
  <c r="C91" i="6"/>
  <c r="L80" i="6"/>
  <c r="I80" i="6"/>
  <c r="K80" i="6"/>
  <c r="M121" i="10"/>
  <c r="X120" i="10" s="1"/>
  <c r="B49" i="10"/>
  <c r="K128" i="6"/>
  <c r="H128" i="6"/>
  <c r="J128" i="6"/>
  <c r="L128" i="6" s="1"/>
  <c r="N80" i="6"/>
  <c r="Q80" i="6"/>
  <c r="P80" i="6"/>
  <c r="R80" i="6" s="1"/>
  <c r="E61" i="6" s="1"/>
  <c r="C24" i="10"/>
  <c r="D24" i="10"/>
  <c r="E24" i="10"/>
  <c r="B24" i="10"/>
  <c r="D26" i="10" s="1"/>
  <c r="F24" i="10"/>
  <c r="D49" i="10"/>
  <c r="E49" i="10" s="1"/>
  <c r="D35" i="10"/>
  <c r="E35" i="10" s="1"/>
  <c r="D36" i="10"/>
  <c r="E36" i="10" s="1"/>
  <c r="D38" i="10"/>
  <c r="E38" i="10" s="1"/>
  <c r="D39" i="10"/>
  <c r="E39" i="10" s="1"/>
  <c r="D37" i="10"/>
  <c r="E37" i="10" s="1"/>
  <c r="D40" i="10"/>
  <c r="E40" i="10" s="1"/>
  <c r="D43" i="10"/>
  <c r="E43" i="10" s="1"/>
  <c r="D42" i="10"/>
  <c r="E42" i="10" s="1"/>
  <c r="D41" i="10"/>
  <c r="E41" i="10" s="1"/>
  <c r="D45" i="10"/>
  <c r="E45" i="10" s="1"/>
  <c r="D44" i="10"/>
  <c r="E44" i="10" s="1"/>
  <c r="D46" i="10"/>
  <c r="E46" i="10" s="1"/>
  <c r="W120" i="10"/>
  <c r="D48" i="10"/>
  <c r="E48" i="10" s="1"/>
  <c r="L127" i="6"/>
  <c r="D47" i="10"/>
  <c r="E47" i="10" s="1"/>
  <c r="M80" i="6" l="1"/>
  <c r="D61" i="6" s="1"/>
  <c r="C62" i="6" s="1"/>
  <c r="C93" i="6" s="1"/>
  <c r="H93" i="6" s="1" a="1"/>
  <c r="H93" i="6" s="1"/>
  <c r="K129" i="6"/>
  <c r="H129" i="6"/>
  <c r="J129" i="6"/>
  <c r="X109" i="10"/>
  <c r="X108" i="10"/>
  <c r="G24" i="10"/>
  <c r="X110" i="10"/>
  <c r="H24" i="10"/>
  <c r="X111" i="10"/>
  <c r="X107" i="10"/>
  <c r="X113" i="10"/>
  <c r="E73" i="10" s="1"/>
  <c r="X115" i="10"/>
  <c r="X112" i="10"/>
  <c r="X116" i="10"/>
  <c r="X117" i="10"/>
  <c r="X114" i="10"/>
  <c r="W121" i="10"/>
  <c r="X121" i="10"/>
  <c r="X118" i="10"/>
  <c r="X119" i="10"/>
  <c r="H91" i="6" l="1"/>
  <c r="H92" i="6" s="1"/>
  <c r="L129" i="6"/>
  <c r="L112" i="6" s="1"/>
  <c r="C110" i="6" s="1"/>
  <c r="C133" i="6" s="1"/>
  <c r="F73" i="10"/>
  <c r="F78" i="10" s="1"/>
  <c r="E78" i="10"/>
  <c r="I24" i="10"/>
  <c r="E8" i="10" l="1"/>
  <c r="E13" i="10" s="1"/>
  <c r="D27" i="10"/>
  <c r="E80" i="10"/>
  <c r="E83" i="10" s="1"/>
  <c r="E84" i="10" s="1"/>
  <c r="E79" i="10"/>
  <c r="F80" i="10"/>
  <c r="F83" i="10" s="1"/>
  <c r="F84" i="10" s="1"/>
  <c r="F79" i="10"/>
  <c r="E92" i="10" l="1"/>
  <c r="E14" i="10"/>
  <c r="E15" i="10"/>
  <c r="H15" i="10" l="1"/>
  <c r="E18" i="10"/>
  <c r="E19" i="10" s="1"/>
  <c r="D28" i="10" s="1"/>
  <c r="D29" i="10" s="1"/>
  <c r="D30" i="10" s="1"/>
  <c r="C54" i="10" l="1"/>
  <c r="C87" i="10"/>
  <c r="I15" i="10"/>
  <c r="H16" i="10"/>
  <c r="I16" i="10" s="1"/>
  <c r="D87" i="10" l="1"/>
  <c r="F87" i="10"/>
  <c r="D54" i="10"/>
  <c r="F54" i="10"/>
  <c r="G54" i="10" l="1"/>
  <c r="H54" i="10"/>
  <c r="C55" i="10" s="1"/>
  <c r="G87" i="10"/>
  <c r="H87" i="10" s="1"/>
  <c r="C88" i="10" s="1"/>
  <c r="D88" i="10" l="1"/>
  <c r="F88" i="10"/>
  <c r="D55" i="10"/>
  <c r="F55" i="10" s="1"/>
  <c r="G88" i="10" l="1"/>
  <c r="H88" i="10" s="1"/>
  <c r="C89" i="10" s="1"/>
  <c r="G55" i="10"/>
  <c r="H55" i="10" s="1"/>
  <c r="C56" i="10" s="1"/>
  <c r="D56" i="10" l="1"/>
  <c r="F56" i="10" s="1"/>
  <c r="D89" i="10"/>
  <c r="F89" i="10" s="1"/>
  <c r="G89" i="10" l="1"/>
  <c r="H89" i="10" s="1"/>
  <c r="C90" i="10" s="1"/>
  <c r="G56" i="10"/>
  <c r="H56" i="10" s="1"/>
  <c r="C57" i="10" s="1"/>
  <c r="D57" i="10" l="1"/>
  <c r="F57" i="10" s="1"/>
  <c r="D90" i="10"/>
  <c r="F90" i="10"/>
  <c r="G57" i="10" l="1"/>
  <c r="H57" i="10" s="1"/>
  <c r="C58" i="10" s="1"/>
  <c r="G90" i="10"/>
  <c r="H90" i="10"/>
  <c r="C91" i="10" s="1"/>
  <c r="D58" i="10" l="1"/>
  <c r="F58" i="10" s="1"/>
  <c r="D91" i="10"/>
  <c r="F91" i="10" s="1"/>
  <c r="G91" i="10" l="1"/>
  <c r="H91" i="10" s="1"/>
  <c r="C92" i="10" s="1"/>
  <c r="G58" i="10"/>
  <c r="H58" i="10" s="1"/>
  <c r="C59" i="10" s="1"/>
  <c r="D59" i="10" l="1"/>
  <c r="F59" i="10" s="1"/>
  <c r="D92" i="10"/>
  <c r="F92" i="10" s="1"/>
  <c r="G59" i="10" l="1"/>
  <c r="H59" i="10" s="1"/>
  <c r="C60" i="10" s="1"/>
  <c r="G92" i="10"/>
  <c r="H92" i="10" s="1"/>
  <c r="C93" i="10" s="1"/>
  <c r="D60" i="10" l="1"/>
  <c r="F60" i="10" s="1"/>
  <c r="D93" i="10"/>
  <c r="F93" i="10" s="1"/>
  <c r="G93" i="10" l="1"/>
  <c r="H93" i="10"/>
  <c r="C94" i="10" s="1"/>
  <c r="G60" i="10"/>
  <c r="H60" i="10"/>
  <c r="C61" i="10" s="1"/>
  <c r="D61" i="10" l="1"/>
  <c r="F61" i="10" s="1"/>
  <c r="D94" i="10"/>
  <c r="F94" i="10" s="1"/>
  <c r="G94" i="10" l="1"/>
  <c r="H94" i="10" s="1"/>
  <c r="C95" i="10" s="1"/>
  <c r="G61" i="10"/>
  <c r="H61" i="10" s="1"/>
  <c r="C62" i="10" s="1"/>
  <c r="D62" i="10" l="1"/>
  <c r="F62" i="10" s="1"/>
  <c r="D95" i="10"/>
  <c r="F95" i="10" s="1"/>
  <c r="G95" i="10" l="1"/>
  <c r="H95" i="10" s="1"/>
  <c r="C96" i="10" s="1"/>
  <c r="G62" i="10"/>
  <c r="H62" i="10"/>
  <c r="C63" i="10" s="1"/>
  <c r="D96" i="10" l="1"/>
  <c r="F96" i="10"/>
  <c r="D63" i="10"/>
  <c r="F63" i="10" s="1"/>
  <c r="G63" i="10" l="1"/>
  <c r="H63" i="10" s="1"/>
  <c r="C64" i="10" s="1"/>
  <c r="G96" i="10"/>
  <c r="H96" i="10"/>
  <c r="C97" i="10" s="1"/>
  <c r="D64" i="10" l="1"/>
  <c r="F64" i="10"/>
  <c r="D97" i="10"/>
  <c r="F97" i="10" s="1"/>
  <c r="G97" i="10" l="1"/>
  <c r="H97" i="10"/>
  <c r="C98" i="10" s="1"/>
  <c r="G64" i="10"/>
  <c r="H64" i="10"/>
  <c r="C65" i="10" s="1"/>
  <c r="D65" i="10" l="1"/>
  <c r="F65" i="10" s="1"/>
  <c r="D98" i="10"/>
  <c r="F98" i="10"/>
  <c r="G65" i="10" l="1"/>
  <c r="H65" i="10"/>
  <c r="C66" i="10" s="1"/>
  <c r="G98" i="10"/>
  <c r="H98" i="10"/>
  <c r="C99" i="10" s="1"/>
  <c r="D99" i="10" l="1"/>
  <c r="F99" i="10" s="1"/>
  <c r="D66" i="10"/>
  <c r="F66" i="10"/>
  <c r="G99" i="10" l="1"/>
  <c r="H99" i="10"/>
  <c r="C100" i="10" s="1"/>
  <c r="G66" i="10"/>
  <c r="H66" i="10"/>
  <c r="C67" i="10" s="1"/>
  <c r="D67" i="10" l="1"/>
  <c r="F67" i="10" s="1"/>
  <c r="D100" i="10"/>
  <c r="F100" i="10" s="1"/>
  <c r="G100" i="10" l="1"/>
  <c r="H100" i="10" s="1"/>
  <c r="C101" i="10" s="1"/>
  <c r="H67" i="10"/>
  <c r="C68" i="10" s="1"/>
  <c r="G67" i="10"/>
  <c r="D101" i="10" l="1"/>
  <c r="F101" i="10" s="1"/>
  <c r="D68" i="10"/>
  <c r="F68" i="10"/>
  <c r="G101" i="10" l="1"/>
  <c r="H101" i="10"/>
  <c r="G68" i="10"/>
  <c r="H68"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<sst xmlns="http://schemas.openxmlformats.org/spreadsheetml/2006/main" count="446" uniqueCount="236">
  <si>
    <t>through 2028.</t>
  </si>
  <si>
    <t xml:space="preserve">Calculate taxable income in each of the four years 2025 </t>
  </si>
  <si>
    <t>The current  amount and transition amount are 0.</t>
  </si>
  <si>
    <t>The issuer calls the bond on January 1, 2025 for 854,804.</t>
  </si>
  <si>
    <t>(c)</t>
  </si>
  <si>
    <t>The bond is sold on January 1, 2025 for 854,804.</t>
  </si>
  <si>
    <t>(b)</t>
  </si>
  <si>
    <t>income in each of the five years 2024 through 2028.</t>
  </si>
  <si>
    <t>The bond is held to maturity. Calculate taxable</t>
  </si>
  <si>
    <t>(a)</t>
  </si>
  <si>
    <t>maturity.</t>
  </si>
  <si>
    <t>The price of the bond is 783,526.  The insurer intends to hold the bond to</t>
  </si>
  <si>
    <t>maturity value 1,000,000 on January 1, 2024.</t>
  </si>
  <si>
    <t xml:space="preserve">A Canadian insurer purchases a 5-year zero-coupon bond with </t>
  </si>
  <si>
    <t>Canadian Insurance Taxation, Chapter 5</t>
  </si>
  <si>
    <t>Source:</t>
  </si>
  <si>
    <t>of the debt, the gain or loss is recognized immediately.</t>
  </si>
  <si>
    <t>When the asset is disposed of due to extinguishment</t>
  </si>
  <si>
    <t>ANSWER to part (c)</t>
  </si>
  <si>
    <t>Income</t>
  </si>
  <si>
    <t>It is amortized over the remaining 4 years on a straight line basis.</t>
  </si>
  <si>
    <t>The gain is</t>
  </si>
  <si>
    <t>ANSWER to part (b)</t>
  </si>
  <si>
    <t>Amortized Value</t>
  </si>
  <si>
    <t>Year</t>
  </si>
  <si>
    <t>Income is</t>
  </si>
  <si>
    <t xml:space="preserve">IRR of the bond is </t>
  </si>
  <si>
    <t>Lapse Rate Multiple</t>
  </si>
  <si>
    <t>Mortality Rate Multiple</t>
  </si>
  <si>
    <t>Interest Rate</t>
  </si>
  <si>
    <t>Scen #</t>
  </si>
  <si>
    <t>Calculate the aggregated required captial using integrated model approach.The following 500 scenarios incorporate the dependency structure among the three risk types. The capital requirement is defined as max(95th percentile of liability - BEL, 0)</t>
  </si>
  <si>
    <t>d)</t>
  </si>
  <si>
    <r>
      <t xml:space="preserve">Explore the impact of nonlinear correlation on joint distrbution using the Gaussian copula and Gumbel copula. Assume two risk factors, X and Y, with 95th percentile values defined as x and y, respectively.
    Ρ(X≤x) = u = 0.95
    Ρ(Y≤y) = v = 0.95
The joint probability based on a copula function is defined as: Ρ(X ≤ x,Y ≤ y) = C(Ρ(X ≤ x), Ρ(Y ≤ y)) = C(u, v). Assuming a linear correlation of 0.85 (Gaussian copula), the joint  probability C(u,v) is 0.928. However, the relationship can be nonlinear in reality. Here we want to assess the probability using two other copulas. They exhibit the same level of correlation coefficient at the aggregated level as the Gaussian copula, but different tail behaviors.
Calculate the probability based on the joint distribution defined by a copula funtion: Ρ(X ≤ x,Y ≤ y) = C(Ρ(X ≤ x), Ρ(Y ≤ y)) = C(u, v)
i) Clayton copula with </t>
    </r>
    <r>
      <rPr>
        <sz val="11"/>
        <color theme="1"/>
        <rFont val="Symbol"/>
        <family val="1"/>
        <charset val="2"/>
      </rPr>
      <t>q = 4.</t>
    </r>
    <r>
      <rPr>
        <sz val="11"/>
        <color theme="1"/>
        <rFont val="Calibri"/>
        <family val="2"/>
        <scheme val="minor"/>
      </rPr>
      <t xml:space="preserve"> Here function C(u,v) = (u</t>
    </r>
    <r>
      <rPr>
        <vertAlign val="superscript"/>
        <sz val="11"/>
        <color theme="1"/>
        <rFont val="Calibri"/>
        <family val="2"/>
        <scheme val="minor"/>
      </rPr>
      <t>-</t>
    </r>
    <r>
      <rPr>
        <vertAlign val="superscript"/>
        <sz val="11"/>
        <color theme="1"/>
        <rFont val="Symbol"/>
        <family val="1"/>
        <charset val="2"/>
      </rPr>
      <t>q</t>
    </r>
    <r>
      <rPr>
        <sz val="11"/>
        <color theme="1"/>
        <rFont val="Calibri"/>
        <family val="2"/>
        <scheme val="minor"/>
      </rPr>
      <t>+v</t>
    </r>
    <r>
      <rPr>
        <vertAlign val="superscript"/>
        <sz val="11"/>
        <color theme="1"/>
        <rFont val="Calibri"/>
        <family val="2"/>
        <scheme val="minor"/>
      </rPr>
      <t>-</t>
    </r>
    <r>
      <rPr>
        <vertAlign val="superscript"/>
        <sz val="11"/>
        <color theme="1"/>
        <rFont val="Symbol"/>
        <family val="1"/>
        <charset val="2"/>
      </rPr>
      <t>q</t>
    </r>
    <r>
      <rPr>
        <sz val="11"/>
        <color theme="1"/>
        <rFont val="Calibri"/>
        <family val="2"/>
        <scheme val="minor"/>
      </rPr>
      <t>)</t>
    </r>
    <r>
      <rPr>
        <vertAlign val="superscript"/>
        <sz val="11"/>
        <color theme="1"/>
        <rFont val="Calibri"/>
        <family val="2"/>
        <scheme val="minor"/>
      </rPr>
      <t>-1/</t>
    </r>
    <r>
      <rPr>
        <vertAlign val="superscript"/>
        <sz val="11"/>
        <color theme="1"/>
        <rFont val="Symbol"/>
        <family val="1"/>
        <charset val="2"/>
      </rPr>
      <t>q</t>
    </r>
    <r>
      <rPr>
        <sz val="11"/>
        <color theme="1"/>
        <rFont val="Calibri"/>
        <family val="2"/>
        <scheme val="minor"/>
      </rPr>
      <t xml:space="preserve"> ;
ii) Gumbel copula with </t>
    </r>
    <r>
      <rPr>
        <sz val="11"/>
        <color theme="1"/>
        <rFont val="Symbol"/>
        <family val="1"/>
        <charset val="2"/>
      </rPr>
      <t>q</t>
    </r>
    <r>
      <rPr>
        <sz val="11"/>
        <color theme="1"/>
        <rFont val="Calibri"/>
        <family val="2"/>
        <scheme val="minor"/>
      </rPr>
      <t xml:space="preserve"> = 3. Here function C(u,v) = exp(−((−log (u))</t>
    </r>
    <r>
      <rPr>
        <vertAlign val="superscript"/>
        <sz val="11"/>
        <color theme="1"/>
        <rFont val="Symbol"/>
        <family val="1"/>
        <charset val="2"/>
      </rPr>
      <t>q</t>
    </r>
    <r>
      <rPr>
        <sz val="11"/>
        <color theme="1"/>
        <rFont val="Calibri"/>
        <family val="2"/>
        <scheme val="minor"/>
      </rPr>
      <t>+(−log (v))</t>
    </r>
    <r>
      <rPr>
        <vertAlign val="superscript"/>
        <sz val="11"/>
        <color theme="1"/>
        <rFont val="Symbol"/>
        <family val="1"/>
        <charset val="2"/>
      </rPr>
      <t>q</t>
    </r>
    <r>
      <rPr>
        <sz val="11"/>
        <color theme="1"/>
        <rFont val="Calibri"/>
        <family val="2"/>
        <scheme val="minor"/>
      </rPr>
      <t>)</t>
    </r>
    <r>
      <rPr>
        <vertAlign val="superscript"/>
        <sz val="11"/>
        <color theme="1"/>
        <rFont val="Symbol"/>
        <family val="1"/>
        <charset val="2"/>
      </rPr>
      <t>1/q</t>
    </r>
    <r>
      <rPr>
        <sz val="11"/>
        <color theme="1"/>
        <rFont val="Calibri"/>
        <family val="2"/>
        <scheme val="minor"/>
      </rPr>
      <t xml:space="preserve">) </t>
    </r>
  </si>
  <si>
    <t>c)</t>
  </si>
  <si>
    <t>Lapse</t>
  </si>
  <si>
    <t>Mortality</t>
  </si>
  <si>
    <t>Correlation Matrix</t>
  </si>
  <si>
    <t>Calculate the aggregated required captial using the following three approaches:
i) Summation assuming perfect correlation among stress scenarios;
ii) A diversification benefit of 25%; and
iii) Variance-covariance matrix approach using the correlation matrix specified below</t>
  </si>
  <si>
    <t>b)</t>
  </si>
  <si>
    <t>Lapse Risk (Multiple)</t>
  </si>
  <si>
    <t>Mortality Risk (Multiple)</t>
  </si>
  <si>
    <t>Interest Rate Risk</t>
  </si>
  <si>
    <t>Shock Down</t>
  </si>
  <si>
    <t>Shock Up</t>
  </si>
  <si>
    <t>Stress Scenarios for Capital Requirement</t>
  </si>
  <si>
    <t>Calculate the required captial for each individual risk category using the following stress scenarios. Required captial = Max(Liability under shock up scenario - BEL, Liability under shock down scenario - BEL,  0)</t>
  </si>
  <si>
    <t>a)</t>
  </si>
  <si>
    <t>Question</t>
  </si>
  <si>
    <t>Total Liability</t>
  </si>
  <si>
    <t>Surrender Benefit</t>
  </si>
  <si>
    <t>Death Benefit</t>
  </si>
  <si>
    <t>Discount Factor</t>
  </si>
  <si>
    <t>Number of Policies</t>
  </si>
  <si>
    <t>Cash Surrender Value</t>
  </si>
  <si>
    <t>Sum Assured</t>
  </si>
  <si>
    <t>Lapse Rate</t>
  </si>
  <si>
    <t>Mortality Rate per 1000</t>
  </si>
  <si>
    <t>Time</t>
  </si>
  <si>
    <t>Best Estimate Liability (BEL)</t>
  </si>
  <si>
    <t>Baseline Liability Cashflows</t>
  </si>
  <si>
    <t>Baseline Assumptions</t>
  </si>
  <si>
    <t>This example explores various risk aggregation approaches, including simple summation, fixed diversification percentage, variance-covariance matrix, copulas, and an integrated model. For simplicity, only three risk types are considered: interest rate risk (affecting discounting), mortality risk, and lapse risk.</t>
  </si>
  <si>
    <t>Description</t>
  </si>
  <si>
    <t>ILA201-100-25: Diversification: Consideration on Modelling Aspects &amp; Related Fungibility and Transferability, CRO, Oct 2013, pp. 1-18 (Section 3)</t>
  </si>
  <si>
    <t>Source</t>
  </si>
  <si>
    <t>Use Data Table to calculate liability value for each scenario</t>
  </si>
  <si>
    <t>Liability</t>
  </si>
  <si>
    <t>Liability Cashflows</t>
  </si>
  <si>
    <t>Assumptions</t>
  </si>
  <si>
    <t>Aggregated Required Capital</t>
  </si>
  <si>
    <t>BEL</t>
  </si>
  <si>
    <t>95th Percentile</t>
  </si>
  <si>
    <t>Copulas can be used to model different nonlinear relationships.</t>
  </si>
  <si>
    <t>𝜃</t>
  </si>
  <si>
    <t>Gumbel copula</t>
  </si>
  <si>
    <t>Clayton copula</t>
  </si>
  <si>
    <t>C(u,v)</t>
  </si>
  <si>
    <t>v</t>
  </si>
  <si>
    <t>u</t>
  </si>
  <si>
    <t>Parameter Value</t>
  </si>
  <si>
    <t>Parameter</t>
  </si>
  <si>
    <t>Variance-covariance matrix</t>
  </si>
  <si>
    <t>Diversification with 25%</t>
  </si>
  <si>
    <t>Summation assuming perfect correlation</t>
  </si>
  <si>
    <t>Method</t>
  </si>
  <si>
    <t>Required Capital</t>
  </si>
  <si>
    <t>Risk</t>
  </si>
  <si>
    <t>Lapse Rate (Shock Down)</t>
  </si>
  <si>
    <t>Lapse Rate (Shock Up)</t>
  </si>
  <si>
    <t>Lapse Shock Down</t>
  </si>
  <si>
    <t>Lapse Shock Up</t>
  </si>
  <si>
    <t>Shock down</t>
  </si>
  <si>
    <t>Shock up</t>
  </si>
  <si>
    <t>Baseline</t>
  </si>
  <si>
    <t>Lapse Risk</t>
  </si>
  <si>
    <t>Mortality Rate per 1000 (Shock Down)</t>
  </si>
  <si>
    <t>Mortality Rate per 1000 (Shock Up)</t>
  </si>
  <si>
    <t>Mortality Shock Down</t>
  </si>
  <si>
    <t>Mortality Shock Up</t>
  </si>
  <si>
    <t>Mortality Risk</t>
  </si>
  <si>
    <t>Discount Factor (Shock Down)</t>
  </si>
  <si>
    <t>Discount Factor (Shock Up)</t>
  </si>
  <si>
    <t>Interest Rate (Shock Down)</t>
  </si>
  <si>
    <t>Interest Rate (Shock Up)</t>
  </si>
  <si>
    <t>Calculate the ultimate rate for both the liquid and illiquid categories, using the Ultimate Risk-Free Rate (URFR) derived in Part (a) and the Ultimate Illiquidity Premium as defined in Chapter 2, Section 2.2.</t>
  </si>
  <si>
    <t>Investment grade corporate 
bond</t>
  </si>
  <si>
    <t>Provincial bond yield</t>
  </si>
  <si>
    <t>Risk free rate</t>
  </si>
  <si>
    <t>Tenor</t>
  </si>
  <si>
    <t>Derive the reference curves for the observable period using the methodology described in Chapter 2, Section 2.1. The calculation should produce separate curves for both liquid and illiquid categories, based on the provided information.</t>
  </si>
  <si>
    <t>Inflation expectation (%)</t>
  </si>
  <si>
    <t>Year-over-year CPI-common inflation (%)</t>
  </si>
  <si>
    <t>Nominal 10+ year bond rate (%)</t>
  </si>
  <si>
    <t>Nominal 3-month T-bill rate (%)</t>
  </si>
  <si>
    <t>Month-Year</t>
  </si>
  <si>
    <t>Historical data of past 25 years</t>
  </si>
  <si>
    <t>Calculate the Ultimate Risk-Free Rate (URFR) using the methodology outlined in Section 2.2.2 of Chapter 1, based on the following components:
    - Historical short-term real rates
    - Historical term premium
    -  Inflation expectation
Where applicable, apply exponential moving averages to perform time-weighted averaging of historical data.</t>
  </si>
  <si>
    <t>This example illustrates the determination of IFRS 17 discount rates, focusing on two components:
    - Ultimate risk free rate (URFR) 
    - Reference curves for both liquid and illiquid categories</t>
  </si>
  <si>
    <t>CIA Educational Note: IFRS 17 Discount Rates for Life and Health Insurance Contracts, Jun 2022</t>
  </si>
  <si>
    <t>Illiquid Curve</t>
  </si>
  <si>
    <t>Liquid Curve</t>
  </si>
  <si>
    <t>Ultimate rate</t>
  </si>
  <si>
    <t>Ultimate illiquidity premium</t>
  </si>
  <si>
    <t>URFR</t>
  </si>
  <si>
    <t>Ultimate rate = URFR + ultimate illiquidity premium</t>
  </si>
  <si>
    <t>Illiquid curve</t>
  </si>
  <si>
    <t>Liquid curve</t>
  </si>
  <si>
    <t>Illiquid curve: Risk-free rate + 0.50% + 70% of Canadian investment grade corporate bonds spread</t>
  </si>
  <si>
    <t>Liquid curve: Risk-free rate + 90% of provincial bonds spread</t>
  </si>
  <si>
    <t>URFR=0.9%⏟EMA Real Rate+1.5%⏟EMA Term Premium+2.0%⏟Inflation Target=4.4%\text{URFR} = \underbrace{0.9\%}_{\text{EMA Real Rate}} + \underbrace{1.5\%}_{\text{EMA Term Premium}} + \underbrace{2.0\%}_{\text{Inflation Target}} = \boxed{4.4\%}URFR=EMA Real Rate0.9%​​+EMA Term Premium1.5%​​+Inflation Target2.0%​​=4.4%​</t>
  </si>
  <si>
    <r>
      <t>Inflation expectation:</t>
    </r>
    <r>
      <rPr>
        <sz val="11"/>
        <color theme="1"/>
        <rFont val="Calibri"/>
        <family val="2"/>
        <scheme val="minor"/>
      </rPr>
      <t xml:space="preserve"> Target midpoint from Bank of Canada = </t>
    </r>
    <r>
      <rPr>
        <b/>
        <sz val="11"/>
        <color theme="1"/>
        <rFont val="Calibri"/>
        <family val="2"/>
        <scheme val="minor"/>
      </rPr>
      <t>2.0%</t>
    </r>
  </si>
  <si>
    <t>Calculate URFR</t>
  </si>
  <si>
    <r>
      <t>Term premium (monthly):</t>
    </r>
    <r>
      <rPr>
        <sz val="11"/>
        <color theme="1"/>
        <rFont val="Calibri"/>
        <family val="2"/>
        <scheme val="minor"/>
      </rPr>
      <t xml:space="preserve"> 4.0% – 2.5% = </t>
    </r>
    <r>
      <rPr>
        <b/>
        <sz val="11"/>
        <color theme="1"/>
        <rFont val="Calibri"/>
        <family val="2"/>
        <scheme val="minor"/>
      </rPr>
      <t>1.5%</t>
    </r>
  </si>
  <si>
    <t>EMA of term premium ≈ 1.5%</t>
  </si>
  <si>
    <r>
      <t>Short-term real rate (monthly):</t>
    </r>
    <r>
      <rPr>
        <sz val="11"/>
        <color theme="1"/>
        <rFont val="Calibri"/>
        <family val="2"/>
        <scheme val="minor"/>
      </rPr>
      <t xml:space="preserve"> 2.5% – 1.6% = </t>
    </r>
    <r>
      <rPr>
        <b/>
        <sz val="11"/>
        <color theme="1"/>
        <rFont val="Calibri"/>
        <family val="2"/>
        <scheme val="minor"/>
      </rPr>
      <t>0.9%</t>
    </r>
  </si>
  <si>
    <t>EMA of real rate ≈ 0.9%</t>
  </si>
  <si>
    <t>Then:</t>
  </si>
  <si>
    <t>So:</t>
  </si>
  <si>
    <r>
      <t>Nominal 10+ year bond rate (monthly avg):</t>
    </r>
    <r>
      <rPr>
        <sz val="11"/>
        <color theme="1"/>
        <rFont val="Calibri"/>
        <family val="2"/>
        <scheme val="minor"/>
      </rPr>
      <t xml:space="preserve"> 4.0%</t>
    </r>
  </si>
  <si>
    <t>For simplicity, suppose the EMA over 300 months stabilizes close to the average due to relatively constant inputs.</t>
  </si>
  <si>
    <r>
      <t>Year-over-year CPI-common inflation (monthly avg):</t>
    </r>
    <r>
      <rPr>
        <sz val="11"/>
        <color theme="1"/>
        <rFont val="Calibri"/>
        <family val="2"/>
        <scheme val="minor"/>
      </rPr>
      <t xml:space="preserve"> 1.6%</t>
    </r>
  </si>
  <si>
    <r>
      <t xml:space="preserve">Use </t>
    </r>
    <r>
      <rPr>
        <sz val="10"/>
        <color theme="1"/>
        <rFont val="Arial Unicode MS"/>
      </rPr>
      <t>α = 2 / (300 + 1) ≈ 0.006645</t>
    </r>
  </si>
  <si>
    <r>
      <t>Nominal 3-month T-bill rate (monthly avg):</t>
    </r>
    <r>
      <rPr>
        <sz val="11"/>
        <color theme="1"/>
        <rFont val="Calibri"/>
        <family val="2"/>
        <scheme val="minor"/>
      </rPr>
      <t xml:space="preserve"> 2.5%</t>
    </r>
  </si>
  <si>
    <t>EMA Application</t>
  </si>
  <si>
    <t>Assume monthly data over 25 years (300 months) with the following:</t>
  </si>
  <si>
    <t>EMA term premium (%)</t>
  </si>
  <si>
    <t>EMA short-term real rate (%)</t>
  </si>
  <si>
    <t>Term premium (%)</t>
  </si>
  <si>
    <t>Short-term real rate (%)</t>
  </si>
  <si>
    <t>Exponential moving average (EMA)</t>
  </si>
  <si>
    <t>Calculation</t>
  </si>
  <si>
    <t>a</t>
  </si>
  <si>
    <t>N (number of records)</t>
  </si>
  <si>
    <t>Inflation expectation</t>
  </si>
  <si>
    <t>Term premium</t>
  </si>
  <si>
    <t>Short-term real rate</t>
  </si>
  <si>
    <t>Reconstruct the CSM movements incorporating a change in risk adjustment (RA) assumptions at the end of year 6.
At end of Year 6, the coefficient of variation (CV) used to estimate the risk adjustment increases from 10% to 20%.</t>
  </si>
  <si>
    <t>e)</t>
  </si>
  <si>
    <t>Construct the Contractual Service Margin (CSM) movement over 15 years, including the following components:
    - Opening CSM
    - Interest accretion
    -  Changes relating to future service (assuming there is no assumption change)
    -  Adjusted CSM
    - CSM released in profit or loss
    - Closing CSM</t>
  </si>
  <si>
    <t>Calculate the coverage units and the CSM amortization ratio for each year</t>
  </si>
  <si>
    <t>Calculate the Contractual Service Margin (CSM) at initial recognition</t>
  </si>
  <si>
    <t>Calculate the risk adjustment at initial recognition using the following assumptions:
    - The risk adjustment is determined based on the present value of future claims.
    - The present value of future claims follows a lognormal distribution with a coefficient of variation (standard deviation divided by the mean) of 10%.
    - The risk adjustment is calculated using the Value at Risk (VaR) approach at an 80% confidence level.</t>
  </si>
  <si>
    <t>Total Claim (EOY)</t>
  </si>
  <si>
    <t>Surrender Benefit (EOY)</t>
  </si>
  <si>
    <t>Death Benefit (EOY)</t>
  </si>
  <si>
    <t>Non-attributable expense (BOY)</t>
  </si>
  <si>
    <t>Directly attributable expense (BOY)</t>
  </si>
  <si>
    <t>Commission - Renewal Year (BOY)</t>
  </si>
  <si>
    <t>Acqusition Cost (BOY)</t>
  </si>
  <si>
    <t>Premium Income (BOY)</t>
  </si>
  <si>
    <t>Non-attributable expense</t>
  </si>
  <si>
    <t>Directly attributable expense</t>
  </si>
  <si>
    <t>Commission - Renewal Year</t>
  </si>
  <si>
    <t>Acqusition Cost</t>
  </si>
  <si>
    <t>Premium</t>
  </si>
  <si>
    <t>Locked in curve (spot rate)</t>
  </si>
  <si>
    <t>Baseline Cashflow Projection (Cohort)</t>
  </si>
  <si>
    <t>Baseline Assumptions (Per policy)</t>
  </si>
  <si>
    <t>This example demonstrates how the Contractual Service Margin (CSM) under IFRS 17 is determined at initial recognition and subsequently measured. The table below projects the expected cash flows for an IFRS 17 cohort at inception. The contract boundary is 15 years.</t>
  </si>
  <si>
    <t>IFRS 17 CSM: A Life Insurance Perspective (Section 2)</t>
  </si>
  <si>
    <t xml:space="preserve">PV Total Claim </t>
  </si>
  <si>
    <t>Interest accretion rate</t>
  </si>
  <si>
    <t>Coverage Unit</t>
  </si>
  <si>
    <t>Closing CSM</t>
  </si>
  <si>
    <t>CSM released in profit or loss</t>
  </si>
  <si>
    <t>Adjusted CSM</t>
  </si>
  <si>
    <t>Changes relating to future service</t>
  </si>
  <si>
    <t>Interest accretion</t>
  </si>
  <si>
    <t>Opening CSM</t>
  </si>
  <si>
    <t>RA in the 6th year</t>
  </si>
  <si>
    <t>VaR</t>
  </si>
  <si>
    <t xml:space="preserve">   s</t>
  </si>
  <si>
    <t xml:space="preserve">   m</t>
  </si>
  <si>
    <r>
      <t>standard deviation:
   exp(</t>
    </r>
    <r>
      <rPr>
        <sz val="11"/>
        <color theme="1"/>
        <rFont val="Symbol"/>
        <family val="1"/>
        <charset val="2"/>
      </rPr>
      <t>m</t>
    </r>
    <r>
      <rPr>
        <sz val="11"/>
        <color theme="1"/>
        <rFont val="Calibri"/>
        <family val="2"/>
        <scheme val="minor"/>
      </rPr>
      <t>+</t>
    </r>
    <r>
      <rPr>
        <sz val="11"/>
        <color theme="1"/>
        <rFont val="Symbol"/>
        <family val="1"/>
        <charset val="2"/>
      </rPr>
      <t>s</t>
    </r>
    <r>
      <rPr>
        <vertAlign val="superscript"/>
        <sz val="11"/>
        <color theme="1"/>
        <rFont val="Calibri"/>
        <family val="2"/>
        <scheme val="minor"/>
      </rPr>
      <t>2</t>
    </r>
    <r>
      <rPr>
        <sz val="11"/>
        <color theme="1"/>
        <rFont val="Calibri"/>
        <family val="2"/>
        <scheme val="minor"/>
      </rPr>
      <t>/2)</t>
    </r>
    <r>
      <rPr>
        <sz val="11"/>
        <color theme="1"/>
        <rFont val="Aptos Narrow"/>
        <family val="2"/>
      </rPr>
      <t>∙√[</t>
    </r>
    <r>
      <rPr>
        <sz val="11"/>
        <color theme="1"/>
        <rFont val="Calibri"/>
        <family val="2"/>
      </rPr>
      <t>exp(</t>
    </r>
    <r>
      <rPr>
        <sz val="11"/>
        <color theme="1"/>
        <rFont val="Symbol"/>
        <family val="1"/>
        <charset val="2"/>
      </rPr>
      <t>s</t>
    </r>
    <r>
      <rPr>
        <vertAlign val="superscript"/>
        <sz val="11"/>
        <color theme="1"/>
        <rFont val="Calibri"/>
        <family val="2"/>
      </rPr>
      <t>2</t>
    </r>
    <r>
      <rPr>
        <sz val="11"/>
        <color theme="1"/>
        <rFont val="Calibri"/>
        <family val="2"/>
      </rPr>
      <t>)-1]</t>
    </r>
  </si>
  <si>
    <r>
      <t>mean:
   exp(</t>
    </r>
    <r>
      <rPr>
        <sz val="11"/>
        <color theme="1"/>
        <rFont val="Symbol"/>
        <family val="1"/>
        <charset val="2"/>
      </rPr>
      <t>m</t>
    </r>
    <r>
      <rPr>
        <sz val="11"/>
        <color theme="1"/>
        <rFont val="Calibri"/>
        <family val="2"/>
        <scheme val="minor"/>
      </rPr>
      <t>+</t>
    </r>
    <r>
      <rPr>
        <sz val="11"/>
        <color theme="1"/>
        <rFont val="Symbol"/>
        <family val="1"/>
        <charset val="2"/>
      </rPr>
      <t>s</t>
    </r>
    <r>
      <rPr>
        <vertAlign val="superscript"/>
        <sz val="11"/>
        <color theme="1"/>
        <rFont val="Calibri"/>
        <family val="2"/>
        <scheme val="minor"/>
      </rPr>
      <t>2</t>
    </r>
    <r>
      <rPr>
        <sz val="11"/>
        <color theme="1"/>
        <rFont val="Calibri"/>
        <family val="2"/>
        <scheme val="minor"/>
      </rPr>
      <t>/2)</t>
    </r>
  </si>
  <si>
    <t>Lognormal Distribution</t>
  </si>
  <si>
    <t>Coefficient of variation</t>
  </si>
  <si>
    <t>Confidence level</t>
  </si>
  <si>
    <t>PV Total Claim</t>
  </si>
  <si>
    <t>New</t>
  </si>
  <si>
    <t>Original</t>
  </si>
  <si>
    <t>CSM amortization ratio</t>
  </si>
  <si>
    <t>Total coverage units</t>
  </si>
  <si>
    <t>Coverage units provided in the year</t>
  </si>
  <si>
    <t>CSM at initial recognition</t>
  </si>
  <si>
    <t>Fulfilment cashflows</t>
  </si>
  <si>
    <t>Risk adjustment</t>
  </si>
  <si>
    <t>Non-attributable expense is not part of the fulfillment cashflows</t>
  </si>
  <si>
    <t>PV of cash outflows</t>
  </si>
  <si>
    <t>PV of cash inflows</t>
  </si>
  <si>
    <t>PV Surrender Benefit</t>
  </si>
  <si>
    <t>PV Death Benefit</t>
  </si>
  <si>
    <t>PV Directly attributable expense</t>
  </si>
  <si>
    <t>PV Commission - Renewal Year</t>
  </si>
  <si>
    <t>PV Acqusition Cost</t>
  </si>
  <si>
    <t>PV Premium Income</t>
  </si>
  <si>
    <t>RA at initial recognition</t>
  </si>
  <si>
    <t>standard deviation</t>
  </si>
  <si>
    <t>mean</t>
  </si>
  <si>
    <t>Validation</t>
  </si>
  <si>
    <t>Calculated</t>
  </si>
  <si>
    <t xml:space="preserve">Copyright © Society of Actuaries </t>
  </si>
  <si>
    <t>Updated: July 8, 2025</t>
  </si>
  <si>
    <t>Version 2025-1</t>
  </si>
  <si>
    <t>education@soa.org</t>
  </si>
  <si>
    <t>These guided examples have been developed by an actuarial subject matter expert (see tabs for details)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</si>
  <si>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o</t>
  </si>
  <si>
    <t>These guided examples are not intended to approximate a course assessment, and candidates should not use them as proxies for assessment items. For examples of assessment items, we recommend referencing the curated past exam questions for this course.</t>
  </si>
  <si>
    <t xml:space="preserve">These guided examples present one method of arriving at a solution; there could be equally appropriate alternative solutions.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</si>
  <si>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</si>
  <si>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</si>
  <si>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GUIDED EXAMPLES</t>
  </si>
  <si>
    <t>ILA 201-I - Valuation and Advanced Product and Risk Management, Intl.</t>
  </si>
  <si>
    <r>
      <t xml:space="preserve">This guided example has been developed by </t>
    </r>
    <r>
      <rPr>
        <b/>
        <sz val="11"/>
        <color theme="1"/>
        <rFont val="Aptos"/>
        <family val="2"/>
      </rPr>
      <t>Abraham Weishaus (PhD, FSA, CFA, MAAA), ASM Study Manuals,</t>
    </r>
    <r>
      <rPr>
        <sz val="11"/>
        <color theme="1"/>
        <rFont val="Aptos"/>
        <family val="2"/>
      </rPr>
      <t xml:space="preserve"> with review and edits as appropriate by course curriculum volunteers and SOA staff.  </t>
    </r>
  </si>
  <si>
    <r>
      <t xml:space="preserve">This guided example has been developed by </t>
    </r>
    <r>
      <rPr>
        <b/>
        <sz val="11"/>
        <color theme="1"/>
        <rFont val="Aptos"/>
        <family val="2"/>
      </rPr>
      <t>Kailan Shang (FSA),</t>
    </r>
    <r>
      <rPr>
        <sz val="11"/>
        <color theme="1"/>
        <rFont val="Aptos"/>
        <family val="2"/>
      </rPr>
      <t xml:space="preserve"> with review and edits as appropriate by course curriculum volunteers and SOA staff.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</si>
</sst>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0.0000"/>
    <numFmt numFmtId="165" formatCode="_(* #,##0_);_(* \(#,##0\);_(* &quot;-&quot;??_);_(@_)"/>
    <numFmt numFmtId="166" formatCode="_(* #,##0.000000_);_(* \(#,##0.000000\);_(* &quot;-&quot;??_);_(@_)"/>
    <numFmt numFmtId="167" formatCode="#,##0.0000"/>
    <numFmt numFmtId="168" formatCode="0.0%"/>
    <numFmt numFmtId="169" formatCode="#,##0.000"/>
    <numFmt numFmtId="170" formatCode="0.0"/>
    <numFmt numFmtId="171" formatCode="mmm/yyyy"/>
    <numFmt numFmtId="172" formatCode="0.000"/>
    <numFmt numFmtId="173" formatCode="0.000000"/>
    <numFmt numFmtId="174" formatCode="#,##0.0"/>
  </numFmts>
  <fonts count="24">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11"/>
      <color theme="1"/>
      <name val="Calibri"/>
      <family val="2"/>
    </font>
    <font>
      <sz val="11"/>
      <color theme="1"/>
      <name val="Symbol"/>
      <family val="1"/>
      <charset val="2"/>
    </font>
    <font>
      <vertAlign val="superscript"/>
      <sz val="11"/>
      <color theme="1"/>
      <name val="Calibri"/>
      <family val="2"/>
      <scheme val="minor"/>
    </font>
    <font>
      <vertAlign val="superscript"/>
      <sz val="11"/>
      <color theme="1"/>
      <name val="Symbol"/>
      <family val="1"/>
      <charset val="2"/>
    </font>
    <font>
      <b/>
      <u/>
      <sz val="11"/>
      <color theme="1"/>
      <name val="Calibri"/>
      <family val="2"/>
      <scheme val="minor"/>
    </font>
    <font>
      <sz val="10"/>
      <color theme="1"/>
      <name val="Arial"/>
      <family val="2"/>
    </font>
    <font>
      <b/>
      <i/>
      <sz val="11"/>
      <color theme="1"/>
      <name val="Calibri"/>
      <family val="2"/>
      <scheme val="minor"/>
    </font>
    <font>
      <sz val="11"/>
      <color theme="1"/>
      <name val="Aptos"/>
      <family val="2"/>
    </font>
    <font>
      <b/>
      <sz val="12"/>
      <color theme="1"/>
      <name val="Calibri"/>
      <family val="2"/>
      <scheme val="minor"/>
    </font>
    <font>
      <sz val="10"/>
      <color theme="1"/>
      <name val="Arial Unicode MS"/>
    </font>
    <font>
      <sz val="11"/>
      <color theme="1"/>
      <name val="Aptos Narrow"/>
      <family val="2"/>
    </font>
    <font>
      <vertAlign val="superscript"/>
      <sz val="11"/>
      <color theme="1"/>
      <name val="Calibri"/>
      <family val="2"/>
    </font>
    <font>
      <sz val="10"/>
      <color theme="1"/>
      <name val="Calibri"/>
      <family val="2"/>
      <scheme val="minor"/>
    </font>
    <font>
      <u/>
      <sz val="11"/>
      <color theme="10"/>
      <name val="Calibri"/>
      <family val="2"/>
      <scheme val="minor"/>
    </font>
    <font>
      <u/>
      <sz val="11"/>
      <color theme="10"/>
      <name val="Aptos Narrow"/>
      <family val="2"/>
    </font>
    <font>
      <sz val="11"/>
      <name val="Aptos Narrow"/>
      <family val="2"/>
    </font>
    <font>
      <sz val="16"/>
      <color theme="4"/>
      <name val="Calibri Light"/>
      <family val="2"/>
      <scheme val="major"/>
    </font>
    <font>
      <sz val="11"/>
      <color theme="4"/>
      <name val="Calibri"/>
      <family val="2"/>
      <scheme val="minor"/>
    </font>
    <font>
      <b/>
      <sz val="26"/>
      <color theme="4"/>
      <name val="Calibri Light"/>
      <family val="2"/>
    </font>
    <font>
      <b/>
      <sz val="11"/>
      <color theme="1"/>
      <name val="Aptos"/>
      <family val="2"/>
    </font>
  </fonts>
  <fills count="4">
    <fill>
      <patternFill patternType="none"/>
    </fill>
    <fill>
      <patternFill patternType="gray125"/>
    </fill>
    <fill>
      <patternFill patternType="solid">
        <fgColor theme="2"/>
        <bgColor indexed="64"/>
      </patternFill>
    </fill>
    <fill>
      <patternFill patternType="solid">
        <fgColor rgb="FFFFFF00"/>
        <bgColor indexed="64"/>
      </patternFill>
    </fill>
  </fills>
  <borders count="63">
    <border>
      <left/>
      <right/>
      <top/>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indexed="64"/>
      </left>
      <right style="thin">
        <color indexed="64"/>
      </right>
      <top/>
      <bottom style="thin">
        <color indexed="64"/>
      </bottom>
      <diagonal/>
    </border>
    <border>
      <left style="medium">
        <color auto="1"/>
      </left>
      <right style="thin">
        <color auto="1"/>
      </right>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ck">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bottom style="thin">
        <color auto="1"/>
      </bottom>
      <diagonal/>
    </border>
    <border>
      <left style="thick">
        <color auto="1"/>
      </left>
      <right style="thin">
        <color auto="1"/>
      </right>
      <top/>
      <bottom style="thin">
        <color auto="1"/>
      </bottom>
      <diagonal/>
    </border>
    <border>
      <left style="thin">
        <color auto="1"/>
      </left>
      <right style="thick">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ck">
        <color auto="1"/>
      </left>
      <right style="thin">
        <color auto="1"/>
      </right>
      <top style="thick">
        <color auto="1"/>
      </top>
      <bottom style="thick">
        <color auto="1"/>
      </bottom>
      <diagonal/>
    </border>
    <border>
      <left/>
      <right style="medium">
        <color auto="1"/>
      </right>
      <top style="dashed">
        <color auto="1"/>
      </top>
      <bottom style="medium">
        <color auto="1"/>
      </bottom>
      <diagonal/>
    </border>
    <border>
      <left/>
      <right/>
      <top style="dashed">
        <color auto="1"/>
      </top>
      <bottom style="medium">
        <color auto="1"/>
      </bottom>
      <diagonal/>
    </border>
    <border>
      <left style="dashed">
        <color auto="1"/>
      </left>
      <right/>
      <top style="dashed">
        <color auto="1"/>
      </top>
      <bottom style="medium">
        <color auto="1"/>
      </bottom>
      <diagonal/>
    </border>
    <border>
      <left style="medium">
        <color auto="1"/>
      </left>
      <right style="dashed">
        <color auto="1"/>
      </right>
      <top style="dashed">
        <color auto="1"/>
      </top>
      <bottom style="medium">
        <color auto="1"/>
      </bottom>
      <diagonal/>
    </border>
    <border>
      <left style="dashed">
        <color auto="1"/>
      </left>
      <right style="medium">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medium">
        <color auto="1"/>
      </left>
      <right style="dashed">
        <color auto="1"/>
      </right>
      <top style="dashed">
        <color auto="1"/>
      </top>
      <bottom style="dashed">
        <color auto="1"/>
      </bottom>
      <diagonal/>
    </border>
    <border>
      <left style="dashed">
        <color auto="1"/>
      </left>
      <right style="medium">
        <color auto="1"/>
      </right>
      <top style="medium">
        <color auto="1"/>
      </top>
      <bottom style="dashed">
        <color auto="1"/>
      </bottom>
      <diagonal/>
    </border>
    <border>
      <left style="dashed">
        <color auto="1"/>
      </left>
      <right style="dashed">
        <color auto="1"/>
      </right>
      <top style="medium">
        <color auto="1"/>
      </top>
      <bottom style="dashed">
        <color auto="1"/>
      </bottom>
      <diagonal/>
    </border>
    <border>
      <left style="medium">
        <color auto="1"/>
      </left>
      <right style="dashed">
        <color auto="1"/>
      </right>
      <top style="medium">
        <color auto="1"/>
      </top>
      <bottom style="dashed">
        <color auto="1"/>
      </bottom>
      <diagonal/>
    </border>
    <border>
      <left style="thin">
        <color indexed="64"/>
      </left>
      <right style="thick">
        <color auto="1"/>
      </right>
      <top style="thin">
        <color indexed="64"/>
      </top>
      <bottom style="medium">
        <color indexed="64"/>
      </bottom>
      <diagonal/>
    </border>
    <border>
      <left style="thick">
        <color auto="1"/>
      </left>
      <right style="thin">
        <color auto="1"/>
      </right>
      <top style="thin">
        <color indexed="64"/>
      </top>
      <bottom style="medium">
        <color indexed="64"/>
      </bottom>
      <diagonal/>
    </border>
    <border>
      <left style="medium">
        <color auto="1"/>
      </left>
      <right style="medium">
        <color auto="1"/>
      </right>
      <top style="medium">
        <color auto="1"/>
      </top>
      <bottom style="medium">
        <color auto="1"/>
      </bottom>
      <diagonal/>
    </border>
    <border>
      <left style="thin">
        <color auto="1"/>
      </left>
      <right/>
      <top style="thin">
        <color auto="1"/>
      </top>
      <bottom style="thick">
        <color auto="1"/>
      </bottom>
      <diagonal/>
    </border>
    <border>
      <left style="thin">
        <color indexed="64"/>
      </left>
      <right/>
      <top/>
      <bottom style="thin">
        <color indexed="64"/>
      </bottom>
      <diagonal/>
    </border>
    <border>
      <left style="thin">
        <color auto="1"/>
      </left>
      <right/>
      <top style="thick">
        <color auto="1"/>
      </top>
      <bottom style="thick">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right/>
      <top style="thin">
        <color auto="1"/>
      </top>
      <bottom style="thin">
        <color indexed="64"/>
      </bottom>
      <diagonal/>
    </border>
    <border>
      <left style="medium">
        <color auto="1"/>
      </left>
      <right/>
      <top style="thin">
        <color auto="1"/>
      </top>
      <bottom style="thin">
        <color indexed="64"/>
      </bottom>
      <diagonal/>
    </border>
    <border>
      <left style="thin">
        <color indexed="64"/>
      </left>
      <right style="medium">
        <color indexed="64"/>
      </right>
      <top style="dashed">
        <color indexed="64"/>
      </top>
      <bottom style="medium">
        <color indexed="64"/>
      </bottom>
      <diagonal/>
    </border>
    <border>
      <left style="medium">
        <color auto="1"/>
      </left>
      <right/>
      <top style="dashed">
        <color auto="1"/>
      </top>
      <bottom style="medium">
        <color auto="1"/>
      </bottom>
      <diagonal/>
    </border>
    <border>
      <left style="thin">
        <color indexed="64"/>
      </left>
      <right style="medium">
        <color indexed="64"/>
      </right>
      <top style="dashed">
        <color indexed="64"/>
      </top>
      <bottom style="dashed">
        <color indexed="64"/>
      </bottom>
      <diagonal/>
    </border>
    <border>
      <left/>
      <right/>
      <top style="dashed">
        <color auto="1"/>
      </top>
      <bottom style="dashed">
        <color auto="1"/>
      </bottom>
      <diagonal/>
    </border>
    <border>
      <left style="medium">
        <color auto="1"/>
      </left>
      <right/>
      <top style="dashed">
        <color auto="1"/>
      </top>
      <bottom style="dashed">
        <color auto="1"/>
      </bottom>
      <diagonal/>
    </border>
    <border>
      <left style="thin">
        <color indexed="64"/>
      </left>
      <right style="medium">
        <color indexed="64"/>
      </right>
      <top style="medium">
        <color indexed="64"/>
      </top>
      <bottom style="dashed">
        <color indexed="64"/>
      </bottom>
      <diagonal/>
    </border>
    <border>
      <left/>
      <right/>
      <top style="medium">
        <color auto="1"/>
      </top>
      <bottom style="dashed">
        <color auto="1"/>
      </bottom>
      <diagonal/>
    </border>
    <border>
      <left style="medium">
        <color auto="1"/>
      </left>
      <right/>
      <top style="medium">
        <color auto="1"/>
      </top>
      <bottom style="dashed">
        <color auto="1"/>
      </bottom>
      <diagonal/>
    </border>
    <border>
      <left style="dashed">
        <color auto="1"/>
      </left>
      <right style="thick">
        <color auto="1"/>
      </right>
      <top style="dashed">
        <color auto="1"/>
      </top>
      <bottom style="thick">
        <color auto="1"/>
      </bottom>
      <diagonal/>
    </border>
    <border>
      <left style="dashed">
        <color auto="1"/>
      </left>
      <right style="dashed">
        <color auto="1"/>
      </right>
      <top style="dashed">
        <color auto="1"/>
      </top>
      <bottom style="thick">
        <color auto="1"/>
      </bottom>
      <diagonal/>
    </border>
    <border>
      <left style="thick">
        <color auto="1"/>
      </left>
      <right style="dashed">
        <color auto="1"/>
      </right>
      <top style="dashed">
        <color auto="1"/>
      </top>
      <bottom style="thick">
        <color auto="1"/>
      </bottom>
      <diagonal/>
    </border>
    <border>
      <left style="dashed">
        <color auto="1"/>
      </left>
      <right style="thick">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thick">
        <color auto="1"/>
      </left>
      <right style="dashed">
        <color auto="1"/>
      </right>
      <top style="thick">
        <color auto="1"/>
      </top>
      <bottom style="dashed">
        <color auto="1"/>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43" fontId="1" fillId="0" borderId="0" applyFont="0" applyFill="0" applyBorder="0" applyAlignment="0" applyProtection="0"/>
    <xf numFmtId="0" fontId="17" fillId="0" borderId="0" applyNumberFormat="0" applyFill="0" applyBorder="0" applyAlignment="0" applyProtection="0"/>
  </cellStyleXfs>
  <cellXfs count="205">
    <xf numFmtId="0" fontId="0" fillId="0" borderId="0" xfId="0"/>
    <xf numFmtId="0" fontId="0" fillId="0" borderId="0" xfId="0" applyAlignment="1">
      <alignment horizontal="center"/>
    </xf>
    <xf numFmtId="164" fontId="0" fillId="0" borderId="0" xfId="0" applyNumberFormat="1"/>
    <xf numFmtId="0" fontId="0" fillId="2" borderId="0" xfId="0" applyFill="1"/>
    <xf numFmtId="0" fontId="2" fillId="0" borderId="0" xfId="0" applyFont="1" applyAlignment="1">
      <alignment horizontal="center"/>
    </xf>
    <xf numFmtId="0" fontId="3" fillId="0" borderId="0" xfId="0" applyFont="1"/>
    <xf numFmtId="165" fontId="0" fillId="0" borderId="0" xfId="0" applyNumberFormat="1"/>
    <xf numFmtId="165" fontId="1" fillId="0" borderId="0" xfId="1" applyNumberFormat="1" applyFont="1" applyFill="1" applyBorder="1"/>
    <xf numFmtId="10" fontId="1" fillId="0" borderId="0" xfId="2" applyNumberFormat="1" applyFont="1" applyFill="1" applyBorder="1"/>
    <xf numFmtId="165" fontId="0" fillId="0" borderId="0" xfId="1" applyNumberFormat="1" applyFont="1" applyFill="1" applyBorder="1"/>
    <xf numFmtId="166" fontId="0" fillId="0" borderId="0" xfId="1" applyNumberFormat="1" applyFont="1" applyFill="1" applyBorder="1"/>
    <xf numFmtId="167" fontId="0" fillId="0" borderId="1" xfId="0" applyNumberFormat="1" applyBorder="1"/>
    <xf numFmtId="167" fontId="0" fillId="0" borderId="2" xfId="0" applyNumberFormat="1" applyBorder="1"/>
    <xf numFmtId="0" fontId="0" fillId="0" borderId="3" xfId="0" applyBorder="1"/>
    <xf numFmtId="167" fontId="0" fillId="0" borderId="4" xfId="0" applyNumberFormat="1" applyBorder="1"/>
    <xf numFmtId="167" fontId="0" fillId="0" borderId="5" xfId="0" applyNumberFormat="1" applyBorder="1"/>
    <xf numFmtId="0" fontId="0" fillId="0" borderId="6" xfId="0" applyBorder="1"/>
    <xf numFmtId="167" fontId="0" fillId="0" borderId="7" xfId="0" applyNumberFormat="1" applyBorder="1"/>
    <xf numFmtId="167" fontId="0" fillId="0" borderId="8" xfId="0" applyNumberFormat="1" applyBorder="1"/>
    <xf numFmtId="0" fontId="0" fillId="0" borderId="9" xfId="0" applyBorder="1"/>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0" xfId="0" applyAlignment="1">
      <alignment wrapText="1"/>
    </xf>
    <xf numFmtId="0" fontId="0" fillId="0" borderId="0" xfId="0" applyAlignment="1">
      <alignment vertical="center"/>
    </xf>
    <xf numFmtId="0" fontId="0" fillId="0" borderId="5" xfId="0" applyBorder="1"/>
    <xf numFmtId="9" fontId="0" fillId="0" borderId="5" xfId="0" applyNumberFormat="1" applyBorder="1"/>
    <xf numFmtId="168" fontId="0" fillId="0" borderId="5" xfId="2" applyNumberFormat="1" applyFont="1" applyBorder="1"/>
    <xf numFmtId="0" fontId="0" fillId="0" borderId="5" xfId="0" applyBorder="1" applyAlignment="1">
      <alignment horizontal="center" vertical="center"/>
    </xf>
    <xf numFmtId="0" fontId="2" fillId="0" borderId="0" xfId="0" applyFont="1"/>
    <xf numFmtId="0" fontId="8" fillId="0" borderId="0" xfId="0" applyFont="1"/>
    <xf numFmtId="4" fontId="0" fillId="0" borderId="15" xfId="0" applyNumberFormat="1" applyBorder="1"/>
    <xf numFmtId="4" fontId="0" fillId="0" borderId="16" xfId="0" applyNumberFormat="1" applyBorder="1"/>
    <xf numFmtId="4" fontId="0" fillId="0" borderId="17" xfId="0" applyNumberFormat="1" applyBorder="1"/>
    <xf numFmtId="2" fontId="0" fillId="0" borderId="15" xfId="0" applyNumberFormat="1" applyBorder="1"/>
    <xf numFmtId="169" fontId="0" fillId="0" borderId="16" xfId="0" applyNumberFormat="1" applyBorder="1"/>
    <xf numFmtId="4" fontId="9" fillId="0" borderId="16" xfId="3" applyNumberFormat="1" applyBorder="1" applyAlignment="1">
      <alignment horizontal="right"/>
    </xf>
    <xf numFmtId="0" fontId="0" fillId="0" borderId="17" xfId="0" applyBorder="1"/>
    <xf numFmtId="4" fontId="0" fillId="0" borderId="18" xfId="0" applyNumberFormat="1" applyBorder="1"/>
    <xf numFmtId="4" fontId="0" fillId="0" borderId="5" xfId="0" applyNumberFormat="1" applyBorder="1"/>
    <xf numFmtId="4" fontId="0" fillId="0" borderId="19" xfId="0" applyNumberFormat="1" applyBorder="1"/>
    <xf numFmtId="2" fontId="0" fillId="0" borderId="18" xfId="0" applyNumberFormat="1" applyBorder="1"/>
    <xf numFmtId="169" fontId="0" fillId="0" borderId="5" xfId="0" applyNumberFormat="1" applyBorder="1"/>
    <xf numFmtId="4" fontId="9" fillId="0" borderId="5" xfId="3" applyNumberFormat="1" applyBorder="1" applyAlignment="1">
      <alignment horizontal="right"/>
    </xf>
    <xf numFmtId="0" fontId="0" fillId="0" borderId="19" xfId="0" applyBorder="1"/>
    <xf numFmtId="0" fontId="0" fillId="0" borderId="20" xfId="0" applyBorder="1"/>
    <xf numFmtId="0" fontId="0" fillId="0" borderId="8" xfId="0" applyBorder="1"/>
    <xf numFmtId="0" fontId="0" fillId="0" borderId="21" xfId="0" applyBorder="1"/>
    <xf numFmtId="0" fontId="0" fillId="0" borderId="22" xfId="0" applyBorder="1" applyAlignment="1">
      <alignment wrapText="1"/>
    </xf>
    <xf numFmtId="0" fontId="0" fillId="0" borderId="23" xfId="0" applyBorder="1" applyAlignment="1">
      <alignment wrapText="1"/>
    </xf>
    <xf numFmtId="0" fontId="0" fillId="0" borderId="24" xfId="0" applyBorder="1" applyAlignment="1">
      <alignment wrapText="1"/>
    </xf>
    <xf numFmtId="4" fontId="2" fillId="0" borderId="0" xfId="0" applyNumberFormat="1" applyFont="1"/>
    <xf numFmtId="0" fontId="10" fillId="0" borderId="0" xfId="0" applyFont="1" applyAlignment="1">
      <alignment horizontal="right"/>
    </xf>
    <xf numFmtId="0" fontId="11" fillId="0" borderId="0" xfId="0" applyFont="1"/>
    <xf numFmtId="4" fontId="0" fillId="0" borderId="0" xfId="0" applyNumberFormat="1"/>
    <xf numFmtId="169" fontId="9" fillId="0" borderId="5" xfId="3" applyNumberFormat="1" applyBorder="1" applyAlignment="1">
      <alignment horizontal="right"/>
    </xf>
    <xf numFmtId="4" fontId="2" fillId="3" borderId="0" xfId="0" applyNumberFormat="1" applyFont="1" applyFill="1"/>
    <xf numFmtId="0" fontId="2" fillId="0" borderId="0" xfId="0" applyFont="1" applyAlignment="1">
      <alignment horizontal="right" vertical="center"/>
    </xf>
    <xf numFmtId="0" fontId="2" fillId="3" borderId="0" xfId="0" applyFont="1" applyFill="1"/>
    <xf numFmtId="0" fontId="2" fillId="0" borderId="0" xfId="0" applyFont="1" applyAlignment="1">
      <alignment vertical="center"/>
    </xf>
    <xf numFmtId="164" fontId="2" fillId="3" borderId="0" xfId="0" applyNumberFormat="1" applyFont="1" applyFill="1"/>
    <xf numFmtId="4" fontId="2" fillId="3" borderId="1" xfId="0" applyNumberFormat="1" applyFont="1" applyFill="1" applyBorder="1"/>
    <xf numFmtId="4" fontId="0" fillId="0" borderId="1" xfId="0" applyNumberFormat="1" applyBorder="1"/>
    <xf numFmtId="4" fontId="2" fillId="3" borderId="4" xfId="0" applyNumberFormat="1" applyFont="1" applyFill="1" applyBorder="1"/>
    <xf numFmtId="4" fontId="0" fillId="0" borderId="4" xfId="0" applyNumberFormat="1" applyBorder="1"/>
    <xf numFmtId="4" fontId="2" fillId="3" borderId="7" xfId="0" applyNumberFormat="1" applyFont="1" applyFill="1" applyBorder="1"/>
    <xf numFmtId="4" fontId="0" fillId="0" borderId="7" xfId="0" applyNumberFormat="1" applyBorder="1"/>
    <xf numFmtId="0" fontId="2" fillId="3" borderId="10" xfId="0" applyFont="1" applyFill="1" applyBorder="1" applyAlignment="1">
      <alignment vertical="center" wrapText="1"/>
    </xf>
    <xf numFmtId="0" fontId="0" fillId="0" borderId="10" xfId="0" applyBorder="1"/>
    <xf numFmtId="0" fontId="0" fillId="0" borderId="12" xfId="0" applyBorder="1"/>
    <xf numFmtId="4" fontId="0" fillId="3" borderId="5" xfId="0" applyNumberFormat="1" applyFill="1" applyBorder="1"/>
    <xf numFmtId="0" fontId="0" fillId="3" borderId="23" xfId="0" applyFill="1" applyBorder="1" applyAlignment="1">
      <alignment wrapText="1"/>
    </xf>
    <xf numFmtId="0" fontId="2" fillId="3" borderId="28" xfId="0" applyFont="1" applyFill="1" applyBorder="1"/>
    <xf numFmtId="4" fontId="0" fillId="0" borderId="29" xfId="0" applyNumberFormat="1" applyBorder="1"/>
    <xf numFmtId="4" fontId="0" fillId="0" borderId="30" xfId="0" applyNumberFormat="1" applyBorder="1"/>
    <xf numFmtId="0" fontId="0" fillId="0" borderId="31" xfId="0" applyBorder="1"/>
    <xf numFmtId="168" fontId="0" fillId="0" borderId="29" xfId="0" applyNumberFormat="1" applyBorder="1"/>
    <xf numFmtId="168" fontId="0" fillId="0" borderId="30" xfId="0" applyNumberFormat="1" applyBorder="1"/>
    <xf numFmtId="0" fontId="0" fillId="0" borderId="32" xfId="0" applyBorder="1"/>
    <xf numFmtId="0" fontId="0" fillId="0" borderId="33" xfId="0" applyBorder="1"/>
    <xf numFmtId="0" fontId="8" fillId="0" borderId="34" xfId="0" applyFont="1" applyBorder="1"/>
    <xf numFmtId="4" fontId="0" fillId="0" borderId="35" xfId="0" applyNumberFormat="1" applyBorder="1"/>
    <xf numFmtId="4" fontId="0" fillId="0" borderId="2" xfId="0" applyNumberFormat="1" applyBorder="1"/>
    <xf numFmtId="4" fontId="0" fillId="0" borderId="36" xfId="0" applyNumberFormat="1" applyBorder="1"/>
    <xf numFmtId="4" fontId="9" fillId="3" borderId="16" xfId="3" applyNumberFormat="1" applyFill="1" applyBorder="1" applyAlignment="1">
      <alignment horizontal="right"/>
    </xf>
    <xf numFmtId="4" fontId="9" fillId="3" borderId="5" xfId="3" applyNumberFormat="1" applyFill="1" applyBorder="1" applyAlignment="1">
      <alignment horizontal="right"/>
    </xf>
    <xf numFmtId="0" fontId="0" fillId="3" borderId="8" xfId="0" applyFill="1" applyBorder="1"/>
    <xf numFmtId="169" fontId="0" fillId="3" borderId="5" xfId="0" applyNumberFormat="1" applyFill="1" applyBorder="1"/>
    <xf numFmtId="9" fontId="0" fillId="0" borderId="0" xfId="0" applyNumberFormat="1"/>
    <xf numFmtId="2" fontId="0" fillId="0" borderId="5" xfId="0" applyNumberFormat="1" applyBorder="1"/>
    <xf numFmtId="0" fontId="0" fillId="0" borderId="5" xfId="0" applyBorder="1" applyAlignment="1">
      <alignment horizontal="center" vertical="center" wrapText="1"/>
    </xf>
    <xf numFmtId="170" fontId="0" fillId="0" borderId="5" xfId="0" applyNumberFormat="1" applyBorder="1"/>
    <xf numFmtId="171" fontId="0" fillId="0" borderId="5" xfId="0" applyNumberFormat="1" applyBorder="1"/>
    <xf numFmtId="1" fontId="0" fillId="0" borderId="5" xfId="0" applyNumberFormat="1" applyBorder="1"/>
    <xf numFmtId="10" fontId="0" fillId="3" borderId="5" xfId="0" applyNumberFormat="1" applyFill="1" applyBorder="1"/>
    <xf numFmtId="10" fontId="0" fillId="0" borderId="5" xfId="0" applyNumberFormat="1" applyBorder="1"/>
    <xf numFmtId="172" fontId="0" fillId="3" borderId="5" xfId="0" applyNumberFormat="1" applyFill="1" applyBorder="1"/>
    <xf numFmtId="172" fontId="0" fillId="0" borderId="5" xfId="0" applyNumberFormat="1" applyBorder="1"/>
    <xf numFmtId="0" fontId="2" fillId="0" borderId="0" xfId="0" applyFont="1" applyAlignment="1">
      <alignment horizontal="left" vertical="center" indent="1"/>
    </xf>
    <xf numFmtId="0" fontId="0" fillId="0" borderId="0" xfId="0" applyAlignment="1">
      <alignment horizontal="left" vertical="center" indent="1"/>
    </xf>
    <xf numFmtId="0" fontId="12" fillId="0" borderId="0" xfId="0" applyFont="1" applyAlignment="1">
      <alignment vertical="center"/>
    </xf>
    <xf numFmtId="173" fontId="0" fillId="0" borderId="0" xfId="0" applyNumberFormat="1"/>
    <xf numFmtId="0" fontId="5" fillId="0" borderId="0" xfId="0" applyFont="1"/>
    <xf numFmtId="10" fontId="2" fillId="3" borderId="37" xfId="2" applyNumberFormat="1" applyFont="1" applyFill="1" applyBorder="1" applyAlignment="1">
      <alignment wrapText="1"/>
    </xf>
    <xf numFmtId="0" fontId="0" fillId="0" borderId="37" xfId="0" applyBorder="1"/>
    <xf numFmtId="10" fontId="0" fillId="0" borderId="37" xfId="2" applyNumberFormat="1" applyFont="1" applyBorder="1" applyAlignment="1">
      <alignment wrapText="1"/>
    </xf>
    <xf numFmtId="3" fontId="0" fillId="0" borderId="15" xfId="0" applyNumberFormat="1" applyBorder="1"/>
    <xf numFmtId="3" fontId="0" fillId="0" borderId="16" xfId="0" applyNumberFormat="1" applyBorder="1"/>
    <xf numFmtId="3" fontId="0" fillId="0" borderId="17" xfId="0" applyNumberFormat="1" applyBorder="1"/>
    <xf numFmtId="3" fontId="0" fillId="0" borderId="38" xfId="0" applyNumberFormat="1" applyBorder="1"/>
    <xf numFmtId="174" fontId="0" fillId="0" borderId="2" xfId="0" applyNumberFormat="1" applyBorder="1"/>
    <xf numFmtId="10" fontId="0" fillId="0" borderId="16" xfId="2" applyNumberFormat="1" applyFont="1" applyBorder="1"/>
    <xf numFmtId="3" fontId="0" fillId="0" borderId="18" xfId="0" applyNumberFormat="1" applyBorder="1"/>
    <xf numFmtId="3" fontId="0" fillId="0" borderId="5" xfId="0" applyNumberFormat="1" applyBorder="1"/>
    <xf numFmtId="3" fontId="0" fillId="0" borderId="19" xfId="0" applyNumberFormat="1" applyBorder="1"/>
    <xf numFmtId="3" fontId="0" fillId="0" borderId="14" xfId="0" applyNumberFormat="1" applyBorder="1"/>
    <xf numFmtId="174" fontId="0" fillId="0" borderId="14" xfId="0" applyNumberFormat="1" applyBorder="1"/>
    <xf numFmtId="10" fontId="0" fillId="0" borderId="5" xfId="2" applyNumberFormat="1" applyFont="1" applyBorder="1"/>
    <xf numFmtId="3" fontId="0" fillId="0" borderId="21" xfId="0" applyNumberFormat="1" applyBorder="1"/>
    <xf numFmtId="0" fontId="0" fillId="0" borderId="39" xfId="0" applyBorder="1"/>
    <xf numFmtId="0" fontId="0" fillId="0" borderId="40" xfId="0" applyBorder="1" applyAlignment="1">
      <alignment wrapText="1"/>
    </xf>
    <xf numFmtId="165" fontId="0" fillId="0" borderId="15" xfId="4" applyNumberFormat="1" applyFont="1" applyBorder="1"/>
    <xf numFmtId="174" fontId="0" fillId="0" borderId="38" xfId="0" applyNumberFormat="1" applyBorder="1"/>
    <xf numFmtId="165" fontId="0" fillId="0" borderId="18" xfId="4" applyNumberFormat="1" applyFont="1"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40" xfId="0" applyBorder="1" applyAlignment="1">
      <alignment horizontal="center" vertical="center" wrapText="1"/>
    </xf>
    <xf numFmtId="3" fontId="1" fillId="3" borderId="1" xfId="2" applyNumberFormat="1" applyFont="1" applyFill="1" applyBorder="1"/>
    <xf numFmtId="3" fontId="0" fillId="3" borderId="2" xfId="0" applyNumberFormat="1" applyFill="1" applyBorder="1"/>
    <xf numFmtId="1" fontId="1" fillId="3" borderId="2" xfId="2" applyNumberFormat="1" applyFont="1" applyFill="1" applyBorder="1"/>
    <xf numFmtId="3" fontId="1" fillId="3" borderId="4" xfId="2" applyNumberFormat="1" applyFont="1" applyFill="1" applyBorder="1"/>
    <xf numFmtId="3" fontId="0" fillId="3" borderId="5" xfId="0" applyNumberFormat="1" applyFill="1" applyBorder="1"/>
    <xf numFmtId="1" fontId="1" fillId="3" borderId="5" xfId="2" applyNumberFormat="1" applyFont="1" applyFill="1" applyBorder="1"/>
    <xf numFmtId="3" fontId="2" fillId="3" borderId="5" xfId="2" applyNumberFormat="1" applyFont="1" applyFill="1" applyBorder="1"/>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0" fillId="0" borderId="43" xfId="0" applyBorder="1" applyAlignment="1">
      <alignment horizontal="center" vertical="center" wrapText="1"/>
    </xf>
    <xf numFmtId="3" fontId="0" fillId="0" borderId="0" xfId="0" applyNumberFormat="1"/>
    <xf numFmtId="3" fontId="0" fillId="3" borderId="1" xfId="0" applyNumberFormat="1" applyFill="1" applyBorder="1"/>
    <xf numFmtId="3" fontId="0" fillId="0" borderId="41" xfId="0" applyNumberFormat="1" applyBorder="1"/>
    <xf numFmtId="164" fontId="0" fillId="0" borderId="1" xfId="0" applyNumberFormat="1" applyBorder="1"/>
    <xf numFmtId="3" fontId="0" fillId="0" borderId="4" xfId="0" applyNumberFormat="1" applyBorder="1"/>
    <xf numFmtId="9" fontId="0" fillId="0" borderId="1" xfId="0" applyNumberFormat="1" applyBorder="1"/>
    <xf numFmtId="9" fontId="0" fillId="0" borderId="4" xfId="0" applyNumberFormat="1" applyBorder="1"/>
    <xf numFmtId="9" fontId="1" fillId="3" borderId="1" xfId="2" applyFont="1" applyFill="1" applyBorder="1"/>
    <xf numFmtId="9" fontId="1" fillId="3" borderId="4" xfId="2" applyFont="1" applyFill="1" applyBorder="1"/>
    <xf numFmtId="3" fontId="2" fillId="3" borderId="49" xfId="0" applyNumberFormat="1" applyFont="1" applyFill="1" applyBorder="1"/>
    <xf numFmtId="0" fontId="0" fillId="0" borderId="26" xfId="0" applyBorder="1"/>
    <xf numFmtId="0" fontId="0" fillId="0" borderId="50" xfId="0" applyBorder="1"/>
    <xf numFmtId="3" fontId="0" fillId="0" borderId="51" xfId="0" applyNumberFormat="1" applyBorder="1"/>
    <xf numFmtId="0" fontId="0" fillId="0" borderId="52" xfId="0" applyBorder="1"/>
    <xf numFmtId="0" fontId="0" fillId="0" borderId="53" xfId="0" applyBorder="1"/>
    <xf numFmtId="3" fontId="0" fillId="0" borderId="54" xfId="0" applyNumberFormat="1" applyBorder="1"/>
    <xf numFmtId="0" fontId="0" fillId="0" borderId="55" xfId="0" applyBorder="1"/>
    <xf numFmtId="0" fontId="0" fillId="0" borderId="56" xfId="0" applyBorder="1"/>
    <xf numFmtId="3" fontId="0" fillId="0" borderId="57" xfId="0" applyNumberFormat="1" applyBorder="1"/>
    <xf numFmtId="3" fontId="0" fillId="0" borderId="58" xfId="0" applyNumberFormat="1" applyBorder="1"/>
    <xf numFmtId="3" fontId="0" fillId="0" borderId="59" xfId="0" applyNumberFormat="1" applyBorder="1"/>
    <xf numFmtId="0" fontId="0" fillId="0" borderId="60" xfId="0" applyBorder="1" applyAlignment="1">
      <alignment wrapText="1"/>
    </xf>
    <xf numFmtId="0" fontId="0" fillId="0" borderId="61" xfId="0" applyBorder="1" applyAlignment="1">
      <alignment wrapText="1"/>
    </xf>
    <xf numFmtId="0" fontId="0" fillId="0" borderId="62" xfId="0" applyBorder="1" applyAlignment="1">
      <alignment wrapText="1"/>
    </xf>
    <xf numFmtId="0" fontId="0" fillId="0" borderId="0" xfId="0" applyAlignment="1">
      <alignment wrapText="1"/>
    </xf>
    <xf numFmtId="0" fontId="0" fillId="0" borderId="0" xfId="0"/>
    <xf numFmtId="0" fontId="0" fillId="0" borderId="14" xfId="0" applyBorder="1" applyAlignment="1">
      <alignment wrapText="1"/>
    </xf>
    <xf numFmtId="0" fontId="0" fillId="0" borderId="13" xfId="0" applyBorder="1" applyAlignment="1">
      <alignment wrapText="1"/>
    </xf>
    <xf numFmtId="0" fontId="0" fillId="0" borderId="14" xfId="0" applyBorder="1"/>
    <xf numFmtId="0" fontId="0" fillId="0" borderId="13" xfId="0" applyBorder="1"/>
    <xf numFmtId="0" fontId="0" fillId="0" borderId="0" xfId="0" applyAlignment="1">
      <alignment vertical="center" wrapText="1"/>
    </xf>
    <xf numFmtId="0" fontId="0" fillId="0" borderId="0" xfId="0" applyAlignment="1">
      <alignment vertical="center"/>
    </xf>
    <xf numFmtId="4" fontId="2" fillId="3" borderId="27" xfId="0" applyNumberFormat="1" applyFont="1" applyFill="1" applyBorder="1" applyAlignment="1">
      <alignment horizontal="center"/>
    </xf>
    <xf numFmtId="0" fontId="0" fillId="3" borderId="26" xfId="0" applyFill="1" applyBorder="1" applyAlignment="1">
      <alignment horizontal="center"/>
    </xf>
    <xf numFmtId="0" fontId="0" fillId="3" borderId="25" xfId="0" applyFill="1" applyBorder="1" applyAlignment="1">
      <alignment horizontal="center"/>
    </xf>
    <xf numFmtId="0" fontId="0" fillId="0" borderId="9" xfId="0" applyBorder="1"/>
    <xf numFmtId="0" fontId="0" fillId="0" borderId="8" xfId="0" applyBorder="1"/>
    <xf numFmtId="0" fontId="0" fillId="0" borderId="6" xfId="0" applyBorder="1"/>
    <xf numFmtId="0" fontId="0" fillId="0" borderId="5" xfId="0" applyBorder="1"/>
    <xf numFmtId="0" fontId="0" fillId="0" borderId="3" xfId="0" applyBorder="1"/>
    <xf numFmtId="0" fontId="0" fillId="0" borderId="2" xfId="0" applyBorder="1"/>
    <xf numFmtId="0" fontId="0" fillId="0" borderId="12" xfId="0" applyBorder="1" applyAlignment="1">
      <alignment horizontal="left" vertical="center"/>
    </xf>
    <xf numFmtId="0" fontId="0" fillId="0" borderId="11" xfId="0" applyBorder="1" applyAlignment="1">
      <alignment horizontal="left" vertical="center"/>
    </xf>
    <xf numFmtId="0" fontId="8" fillId="0" borderId="0" xfId="0" applyFont="1"/>
    <xf numFmtId="0" fontId="0" fillId="0" borderId="6" xfId="0" applyBorder="1" applyAlignment="1">
      <alignment wrapText="1"/>
    </xf>
    <xf numFmtId="0" fontId="0" fillId="0" borderId="5" xfId="0" applyBorder="1" applyAlignment="1">
      <alignment wrapText="1"/>
    </xf>
    <xf numFmtId="0" fontId="5" fillId="0" borderId="48" xfId="0" applyFont="1" applyBorder="1"/>
    <xf numFmtId="0" fontId="0" fillId="0" borderId="47" xfId="0" applyBorder="1"/>
    <xf numFmtId="0" fontId="5" fillId="0" borderId="46" xfId="0" applyFont="1" applyBorder="1"/>
    <xf numFmtId="0" fontId="0" fillId="0" borderId="45" xfId="0" applyBorder="1"/>
    <xf numFmtId="0" fontId="0" fillId="0" borderId="44" xfId="0" applyBorder="1"/>
    <xf numFmtId="0" fontId="0" fillId="0" borderId="43" xfId="0" applyBorder="1"/>
    <xf numFmtId="0" fontId="0" fillId="0" borderId="42" xfId="0" applyBorder="1"/>
    <xf numFmtId="0" fontId="0" fillId="0" borderId="43" xfId="0" applyBorder="1" applyAlignment="1">
      <alignment wrapText="1"/>
    </xf>
    <xf numFmtId="0" fontId="0" fillId="0" borderId="42" xfId="0" applyBorder="1" applyAlignment="1">
      <alignment wrapText="1"/>
    </xf>
    <xf numFmtId="0" fontId="16" fillId="0" borderId="0" xfId="0" applyFont="1" applyAlignment="1">
      <alignment horizontal="right"/>
    </xf>
    <xf numFmtId="0" fontId="16" fillId="0" borderId="0" xfId="0" applyFont="1" applyAlignment="1">
      <alignment horizontal="center"/>
    </xf>
    <xf numFmtId="0" fontId="16" fillId="0" borderId="0" xfId="0" applyFont="1" applyAlignment="1">
      <alignment horizontal="left"/>
    </xf>
    <xf numFmtId="0" fontId="14" fillId="0" borderId="0" xfId="0" applyFont="1"/>
    <xf numFmtId="0" fontId="18" fillId="0" borderId="0" xfId="5" applyFont="1"/>
    <xf numFmtId="0" fontId="19" fillId="0" borderId="0" xfId="0" applyFont="1" applyAlignment="1">
      <alignment horizontal="left" wrapText="1"/>
    </xf>
    <xf numFmtId="0" fontId="0" fillId="0" borderId="0" xfId="0" applyAlignment="1">
      <alignment horizontal="right" vertical="top" indent="1"/>
    </xf>
    <xf numFmtId="0" fontId="17" fillId="0" borderId="0" xfId="5"/>
    <xf numFmtId="0" fontId="19" fillId="0" borderId="0" xfId="0" applyFont="1"/>
    <xf numFmtId="0" fontId="20" fillId="0" borderId="0" xfId="0" applyFont="1" applyAlignment="1">
      <alignment horizontal="center"/>
    </xf>
    <xf numFmtId="0" fontId="21" fillId="0" borderId="0" xfId="0" applyFont="1"/>
    <xf numFmtId="0" fontId="22" fillId="0" borderId="0" xfId="0" applyFont="1" applyAlignment="1">
      <alignment horizontal="center"/>
    </xf>
  </cellXfs>
  <cellStyles count="6">
    <cellStyle name="Comma" xfId="1" builtinId="3"/>
    <cellStyle name="Comma 2" xfId="4" xr:uid="{4FB55A60-7570-430F-AF62-F93040642B16}"/>
    <cellStyle name="Hyperlink" xfId="5" builtinId="8"/>
    <cellStyle name="Normal" xfId="0" builtinId="0"/>
    <cellStyle name="Normal 2" xfId="3" xr:uid="{2F2ADED3-184D-4C0C-AF74-22F96AFC35A6}"/>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190501</xdr:colOff>
      <xdr:row>0</xdr:row>
      <xdr:rowOff>171451</xdr:rowOff>
    </xdr:from>
    <xdr:ext cx="1521069" cy="517420"/>
    <xdr:pic>
      <xdr:nvPicPr>
        <xdr:cNvPr id="2" name="Picture 1">
          <a:extLst>
            <a:ext uri="{FF2B5EF4-FFF2-40B4-BE49-F238E27FC236}">
              <a16:creationId xmlns:a16="http://schemas.microsoft.com/office/drawing/2014/main" id="{812CB5BF-FBB2-46AE-ABDD-66DAAFDEF1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1069" cy="517420"/>
        </a:xfrm>
        <a:prstGeom prst="rect">
          <a:avLst/>
        </a:prstGeom>
      </xdr:spPr>
    </xdr:pic>
    <xdr:clientData/>
  </xdr:one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27FF6741-D4D6-4B74-B70D-8BC308BE186E}"/>
            </a:ext>
          </a:extLst>
        </xdr:cNvPr>
        <xdr:cNvCxnSpPr/>
      </xdr:nvCxnSpPr>
      <xdr:spPr>
        <a:xfrm>
          <a:off x="281940" y="15011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AA7E1C23-96B5-4677-A7E6-11A36B41819D}"/>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6</xdr:col>
      <xdr:colOff>98425</xdr:colOff>
      <xdr:row>42</xdr:row>
      <xdr:rowOff>314325</xdr:rowOff>
    </xdr:from>
    <xdr:ext cx="65" cy="172227"/>
    <xdr:sp macro="" textlink="">
      <xdr:nvSpPr>
        <xdr:cNvPr id="2" name="TextBox 1">
          <a:extLst>
            <a:ext uri="{FF2B5EF4-FFF2-40B4-BE49-F238E27FC236}">
              <a16:creationId xmlns:a16="http://schemas.microsoft.com/office/drawing/2014/main" id="{97D8520C-9E39-4B8C-96F4-8DD7B3F06C24}"/>
            </a:ext>
          </a:extLst>
        </xdr:cNvPr>
        <xdr:cNvSpPr txBox="1"/>
      </xdr:nvSpPr>
      <xdr:spPr>
        <a:xfrm>
          <a:off x="3752215" y="74218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3" name="TextBox 2">
          <a:extLst>
            <a:ext uri="{FF2B5EF4-FFF2-40B4-BE49-F238E27FC236}">
              <a16:creationId xmlns:a16="http://schemas.microsoft.com/office/drawing/2014/main" id="{BF292E81-415F-4B0E-B0FC-B4AADBD088F5}"/>
            </a:ext>
          </a:extLst>
        </xdr:cNvPr>
        <xdr:cNvSpPr txBox="1"/>
      </xdr:nvSpPr>
      <xdr:spPr>
        <a:xfrm>
          <a:off x="3752215" y="74218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4" name="TextBox 3">
          <a:extLst>
            <a:ext uri="{FF2B5EF4-FFF2-40B4-BE49-F238E27FC236}">
              <a16:creationId xmlns:a16="http://schemas.microsoft.com/office/drawing/2014/main" id="{15F73575-A0E7-41AE-AE1C-46C604661463}"/>
            </a:ext>
          </a:extLst>
        </xdr:cNvPr>
        <xdr:cNvSpPr txBox="1"/>
      </xdr:nvSpPr>
      <xdr:spPr>
        <a:xfrm>
          <a:off x="3752215" y="74218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5" name="TextBox 4">
          <a:extLst>
            <a:ext uri="{FF2B5EF4-FFF2-40B4-BE49-F238E27FC236}">
              <a16:creationId xmlns:a16="http://schemas.microsoft.com/office/drawing/2014/main" id="{383F2BEB-E4E2-4C65-AEEC-C9A158374894}"/>
            </a:ext>
          </a:extLst>
        </xdr:cNvPr>
        <xdr:cNvSpPr txBox="1"/>
      </xdr:nvSpPr>
      <xdr:spPr>
        <a:xfrm>
          <a:off x="3752215" y="74218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42</xdr:row>
      <xdr:rowOff>314325</xdr:rowOff>
    </xdr:from>
    <xdr:ext cx="65" cy="172227"/>
    <xdr:sp macro="" textlink="">
      <xdr:nvSpPr>
        <xdr:cNvPr id="6" name="TextBox 5">
          <a:extLst>
            <a:ext uri="{FF2B5EF4-FFF2-40B4-BE49-F238E27FC236}">
              <a16:creationId xmlns:a16="http://schemas.microsoft.com/office/drawing/2014/main" id="{7F0BD643-6E5F-4DF5-9158-AA4C3D52C9CC}"/>
            </a:ext>
          </a:extLst>
        </xdr:cNvPr>
        <xdr:cNvSpPr txBox="1"/>
      </xdr:nvSpPr>
      <xdr:spPr>
        <a:xfrm>
          <a:off x="3752215" y="74218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98425</xdr:colOff>
      <xdr:row>95</xdr:row>
      <xdr:rowOff>314325</xdr:rowOff>
    </xdr:from>
    <xdr:ext cx="65" cy="172227"/>
    <xdr:sp macro="" textlink="">
      <xdr:nvSpPr>
        <xdr:cNvPr id="2" name="TextBox 1">
          <a:extLst>
            <a:ext uri="{FF2B5EF4-FFF2-40B4-BE49-F238E27FC236}">
              <a16:creationId xmlns:a16="http://schemas.microsoft.com/office/drawing/2014/main" id="{CCF7F0C7-4A5B-493C-86DA-3578D91B10A5}"/>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3" name="TextBox 2">
          <a:extLst>
            <a:ext uri="{FF2B5EF4-FFF2-40B4-BE49-F238E27FC236}">
              <a16:creationId xmlns:a16="http://schemas.microsoft.com/office/drawing/2014/main" id="{6A916B47-C455-4B1B-8237-0EC2940AD3CE}"/>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4" name="TextBox 3">
          <a:extLst>
            <a:ext uri="{FF2B5EF4-FFF2-40B4-BE49-F238E27FC236}">
              <a16:creationId xmlns:a16="http://schemas.microsoft.com/office/drawing/2014/main" id="{EE4D3233-2E96-4238-95B3-5BD0FEDE9210}"/>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5" name="TextBox 4">
          <a:extLst>
            <a:ext uri="{FF2B5EF4-FFF2-40B4-BE49-F238E27FC236}">
              <a16:creationId xmlns:a16="http://schemas.microsoft.com/office/drawing/2014/main" id="{5D88C2A6-7BDF-4F9A-8CFE-EDBFCA36F917}"/>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6" name="TextBox 5">
          <a:extLst>
            <a:ext uri="{FF2B5EF4-FFF2-40B4-BE49-F238E27FC236}">
              <a16:creationId xmlns:a16="http://schemas.microsoft.com/office/drawing/2014/main" id="{403BC1EF-9343-4401-B6BB-9DBDC88F6AAA}"/>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7" name="TextBox 6">
          <a:extLst>
            <a:ext uri="{FF2B5EF4-FFF2-40B4-BE49-F238E27FC236}">
              <a16:creationId xmlns:a16="http://schemas.microsoft.com/office/drawing/2014/main" id="{976C1F4D-CFE1-4B66-A632-92A3FCE05219}"/>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8" name="TextBox 7">
          <a:extLst>
            <a:ext uri="{FF2B5EF4-FFF2-40B4-BE49-F238E27FC236}">
              <a16:creationId xmlns:a16="http://schemas.microsoft.com/office/drawing/2014/main" id="{EEECBE51-E64F-4D01-97B6-E16A8AA1DB19}"/>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oneCellAnchor>
    <xdr:from>
      <xdr:col>6</xdr:col>
      <xdr:colOff>98425</xdr:colOff>
      <xdr:row>95</xdr:row>
      <xdr:rowOff>314325</xdr:rowOff>
    </xdr:from>
    <xdr:ext cx="65" cy="172227"/>
    <xdr:sp macro="" textlink="">
      <xdr:nvSpPr>
        <xdr:cNvPr id="9" name="TextBox 8">
          <a:extLst>
            <a:ext uri="{FF2B5EF4-FFF2-40B4-BE49-F238E27FC236}">
              <a16:creationId xmlns:a16="http://schemas.microsoft.com/office/drawing/2014/main" id="{07CA9EEB-D7FA-452D-B3A3-4654D54BF553}"/>
            </a:ext>
          </a:extLst>
        </xdr:cNvPr>
        <xdr:cNvSpPr txBox="1"/>
      </xdr:nvSpPr>
      <xdr:spPr>
        <a:xfrm>
          <a:off x="3752215" y="1701355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CA"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1CA9F-5849-4FE5-8357-211D8588D633}">
  <sheetPr>
    <tabColor rgb="FF0070C0"/>
    <pageSetUpPr autoPageBreaks="0"/>
  </sheetPr>
  <dimension ref="A6:K22"/>
  <sheetViews>
    <sheetView showGridLines="0" tabSelected="1" zoomScale="115" zoomScaleNormal="115" workbookViewId="0"/>
  </sheetViews>
  <sheetFormatPr defaultRowHeight="14.4"/>
  <sheetData>
    <row r="6" spans="1:10" ht="33.6">
      <c r="A6" s="204" t="s">
        <v>232</v>
      </c>
      <c r="B6" s="204"/>
      <c r="C6" s="204"/>
      <c r="D6" s="204"/>
      <c r="E6" s="204"/>
      <c r="F6" s="204"/>
      <c r="G6" s="204"/>
      <c r="H6" s="204"/>
      <c r="I6" s="204"/>
      <c r="J6" s="204"/>
    </row>
    <row r="7" spans="1:10" ht="6" customHeight="1">
      <c r="A7" s="203"/>
      <c r="B7" s="203"/>
      <c r="C7" s="203"/>
      <c r="D7" s="203"/>
      <c r="E7" s="203"/>
      <c r="F7" s="203"/>
      <c r="G7" s="203"/>
      <c r="H7" s="203"/>
      <c r="I7" s="203"/>
      <c r="J7" s="203"/>
    </row>
    <row r="8" spans="1:10" ht="21">
      <c r="A8" s="202" t="s">
        <v>233</v>
      </c>
      <c r="B8" s="202"/>
      <c r="C8" s="202"/>
      <c r="D8" s="202"/>
      <c r="E8" s="202"/>
      <c r="F8" s="202"/>
      <c r="G8" s="202"/>
      <c r="H8" s="202"/>
      <c r="I8" s="202"/>
      <c r="J8" s="202"/>
    </row>
    <row r="10" spans="1:10" ht="75" customHeight="1">
      <c r="A10" s="199" t="s">
        <v>227</v>
      </c>
      <c r="B10" s="198" t="s">
        <v>231</v>
      </c>
      <c r="C10" s="198"/>
      <c r="D10" s="198"/>
      <c r="E10" s="198"/>
      <c r="F10" s="198"/>
      <c r="G10" s="198"/>
      <c r="H10" s="198"/>
      <c r="I10" s="198"/>
      <c r="J10" s="198"/>
    </row>
    <row r="11" spans="1:10">
      <c r="B11" s="201"/>
      <c r="C11" s="201"/>
      <c r="D11" s="201"/>
      <c r="E11" s="201"/>
      <c r="F11" s="201"/>
      <c r="G11" s="201"/>
      <c r="H11" s="201"/>
      <c r="I11" s="201"/>
      <c r="J11" s="201"/>
    </row>
    <row r="12" spans="1:10" ht="45" customHeight="1">
      <c r="A12" s="199" t="s">
        <v>227</v>
      </c>
      <c r="B12" s="198" t="s">
        <v>230</v>
      </c>
      <c r="C12" s="198"/>
      <c r="D12" s="198"/>
      <c r="E12" s="198"/>
      <c r="F12" s="198"/>
      <c r="G12" s="198"/>
      <c r="H12" s="198"/>
      <c r="I12" s="198"/>
      <c r="J12" s="198"/>
    </row>
    <row r="13" spans="1:10">
      <c r="B13" s="201"/>
      <c r="C13" s="201"/>
      <c r="D13" s="201"/>
      <c r="E13" s="201"/>
      <c r="F13" s="201"/>
      <c r="G13" s="201"/>
      <c r="H13" s="201"/>
      <c r="I13" s="201"/>
      <c r="J13" s="201"/>
    </row>
    <row r="14" spans="1:10" ht="30" customHeight="1">
      <c r="A14" s="199" t="s">
        <v>227</v>
      </c>
      <c r="B14" s="198" t="s">
        <v>229</v>
      </c>
      <c r="C14" s="198"/>
      <c r="D14" s="198"/>
      <c r="E14" s="198"/>
      <c r="F14" s="198"/>
      <c r="G14" s="198"/>
      <c r="H14" s="198"/>
      <c r="I14" s="198"/>
      <c r="J14" s="198"/>
    </row>
    <row r="15" spans="1:10">
      <c r="B15" s="201"/>
      <c r="C15" s="201"/>
      <c r="D15" s="201"/>
      <c r="E15" s="201"/>
      <c r="F15" s="201"/>
      <c r="G15" s="201"/>
      <c r="H15" s="201"/>
      <c r="I15" s="201"/>
      <c r="J15" s="201"/>
    </row>
    <row r="16" spans="1:10" ht="42.6" customHeight="1">
      <c r="A16" s="199" t="s">
        <v>227</v>
      </c>
      <c r="B16" s="198" t="s">
        <v>228</v>
      </c>
      <c r="C16" s="198"/>
      <c r="D16" s="198"/>
      <c r="E16" s="198"/>
      <c r="F16" s="198"/>
      <c r="G16" s="198"/>
      <c r="H16" s="198"/>
      <c r="I16" s="198"/>
      <c r="J16" s="198"/>
    </row>
    <row r="17" spans="1:11">
      <c r="B17" s="201"/>
      <c r="C17" s="201"/>
      <c r="D17" s="201"/>
      <c r="E17" s="201"/>
      <c r="F17" s="201"/>
      <c r="G17" s="201"/>
      <c r="H17" s="201"/>
      <c r="I17" s="201"/>
      <c r="J17" s="201"/>
      <c r="K17" s="200"/>
    </row>
    <row r="18" spans="1:11" ht="74.400000000000006" customHeight="1">
      <c r="A18" s="199" t="s">
        <v>227</v>
      </c>
      <c r="B18" s="198" t="s">
        <v>226</v>
      </c>
      <c r="C18" s="198"/>
      <c r="D18" s="198"/>
      <c r="E18" s="198"/>
      <c r="F18" s="198"/>
      <c r="G18" s="198"/>
      <c r="H18" s="198"/>
      <c r="I18" s="198"/>
      <c r="J18" s="198"/>
    </row>
    <row r="19" spans="1:11">
      <c r="B19" s="197" t="s">
        <v>225</v>
      </c>
      <c r="C19" s="196"/>
      <c r="D19" s="196"/>
      <c r="E19" s="196"/>
      <c r="F19" s="196"/>
      <c r="G19" s="196"/>
      <c r="H19" s="196"/>
      <c r="I19" s="196"/>
      <c r="J19" s="196"/>
    </row>
    <row r="22" spans="1:11">
      <c r="B22" s="195" t="s">
        <v>224</v>
      </c>
      <c r="C22" s="195"/>
      <c r="D22" s="194" t="s">
        <v>223</v>
      </c>
      <c r="E22" s="194"/>
      <c r="F22" s="194"/>
      <c r="G22" s="194"/>
      <c r="H22" s="193" t="s">
        <v>222</v>
      </c>
      <c r="I22" s="193"/>
      <c r="J22" s="193"/>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8417C532-3C5F-4411-A56C-F3FF56885081}"/>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591E-487F-4D71-8697-F15FFDD6C717}">
  <sheetPr>
    <tabColor theme="5" tint="0.39997558519241921"/>
  </sheetPr>
  <dimension ref="A1:I29"/>
  <sheetViews>
    <sheetView zoomScale="115" zoomScaleNormal="115" workbookViewId="0"/>
  </sheetViews>
  <sheetFormatPr defaultColWidth="9.109375" defaultRowHeight="14.4"/>
  <cols>
    <col min="1" max="16" width="12.6640625" customWidth="1"/>
  </cols>
  <sheetData>
    <row r="1" spans="1:9">
      <c r="A1" s="53" t="s">
        <v>234</v>
      </c>
    </row>
    <row r="3" spans="1:9">
      <c r="A3" s="5" t="s">
        <v>15</v>
      </c>
    </row>
    <row r="4" spans="1:9">
      <c r="A4" t="s">
        <v>14</v>
      </c>
    </row>
    <row r="5" spans="1:9">
      <c r="A5" s="3"/>
      <c r="B5" s="3"/>
      <c r="C5" s="3"/>
      <c r="D5" s="3"/>
      <c r="E5" s="3"/>
    </row>
    <row r="6" spans="1:9">
      <c r="A6" s="3" t="s">
        <v>13</v>
      </c>
      <c r="B6" s="3"/>
      <c r="C6" s="3"/>
      <c r="D6" s="3"/>
      <c r="E6" s="3"/>
    </row>
    <row r="7" spans="1:9">
      <c r="A7" s="3" t="s">
        <v>12</v>
      </c>
      <c r="B7" s="3"/>
      <c r="C7" s="3"/>
      <c r="D7" s="3"/>
      <c r="E7" s="3"/>
    </row>
    <row r="8" spans="1:9">
      <c r="A8" s="3" t="s">
        <v>11</v>
      </c>
      <c r="B8" s="3"/>
      <c r="C8" s="3"/>
      <c r="D8" s="3"/>
      <c r="E8" s="3"/>
      <c r="H8" s="4"/>
      <c r="I8" s="4"/>
    </row>
    <row r="9" spans="1:9">
      <c r="A9" s="3" t="s">
        <v>10</v>
      </c>
      <c r="B9" s="3"/>
      <c r="C9" s="3"/>
      <c r="D9" s="3"/>
      <c r="E9" s="3"/>
      <c r="H9" s="4"/>
      <c r="I9" s="4"/>
    </row>
    <row r="10" spans="1:9">
      <c r="A10" s="3"/>
      <c r="B10" s="3"/>
      <c r="C10" s="3"/>
      <c r="D10" s="3"/>
      <c r="E10" s="3"/>
      <c r="I10" s="2"/>
    </row>
    <row r="11" spans="1:9">
      <c r="A11" s="3" t="s">
        <v>9</v>
      </c>
      <c r="B11" s="3" t="s">
        <v>8</v>
      </c>
      <c r="C11" s="3"/>
      <c r="D11" s="3"/>
      <c r="E11" s="3"/>
      <c r="I11" s="2"/>
    </row>
    <row r="12" spans="1:9">
      <c r="A12" s="3"/>
      <c r="B12" s="3" t="s">
        <v>7</v>
      </c>
      <c r="C12" s="3"/>
      <c r="D12" s="3"/>
      <c r="E12" s="3"/>
      <c r="I12" s="2"/>
    </row>
    <row r="13" spans="1:9">
      <c r="A13" s="3" t="s">
        <v>6</v>
      </c>
      <c r="B13" s="3" t="s">
        <v>5</v>
      </c>
      <c r="C13" s="3"/>
      <c r="D13" s="3"/>
      <c r="E13" s="3"/>
      <c r="I13" s="2"/>
    </row>
    <row r="14" spans="1:9">
      <c r="A14" s="3"/>
      <c r="B14" s="3" t="s">
        <v>2</v>
      </c>
      <c r="C14" s="3"/>
      <c r="D14" s="3"/>
      <c r="E14" s="3"/>
      <c r="I14" s="2"/>
    </row>
    <row r="15" spans="1:9">
      <c r="A15" s="3"/>
      <c r="B15" s="3" t="s">
        <v>1</v>
      </c>
      <c r="C15" s="3"/>
      <c r="D15" s="3"/>
      <c r="E15" s="3"/>
      <c r="I15" s="2"/>
    </row>
    <row r="16" spans="1:9">
      <c r="A16" s="3"/>
      <c r="B16" s="3" t="s">
        <v>0</v>
      </c>
      <c r="C16" s="3"/>
      <c r="D16" s="3"/>
      <c r="E16" s="3"/>
      <c r="I16" s="2"/>
    </row>
    <row r="17" spans="1:9">
      <c r="A17" s="3" t="s">
        <v>4</v>
      </c>
      <c r="B17" s="3" t="s">
        <v>3</v>
      </c>
      <c r="C17" s="3"/>
      <c r="D17" s="3"/>
      <c r="E17" s="3"/>
      <c r="I17" s="2"/>
    </row>
    <row r="18" spans="1:9">
      <c r="A18" s="3"/>
      <c r="B18" s="3" t="s">
        <v>2</v>
      </c>
      <c r="C18" s="3"/>
      <c r="D18" s="3"/>
      <c r="E18" s="3"/>
      <c r="I18" s="2"/>
    </row>
    <row r="19" spans="1:9">
      <c r="A19" s="3"/>
      <c r="B19" s="3" t="s">
        <v>1</v>
      </c>
      <c r="C19" s="3"/>
      <c r="D19" s="3"/>
      <c r="E19" s="3"/>
      <c r="I19" s="2"/>
    </row>
    <row r="20" spans="1:9">
      <c r="A20" s="3"/>
      <c r="B20" s="3" t="s">
        <v>0</v>
      </c>
      <c r="C20" s="3"/>
      <c r="D20" s="3"/>
      <c r="E20" s="3"/>
      <c r="I20" s="2"/>
    </row>
    <row r="21" spans="1:9">
      <c r="I21" s="2"/>
    </row>
    <row r="22" spans="1:9">
      <c r="I22" s="2"/>
    </row>
    <row r="23" spans="1:9">
      <c r="I23" s="2"/>
    </row>
    <row r="24" spans="1:9">
      <c r="I24" s="2"/>
    </row>
    <row r="25" spans="1:9">
      <c r="I25" s="2"/>
    </row>
    <row r="26" spans="1:9">
      <c r="I26" s="2"/>
    </row>
    <row r="27" spans="1:9">
      <c r="I27" s="2"/>
    </row>
    <row r="28" spans="1:9">
      <c r="I28" s="2"/>
    </row>
    <row r="29" spans="1:9">
      <c r="I29" s="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0F023-EF36-4158-974C-506FBD8C334D}">
  <sheetPr>
    <tabColor theme="9" tint="0.59999389629810485"/>
  </sheetPr>
  <dimension ref="A1:R54"/>
  <sheetViews>
    <sheetView zoomScale="115" zoomScaleNormal="115" workbookViewId="0"/>
  </sheetViews>
  <sheetFormatPr defaultColWidth="9.109375" defaultRowHeight="14.4"/>
  <cols>
    <col min="1" max="2" width="12.6640625" customWidth="1"/>
    <col min="3" max="3" width="11.33203125" customWidth="1"/>
    <col min="4" max="4" width="14.44140625" customWidth="1"/>
    <col min="5" max="12" width="12.6640625" customWidth="1"/>
    <col min="13" max="13" width="13.88671875" customWidth="1"/>
    <col min="14" max="119" width="12.6640625" customWidth="1"/>
  </cols>
  <sheetData>
    <row r="1" spans="1:18">
      <c r="A1" s="53" t="s">
        <v>234</v>
      </c>
    </row>
    <row r="3" spans="1:18">
      <c r="A3" s="5" t="s">
        <v>15</v>
      </c>
    </row>
    <row r="4" spans="1:18">
      <c r="A4" t="s">
        <v>14</v>
      </c>
      <c r="D4" s="1"/>
      <c r="E4" s="1"/>
      <c r="F4" s="1"/>
      <c r="G4" s="1"/>
      <c r="H4" s="1"/>
      <c r="I4" s="1"/>
      <c r="J4" s="1"/>
      <c r="K4" s="1"/>
      <c r="L4" s="1"/>
      <c r="M4" s="1"/>
      <c r="N4" s="1"/>
      <c r="O4" s="1"/>
      <c r="P4" s="1"/>
      <c r="Q4" s="1"/>
      <c r="R4" s="1"/>
    </row>
    <row r="5" spans="1:18">
      <c r="D5" s="1"/>
      <c r="E5" s="1"/>
      <c r="F5" s="1"/>
      <c r="G5" s="1"/>
      <c r="H5" s="1"/>
      <c r="I5" s="1"/>
      <c r="J5" s="1"/>
      <c r="K5" s="1"/>
      <c r="L5" s="1"/>
      <c r="M5" s="1"/>
      <c r="N5" s="1"/>
      <c r="O5" s="1"/>
      <c r="P5" s="1"/>
      <c r="Q5" s="1"/>
      <c r="R5" s="1"/>
    </row>
    <row r="6" spans="1:18">
      <c r="A6" t="s">
        <v>26</v>
      </c>
      <c r="C6" s="10">
        <f>(1000000/783526)^0.2-1</f>
        <v>5.0000044616737016E-2</v>
      </c>
      <c r="D6" s="1"/>
      <c r="E6" s="1"/>
      <c r="F6" s="1"/>
      <c r="G6" s="1"/>
      <c r="H6" s="1"/>
      <c r="I6" s="1"/>
      <c r="J6" s="1"/>
      <c r="K6" s="1"/>
      <c r="L6" s="1"/>
      <c r="M6" s="1"/>
      <c r="N6" s="1"/>
      <c r="O6" s="1"/>
      <c r="P6" s="1"/>
      <c r="Q6" s="1"/>
      <c r="R6" s="1"/>
    </row>
    <row r="7" spans="1:18">
      <c r="A7" t="s">
        <v>25</v>
      </c>
      <c r="B7" s="1" t="s">
        <v>24</v>
      </c>
      <c r="C7" s="1" t="s">
        <v>19</v>
      </c>
      <c r="D7" s="1" t="s">
        <v>23</v>
      </c>
      <c r="E7" s="2"/>
      <c r="H7" s="6"/>
      <c r="I7" s="6"/>
      <c r="J7" s="8"/>
      <c r="M7" s="6"/>
      <c r="N7" s="7"/>
      <c r="O7" s="6"/>
    </row>
    <row r="8" spans="1:18">
      <c r="D8" s="9">
        <v>783526</v>
      </c>
      <c r="E8" s="2"/>
      <c r="G8" s="7"/>
      <c r="H8" s="6"/>
      <c r="I8" s="6"/>
      <c r="J8" s="8"/>
      <c r="K8" s="6"/>
      <c r="L8" s="6"/>
      <c r="M8" s="6"/>
      <c r="O8" s="6"/>
      <c r="P8" s="8"/>
      <c r="Q8" s="6"/>
      <c r="R8" s="6"/>
    </row>
    <row r="9" spans="1:18">
      <c r="B9">
        <v>2024</v>
      </c>
      <c r="C9" s="9">
        <f>$C$6*D8</f>
        <v>39176.334958373489</v>
      </c>
      <c r="D9" s="9">
        <f>D8+C9</f>
        <v>822702.33495837345</v>
      </c>
      <c r="E9" s="2"/>
      <c r="G9" s="7"/>
      <c r="H9" s="6"/>
      <c r="I9" s="6"/>
      <c r="J9" s="8"/>
      <c r="K9" s="6"/>
      <c r="L9" s="6"/>
      <c r="M9" s="6"/>
      <c r="O9" s="6"/>
      <c r="P9" s="8"/>
      <c r="Q9" s="6"/>
      <c r="R9" s="6"/>
    </row>
    <row r="10" spans="1:18">
      <c r="B10">
        <v>2025</v>
      </c>
      <c r="C10" s="9">
        <f>$C$6*D9</f>
        <v>41135.153454212392</v>
      </c>
      <c r="D10" s="9">
        <f>D9+C10</f>
        <v>863837.48841258581</v>
      </c>
      <c r="E10" s="2"/>
      <c r="G10" s="7"/>
      <c r="H10" s="6"/>
      <c r="I10" s="6"/>
      <c r="J10" s="8"/>
      <c r="K10" s="6"/>
      <c r="L10" s="6"/>
      <c r="M10" s="6"/>
      <c r="O10" s="6"/>
      <c r="P10" s="8"/>
      <c r="Q10" s="6"/>
      <c r="R10" s="6"/>
    </row>
    <row r="11" spans="1:18">
      <c r="B11">
        <v>2026</v>
      </c>
      <c r="C11" s="9">
        <f>$C$6*D10</f>
        <v>43191.912962239338</v>
      </c>
      <c r="D11" s="9">
        <f>D10+C11</f>
        <v>907029.40137482516</v>
      </c>
      <c r="E11" s="2"/>
      <c r="G11" s="7"/>
      <c r="H11" s="6"/>
      <c r="I11" s="6"/>
      <c r="J11" s="8"/>
      <c r="K11" s="6"/>
      <c r="L11" s="6"/>
      <c r="M11" s="6"/>
      <c r="O11" s="6"/>
      <c r="P11" s="8"/>
      <c r="Q11" s="6"/>
      <c r="R11" s="6"/>
    </row>
    <row r="12" spans="1:18">
      <c r="B12">
        <v>2027</v>
      </c>
      <c r="C12" s="9">
        <f>$C$6*D11</f>
        <v>45351.510537433525</v>
      </c>
      <c r="D12" s="9">
        <f>D11+C12</f>
        <v>952380.91191225871</v>
      </c>
      <c r="E12" s="2"/>
      <c r="G12" s="7"/>
      <c r="H12" s="6"/>
      <c r="I12" s="6"/>
      <c r="J12" s="8"/>
      <c r="K12" s="6"/>
      <c r="L12" s="6"/>
      <c r="M12" s="6"/>
      <c r="O12" s="6"/>
      <c r="P12" s="8"/>
      <c r="Q12" s="6"/>
      <c r="R12" s="6"/>
    </row>
    <row r="13" spans="1:18">
      <c r="B13">
        <v>2028</v>
      </c>
      <c r="C13" s="9">
        <f>$C$6*D12</f>
        <v>47619.08808774162</v>
      </c>
      <c r="D13" s="9">
        <f>D12+C13</f>
        <v>1000000.0000000003</v>
      </c>
      <c r="E13" s="2"/>
      <c r="G13" s="7"/>
      <c r="H13" s="6"/>
      <c r="I13" s="6"/>
      <c r="J13" s="8"/>
      <c r="K13" s="6"/>
      <c r="L13" s="6"/>
      <c r="M13" s="6"/>
      <c r="O13" s="6"/>
      <c r="P13" s="8"/>
      <c r="Q13" s="6"/>
      <c r="R13" s="6"/>
    </row>
    <row r="14" spans="1:18">
      <c r="E14" s="2"/>
      <c r="G14" s="7"/>
      <c r="H14" s="6"/>
      <c r="I14" s="6"/>
      <c r="J14" s="8"/>
      <c r="K14" s="6"/>
      <c r="L14" s="6"/>
      <c r="M14" s="6"/>
      <c r="O14" s="6"/>
      <c r="P14" s="8"/>
      <c r="Q14" s="6"/>
      <c r="R14" s="6"/>
    </row>
    <row r="15" spans="1:18">
      <c r="A15" t="s">
        <v>22</v>
      </c>
      <c r="E15" s="2"/>
      <c r="G15" s="7"/>
      <c r="H15" s="6"/>
      <c r="I15" s="6"/>
      <c r="J15" s="8"/>
      <c r="K15" s="6"/>
      <c r="L15" s="6"/>
      <c r="M15" s="6"/>
      <c r="O15" s="6"/>
      <c r="P15" s="8"/>
      <c r="Q15" s="6"/>
      <c r="R15" s="6"/>
    </row>
    <row r="16" spans="1:18">
      <c r="B16" t="s">
        <v>21</v>
      </c>
      <c r="C16" s="6">
        <f>854804-D9</f>
        <v>32101.665041626547</v>
      </c>
      <c r="E16" s="2"/>
      <c r="G16" s="7"/>
      <c r="H16" s="6"/>
      <c r="I16" s="6"/>
      <c r="J16" s="8"/>
      <c r="K16" s="6"/>
      <c r="L16" s="6"/>
      <c r="M16" s="6"/>
      <c r="O16" s="6"/>
      <c r="P16" s="8"/>
      <c r="Q16" s="6"/>
      <c r="R16" s="6"/>
    </row>
    <row r="17" spans="1:18">
      <c r="B17" t="s">
        <v>20</v>
      </c>
      <c r="E17" s="2"/>
      <c r="G17" s="7"/>
      <c r="H17" s="6"/>
      <c r="I17" s="6"/>
      <c r="J17" s="8"/>
      <c r="K17" s="6"/>
      <c r="L17" s="6"/>
      <c r="M17" s="6"/>
      <c r="O17" s="6"/>
      <c r="P17" s="8"/>
      <c r="Q17" s="6"/>
      <c r="R17" s="6"/>
    </row>
    <row r="18" spans="1:18">
      <c r="C18" s="1" t="s">
        <v>19</v>
      </c>
      <c r="E18" s="2"/>
      <c r="G18" s="7"/>
      <c r="H18" s="6"/>
      <c r="I18" s="6"/>
      <c r="J18" s="8"/>
      <c r="K18" s="6"/>
      <c r="L18" s="6"/>
      <c r="M18" s="6"/>
      <c r="O18" s="6"/>
      <c r="P18" s="8"/>
      <c r="Q18" s="6"/>
      <c r="R18" s="6"/>
    </row>
    <row r="19" spans="1:18">
      <c r="B19">
        <v>2025</v>
      </c>
      <c r="C19" s="6">
        <f>$C$16/4</f>
        <v>8025.4162604066369</v>
      </c>
      <c r="E19" s="2"/>
      <c r="G19" s="7"/>
      <c r="H19" s="6"/>
      <c r="I19" s="6"/>
      <c r="J19" s="8"/>
      <c r="K19" s="6"/>
      <c r="L19" s="6"/>
      <c r="M19" s="6"/>
      <c r="O19" s="6"/>
      <c r="P19" s="8"/>
      <c r="Q19" s="6"/>
      <c r="R19" s="6"/>
    </row>
    <row r="20" spans="1:18">
      <c r="B20">
        <v>2026</v>
      </c>
      <c r="C20" s="6">
        <f>$C$16/4</f>
        <v>8025.4162604066369</v>
      </c>
      <c r="E20" s="2"/>
      <c r="G20" s="7"/>
      <c r="H20" s="6"/>
      <c r="I20" s="6"/>
      <c r="J20" s="8"/>
      <c r="K20" s="6"/>
      <c r="L20" s="6"/>
      <c r="M20" s="6"/>
      <c r="O20" s="6"/>
      <c r="P20" s="8"/>
      <c r="Q20" s="6"/>
      <c r="R20" s="6"/>
    </row>
    <row r="21" spans="1:18">
      <c r="B21">
        <v>2027</v>
      </c>
      <c r="C21" s="6">
        <f>$C$16/4</f>
        <v>8025.4162604066369</v>
      </c>
      <c r="E21" s="2"/>
      <c r="G21" s="7"/>
      <c r="H21" s="6"/>
      <c r="I21" s="6"/>
      <c r="J21" s="8"/>
      <c r="K21" s="6"/>
      <c r="L21" s="6"/>
      <c r="M21" s="6"/>
      <c r="O21" s="6"/>
      <c r="P21" s="8"/>
      <c r="Q21" s="6"/>
      <c r="R21" s="6"/>
    </row>
    <row r="22" spans="1:18">
      <c r="B22">
        <v>2028</v>
      </c>
      <c r="C22" s="6">
        <f>$C$16/4</f>
        <v>8025.4162604066369</v>
      </c>
      <c r="E22" s="2"/>
      <c r="G22" s="7"/>
      <c r="H22" s="6"/>
      <c r="I22" s="6"/>
      <c r="J22" s="8"/>
      <c r="K22" s="6"/>
      <c r="L22" s="6"/>
      <c r="M22" s="6"/>
      <c r="O22" s="6"/>
      <c r="P22" s="8"/>
      <c r="Q22" s="6"/>
      <c r="R22" s="6"/>
    </row>
    <row r="23" spans="1:18">
      <c r="E23" s="2"/>
      <c r="G23" s="7"/>
      <c r="H23" s="6"/>
      <c r="I23" s="6"/>
      <c r="J23" s="8"/>
      <c r="K23" s="6"/>
      <c r="L23" s="6"/>
      <c r="M23" s="6"/>
      <c r="O23" s="6"/>
      <c r="P23" s="8"/>
      <c r="Q23" s="6"/>
      <c r="R23" s="6"/>
    </row>
    <row r="24" spans="1:18">
      <c r="A24" t="s">
        <v>18</v>
      </c>
      <c r="E24" s="2"/>
      <c r="G24" s="7"/>
      <c r="H24" s="6"/>
      <c r="I24" s="6"/>
      <c r="J24" s="8"/>
      <c r="K24" s="6"/>
      <c r="L24" s="6"/>
      <c r="M24" s="6"/>
      <c r="O24" s="6"/>
      <c r="P24" s="8"/>
      <c r="Q24" s="6"/>
      <c r="R24" s="6"/>
    </row>
    <row r="25" spans="1:18">
      <c r="B25" t="s">
        <v>17</v>
      </c>
      <c r="E25" s="2"/>
      <c r="G25" s="7"/>
      <c r="H25" s="6"/>
      <c r="I25" s="6"/>
      <c r="J25" s="8"/>
      <c r="K25" s="6"/>
      <c r="L25" s="6"/>
      <c r="M25" s="6"/>
      <c r="O25" s="6"/>
      <c r="P25" s="8"/>
      <c r="Q25" s="6"/>
      <c r="R25" s="6"/>
    </row>
    <row r="26" spans="1:18">
      <c r="B26" t="s">
        <v>16</v>
      </c>
      <c r="E26" s="2"/>
      <c r="G26" s="7"/>
      <c r="J26" s="8"/>
      <c r="K26" s="6"/>
      <c r="L26" s="6"/>
      <c r="M26" s="6"/>
      <c r="O26" s="6"/>
      <c r="P26" s="8"/>
      <c r="Q26" s="6"/>
      <c r="R26" s="6"/>
    </row>
    <row r="27" spans="1:18">
      <c r="E27" s="2"/>
      <c r="G27" s="7"/>
    </row>
    <row r="28" spans="1:18">
      <c r="B28">
        <v>2025</v>
      </c>
      <c r="C28" s="6">
        <f>C16</f>
        <v>32101.665041626547</v>
      </c>
      <c r="I28" s="6"/>
    </row>
    <row r="29" spans="1:18">
      <c r="B29">
        <v>2026</v>
      </c>
      <c r="C29">
        <v>0</v>
      </c>
    </row>
    <row r="30" spans="1:18">
      <c r="B30">
        <v>2027</v>
      </c>
      <c r="C30">
        <v>0</v>
      </c>
    </row>
    <row r="31" spans="1:18">
      <c r="B31">
        <v>2028</v>
      </c>
      <c r="C31">
        <v>0</v>
      </c>
      <c r="D31" s="1"/>
      <c r="E31" s="1"/>
      <c r="F31" s="1"/>
      <c r="G31" s="1"/>
      <c r="H31" s="1"/>
      <c r="I31" s="1"/>
      <c r="J31" s="1"/>
      <c r="K31" s="1"/>
      <c r="L31" s="1"/>
      <c r="M31" s="1"/>
      <c r="N31" s="1"/>
      <c r="O31" s="1"/>
      <c r="P31" s="1"/>
      <c r="Q31" s="1"/>
      <c r="R31" s="1"/>
    </row>
    <row r="32" spans="1:18">
      <c r="D32" s="1"/>
      <c r="E32" s="1"/>
      <c r="F32" s="1"/>
      <c r="G32" s="1"/>
      <c r="H32" s="1"/>
      <c r="I32" s="1"/>
      <c r="J32" s="1"/>
      <c r="K32" s="1"/>
      <c r="L32" s="1"/>
      <c r="M32" s="1"/>
      <c r="N32" s="1"/>
      <c r="O32" s="1"/>
      <c r="P32" s="1"/>
      <c r="Q32" s="1"/>
      <c r="R32" s="1"/>
    </row>
    <row r="33" spans="5:18">
      <c r="E33" s="2"/>
      <c r="H33" s="6"/>
      <c r="I33" s="6"/>
      <c r="J33" s="8"/>
      <c r="M33" s="6"/>
      <c r="N33" s="7"/>
      <c r="O33" s="6"/>
    </row>
    <row r="34" spans="5:18">
      <c r="E34" s="2"/>
      <c r="G34" s="7"/>
      <c r="H34" s="6"/>
      <c r="I34" s="6"/>
      <c r="J34" s="8"/>
      <c r="K34" s="6"/>
      <c r="L34" s="6"/>
      <c r="M34" s="6"/>
      <c r="O34" s="6"/>
      <c r="P34" s="8"/>
      <c r="Q34" s="6"/>
      <c r="R34" s="6"/>
    </row>
    <row r="35" spans="5:18">
      <c r="E35" s="2"/>
      <c r="G35" s="7"/>
      <c r="H35" s="6"/>
      <c r="I35" s="6"/>
      <c r="J35" s="8"/>
      <c r="K35" s="6"/>
      <c r="L35" s="6"/>
      <c r="M35" s="6"/>
      <c r="O35" s="6"/>
      <c r="P35" s="8"/>
      <c r="Q35" s="6"/>
      <c r="R35" s="6"/>
    </row>
    <row r="36" spans="5:18">
      <c r="E36" s="2"/>
      <c r="G36" s="7"/>
      <c r="H36" s="6"/>
      <c r="I36" s="6"/>
      <c r="J36" s="8"/>
      <c r="K36" s="6"/>
      <c r="L36" s="6"/>
      <c r="M36" s="6"/>
      <c r="O36" s="6"/>
      <c r="P36" s="8"/>
      <c r="Q36" s="6"/>
      <c r="R36" s="6"/>
    </row>
    <row r="37" spans="5:18">
      <c r="E37" s="2"/>
      <c r="G37" s="7"/>
      <c r="H37" s="6"/>
      <c r="I37" s="6"/>
      <c r="J37" s="8"/>
      <c r="K37" s="6"/>
      <c r="L37" s="6"/>
      <c r="M37" s="6"/>
      <c r="O37" s="6"/>
      <c r="P37" s="8"/>
      <c r="Q37" s="6"/>
      <c r="R37" s="6"/>
    </row>
    <row r="38" spans="5:18">
      <c r="E38" s="2"/>
      <c r="G38" s="7"/>
      <c r="H38" s="6"/>
      <c r="I38" s="6"/>
      <c r="J38" s="8"/>
      <c r="K38" s="6"/>
      <c r="L38" s="6"/>
      <c r="M38" s="6"/>
      <c r="O38" s="6"/>
      <c r="P38" s="8"/>
      <c r="Q38" s="6"/>
      <c r="R38" s="6"/>
    </row>
    <row r="39" spans="5:18">
      <c r="E39" s="2"/>
      <c r="G39" s="7"/>
      <c r="H39" s="6"/>
      <c r="I39" s="6"/>
      <c r="J39" s="8"/>
      <c r="K39" s="6"/>
      <c r="L39" s="6"/>
      <c r="M39" s="6"/>
      <c r="O39" s="6"/>
      <c r="P39" s="8"/>
      <c r="Q39" s="6"/>
      <c r="R39" s="6"/>
    </row>
    <row r="40" spans="5:18">
      <c r="E40" s="2"/>
      <c r="G40" s="7"/>
      <c r="H40" s="6"/>
      <c r="I40" s="6"/>
      <c r="J40" s="8"/>
      <c r="K40" s="6"/>
      <c r="L40" s="6"/>
      <c r="M40" s="6"/>
      <c r="O40" s="6"/>
      <c r="P40" s="8"/>
      <c r="Q40" s="6"/>
      <c r="R40" s="6"/>
    </row>
    <row r="41" spans="5:18">
      <c r="E41" s="2"/>
      <c r="G41" s="7"/>
      <c r="H41" s="6"/>
      <c r="I41" s="6"/>
      <c r="J41" s="8"/>
      <c r="K41" s="6"/>
      <c r="L41" s="6"/>
      <c r="M41" s="6"/>
      <c r="O41" s="6"/>
      <c r="P41" s="8"/>
      <c r="Q41" s="6"/>
      <c r="R41" s="6"/>
    </row>
    <row r="42" spans="5:18">
      <c r="E42" s="2"/>
      <c r="G42" s="7"/>
      <c r="H42" s="6"/>
      <c r="I42" s="6"/>
      <c r="J42" s="8"/>
      <c r="K42" s="6"/>
      <c r="L42" s="6"/>
      <c r="M42" s="6"/>
      <c r="O42" s="6"/>
      <c r="P42" s="8"/>
      <c r="Q42" s="6"/>
      <c r="R42" s="6"/>
    </row>
    <row r="43" spans="5:18">
      <c r="E43" s="2"/>
      <c r="G43" s="7"/>
      <c r="H43" s="6"/>
      <c r="I43" s="6"/>
      <c r="J43" s="8"/>
      <c r="K43" s="6"/>
      <c r="L43" s="6"/>
      <c r="M43" s="6"/>
      <c r="O43" s="6"/>
      <c r="P43" s="8"/>
      <c r="Q43" s="6"/>
      <c r="R43" s="6"/>
    </row>
    <row r="44" spans="5:18">
      <c r="E44" s="2"/>
      <c r="G44" s="7"/>
      <c r="H44" s="6"/>
      <c r="I44" s="6"/>
      <c r="J44" s="8"/>
      <c r="K44" s="6"/>
      <c r="L44" s="6"/>
      <c r="M44" s="6"/>
      <c r="O44" s="6"/>
      <c r="P44" s="8"/>
      <c r="Q44" s="6"/>
      <c r="R44" s="6"/>
    </row>
    <row r="45" spans="5:18">
      <c r="E45" s="2"/>
      <c r="G45" s="7"/>
      <c r="H45" s="6"/>
      <c r="I45" s="6"/>
      <c r="J45" s="8"/>
      <c r="K45" s="6"/>
      <c r="L45" s="6"/>
      <c r="M45" s="6"/>
      <c r="O45" s="6"/>
      <c r="P45" s="8"/>
      <c r="Q45" s="6"/>
      <c r="R45" s="6"/>
    </row>
    <row r="46" spans="5:18">
      <c r="E46" s="2"/>
      <c r="G46" s="7"/>
      <c r="H46" s="6"/>
      <c r="I46" s="6"/>
      <c r="J46" s="8"/>
      <c r="K46" s="6"/>
      <c r="L46" s="6"/>
      <c r="M46" s="6"/>
      <c r="O46" s="6"/>
      <c r="P46" s="8"/>
      <c r="Q46" s="6"/>
      <c r="R46" s="6"/>
    </row>
    <row r="47" spans="5:18">
      <c r="E47" s="2"/>
      <c r="G47" s="7"/>
      <c r="H47" s="6"/>
      <c r="I47" s="6"/>
      <c r="J47" s="8"/>
      <c r="K47" s="6"/>
      <c r="L47" s="6"/>
      <c r="M47" s="6"/>
      <c r="O47" s="6"/>
      <c r="P47" s="8"/>
      <c r="Q47" s="6"/>
      <c r="R47" s="6"/>
    </row>
    <row r="48" spans="5:18">
      <c r="E48" s="2"/>
      <c r="G48" s="7"/>
      <c r="H48" s="6"/>
      <c r="I48" s="6"/>
      <c r="J48" s="8"/>
      <c r="K48" s="6"/>
      <c r="L48" s="6"/>
      <c r="M48" s="6"/>
      <c r="O48" s="6"/>
      <c r="P48" s="8"/>
      <c r="Q48" s="6"/>
      <c r="R48" s="6"/>
    </row>
    <row r="49" spans="5:18">
      <c r="E49" s="2"/>
      <c r="G49" s="7"/>
      <c r="H49" s="6"/>
      <c r="I49" s="6"/>
      <c r="J49" s="8"/>
      <c r="K49" s="6"/>
      <c r="L49" s="6"/>
      <c r="M49" s="6"/>
      <c r="O49" s="6"/>
      <c r="P49" s="8"/>
      <c r="Q49" s="6"/>
      <c r="R49" s="6"/>
    </row>
    <row r="50" spans="5:18">
      <c r="E50" s="2"/>
      <c r="G50" s="7"/>
      <c r="H50" s="6"/>
      <c r="I50" s="6"/>
      <c r="J50" s="8"/>
      <c r="K50" s="6"/>
      <c r="L50" s="6"/>
      <c r="M50" s="6"/>
      <c r="O50" s="6"/>
      <c r="P50" s="8"/>
      <c r="Q50" s="6"/>
      <c r="R50" s="6"/>
    </row>
    <row r="51" spans="5:18">
      <c r="E51" s="2"/>
      <c r="G51" s="7"/>
      <c r="H51" s="6"/>
      <c r="I51" s="6"/>
      <c r="J51" s="8"/>
      <c r="K51" s="6"/>
      <c r="L51" s="6"/>
      <c r="M51" s="6"/>
      <c r="O51" s="6"/>
      <c r="P51" s="8"/>
      <c r="Q51" s="6"/>
      <c r="R51" s="6"/>
    </row>
    <row r="52" spans="5:18">
      <c r="E52" s="2"/>
      <c r="G52" s="7"/>
      <c r="J52" s="8"/>
      <c r="K52" s="6"/>
      <c r="L52" s="6"/>
      <c r="M52" s="6"/>
      <c r="O52" s="6"/>
      <c r="P52" s="8"/>
      <c r="Q52" s="6"/>
      <c r="R52" s="6"/>
    </row>
    <row r="53" spans="5:18">
      <c r="E53" s="2"/>
      <c r="G53" s="7"/>
    </row>
    <row r="54" spans="5:18">
      <c r="I54" s="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8D9F5-BE70-4F97-AE0E-A38729358ECF}">
  <sheetPr>
    <tabColor theme="5" tint="0.39997558519241921"/>
  </sheetPr>
  <dimension ref="A1:K547"/>
  <sheetViews>
    <sheetView zoomScale="115" zoomScaleNormal="115" workbookViewId="0"/>
  </sheetViews>
  <sheetFormatPr defaultRowHeight="14.4"/>
  <cols>
    <col min="1" max="1" width="12.77734375" customWidth="1"/>
    <col min="2" max="2" width="13" customWidth="1"/>
    <col min="3" max="3" width="10.44140625" customWidth="1"/>
    <col min="4" max="4" width="13.109375" customWidth="1"/>
    <col min="5" max="5" width="11.6640625" bestFit="1" customWidth="1"/>
    <col min="6" max="6" width="15.109375" customWidth="1"/>
    <col min="7" max="7" width="12.77734375" customWidth="1"/>
    <col min="8" max="8" width="8.109375" bestFit="1" customWidth="1"/>
    <col min="9" max="9" width="14.6640625" customWidth="1"/>
    <col min="10" max="10" width="16.77734375" customWidth="1"/>
    <col min="11" max="11" width="14.6640625" customWidth="1"/>
    <col min="12" max="13" width="12.77734375" customWidth="1"/>
    <col min="14" max="14" width="22.77734375" bestFit="1" customWidth="1"/>
    <col min="15" max="28" width="12.77734375" customWidth="1"/>
  </cols>
  <sheetData>
    <row r="1" spans="1:11">
      <c r="A1" s="53" t="s">
        <v>235</v>
      </c>
    </row>
    <row r="3" spans="1:11">
      <c r="A3" s="30" t="s">
        <v>65</v>
      </c>
    </row>
    <row r="4" spans="1:11">
      <c r="A4" s="53" t="s">
        <v>64</v>
      </c>
    </row>
    <row r="5" spans="1:11">
      <c r="A5" s="5"/>
    </row>
    <row r="6" spans="1:11">
      <c r="A6" s="30" t="s">
        <v>63</v>
      </c>
    </row>
    <row r="7" spans="1:11" ht="33" customHeight="1">
      <c r="A7" s="162" t="s">
        <v>62</v>
      </c>
      <c r="B7" s="162"/>
      <c r="C7" s="162"/>
      <c r="D7" s="162"/>
      <c r="E7" s="162"/>
      <c r="F7" s="162"/>
      <c r="G7" s="162"/>
      <c r="H7" s="162"/>
      <c r="I7" s="162"/>
      <c r="J7" s="163"/>
      <c r="K7" s="163"/>
    </row>
    <row r="9" spans="1:11" ht="15" thickBot="1">
      <c r="A9" s="30" t="s">
        <v>61</v>
      </c>
      <c r="G9" s="30" t="s">
        <v>60</v>
      </c>
      <c r="J9" s="52" t="s">
        <v>59</v>
      </c>
      <c r="K9" s="51">
        <f>SUMPRODUCT(H11:H26,K11:K26)</f>
        <v>1949440.6992217565</v>
      </c>
    </row>
    <row r="10" spans="1:11" s="23" customFormat="1" ht="30" thickTop="1" thickBot="1">
      <c r="A10" s="50" t="s">
        <v>58</v>
      </c>
      <c r="B10" s="49" t="s">
        <v>57</v>
      </c>
      <c r="C10" s="49" t="s">
        <v>56</v>
      </c>
      <c r="D10" s="49" t="s">
        <v>29</v>
      </c>
      <c r="E10" s="49" t="s">
        <v>55</v>
      </c>
      <c r="F10" s="48" t="s">
        <v>54</v>
      </c>
      <c r="G10" s="50" t="s">
        <v>53</v>
      </c>
      <c r="H10" s="49" t="s">
        <v>52</v>
      </c>
      <c r="I10" s="49" t="s">
        <v>51</v>
      </c>
      <c r="J10" s="49" t="s">
        <v>50</v>
      </c>
      <c r="K10" s="48" t="s">
        <v>49</v>
      </c>
    </row>
    <row r="11" spans="1:11" ht="15" thickTop="1">
      <c r="A11" s="47">
        <v>0</v>
      </c>
      <c r="B11" s="46"/>
      <c r="C11" s="46"/>
      <c r="D11" s="46"/>
      <c r="E11" s="46"/>
      <c r="F11" s="45"/>
      <c r="G11" s="47">
        <v>1000</v>
      </c>
      <c r="H11" s="46">
        <v>1</v>
      </c>
      <c r="I11" s="46"/>
      <c r="J11" s="46"/>
      <c r="K11" s="45">
        <v>0</v>
      </c>
    </row>
    <row r="12" spans="1:11">
      <c r="A12" s="44">
        <f t="shared" ref="A12:A26" si="0">A11+1</f>
        <v>1</v>
      </c>
      <c r="B12" s="43">
        <v>0.49</v>
      </c>
      <c r="C12" s="42">
        <v>0.05</v>
      </c>
      <c r="D12" s="42">
        <v>0.04</v>
      </c>
      <c r="E12" s="39">
        <v>100000</v>
      </c>
      <c r="F12" s="41">
        <v>1296.655658220878</v>
      </c>
      <c r="G12" s="40">
        <f t="shared" ref="G12:G26" si="1">G11*(1-B12/1000-C12)</f>
        <v>949.51</v>
      </c>
      <c r="H12" s="39">
        <f t="shared" ref="H12:H26" si="2">H11/(1+D12)</f>
        <v>0.96153846153846145</v>
      </c>
      <c r="I12" s="39">
        <f t="shared" ref="I12:I26" si="3">E12*G11*B12/1000</f>
        <v>49000</v>
      </c>
      <c r="J12" s="39">
        <f t="shared" ref="J12:J26" si="4">G11*C12*F12</f>
        <v>64832.782911043898</v>
      </c>
      <c r="K12" s="38">
        <f t="shared" ref="K12:K26" si="5">SUM(I12:J12)</f>
        <v>113832.78291104391</v>
      </c>
    </row>
    <row r="13" spans="1:11">
      <c r="A13" s="44">
        <f t="shared" si="0"/>
        <v>2</v>
      </c>
      <c r="B13" s="43">
        <v>0.72</v>
      </c>
      <c r="C13" s="42">
        <f t="shared" ref="C13:C26" si="6">C12</f>
        <v>0.05</v>
      </c>
      <c r="D13" s="42">
        <f t="shared" ref="D13:D26" si="7">D12</f>
        <v>0.04</v>
      </c>
      <c r="E13" s="39">
        <f t="shared" ref="E13:E26" si="8">E12</f>
        <v>100000</v>
      </c>
      <c r="F13" s="41">
        <v>1314.2713038963395</v>
      </c>
      <c r="G13" s="40">
        <f t="shared" si="1"/>
        <v>901.35085279999987</v>
      </c>
      <c r="H13" s="39">
        <f t="shared" si="2"/>
        <v>0.92455621301775137</v>
      </c>
      <c r="I13" s="39">
        <f t="shared" si="3"/>
        <v>68364.72</v>
      </c>
      <c r="J13" s="39">
        <f t="shared" si="4"/>
        <v>62395.68728813067</v>
      </c>
      <c r="K13" s="38">
        <f t="shared" si="5"/>
        <v>130760.40728813066</v>
      </c>
    </row>
    <row r="14" spans="1:11">
      <c r="A14" s="44">
        <f t="shared" si="0"/>
        <v>3</v>
      </c>
      <c r="B14" s="43">
        <v>0.96</v>
      </c>
      <c r="C14" s="42">
        <f t="shared" si="6"/>
        <v>0.05</v>
      </c>
      <c r="D14" s="42">
        <f t="shared" si="7"/>
        <v>0.04</v>
      </c>
      <c r="E14" s="39">
        <f t="shared" si="8"/>
        <v>100000</v>
      </c>
      <c r="F14" s="41">
        <v>1313.6835355694675</v>
      </c>
      <c r="G14" s="40">
        <f t="shared" si="1"/>
        <v>855.41801334131185</v>
      </c>
      <c r="H14" s="39">
        <f t="shared" si="2"/>
        <v>0.88899635867091475</v>
      </c>
      <c r="I14" s="39">
        <f t="shared" si="3"/>
        <v>86529.681868799991</v>
      </c>
      <c r="J14" s="39">
        <f t="shared" si="4"/>
        <v>59204.488754742932</v>
      </c>
      <c r="K14" s="38">
        <f t="shared" si="5"/>
        <v>145734.17062354292</v>
      </c>
    </row>
    <row r="15" spans="1:11">
      <c r="A15" s="44">
        <f t="shared" si="0"/>
        <v>4</v>
      </c>
      <c r="B15" s="43">
        <v>1.18</v>
      </c>
      <c r="C15" s="42">
        <f t="shared" si="6"/>
        <v>0.05</v>
      </c>
      <c r="D15" s="42">
        <f t="shared" si="7"/>
        <v>0.04</v>
      </c>
      <c r="E15" s="39">
        <f t="shared" si="8"/>
        <v>100000</v>
      </c>
      <c r="F15" s="41">
        <v>1297.6363046948559</v>
      </c>
      <c r="G15" s="40">
        <f t="shared" si="1"/>
        <v>811.63771941850348</v>
      </c>
      <c r="H15" s="39">
        <f t="shared" si="2"/>
        <v>0.85480419102972571</v>
      </c>
      <c r="I15" s="39">
        <f t="shared" si="3"/>
        <v>100939.32557427479</v>
      </c>
      <c r="J15" s="39">
        <f t="shared" si="4"/>
        <v>55501.073490081748</v>
      </c>
      <c r="K15" s="38">
        <f t="shared" si="5"/>
        <v>156440.39906435652</v>
      </c>
    </row>
    <row r="16" spans="1:11">
      <c r="A16" s="44">
        <f t="shared" si="0"/>
        <v>5</v>
      </c>
      <c r="B16" s="43">
        <v>1.36</v>
      </c>
      <c r="C16" s="42">
        <f t="shared" si="6"/>
        <v>0.05</v>
      </c>
      <c r="D16" s="42">
        <f t="shared" si="7"/>
        <v>0.04</v>
      </c>
      <c r="E16" s="39">
        <f t="shared" si="8"/>
        <v>100000</v>
      </c>
      <c r="F16" s="41">
        <v>1270.3613250937153</v>
      </c>
      <c r="G16" s="40">
        <f t="shared" si="1"/>
        <v>769.95200614916905</v>
      </c>
      <c r="H16" s="39">
        <f t="shared" si="2"/>
        <v>0.82192710675935166</v>
      </c>
      <c r="I16" s="39">
        <f t="shared" si="3"/>
        <v>110382.72984091648</v>
      </c>
      <c r="J16" s="39">
        <f t="shared" si="4"/>
        <v>51553.658436826569</v>
      </c>
      <c r="K16" s="38">
        <f t="shared" si="5"/>
        <v>161936.38827774304</v>
      </c>
    </row>
    <row r="17" spans="1:11">
      <c r="A17" s="44">
        <f t="shared" si="0"/>
        <v>6</v>
      </c>
      <c r="B17" s="43">
        <v>1.57</v>
      </c>
      <c r="C17" s="42">
        <f t="shared" si="6"/>
        <v>0.05</v>
      </c>
      <c r="D17" s="42">
        <f t="shared" si="7"/>
        <v>0.04</v>
      </c>
      <c r="E17" s="39">
        <f t="shared" si="8"/>
        <v>100000</v>
      </c>
      <c r="F17" s="41">
        <v>1229.9423803372763</v>
      </c>
      <c r="G17" s="40">
        <f t="shared" si="1"/>
        <v>730.24558119205642</v>
      </c>
      <c r="H17" s="39">
        <f t="shared" si="2"/>
        <v>0.79031452573014582</v>
      </c>
      <c r="I17" s="39">
        <f t="shared" si="3"/>
        <v>120882.46496541955</v>
      </c>
      <c r="J17" s="39">
        <f t="shared" si="4"/>
        <v>47349.830159428515</v>
      </c>
      <c r="K17" s="38">
        <f t="shared" si="5"/>
        <v>168232.29512484808</v>
      </c>
    </row>
    <row r="18" spans="1:11">
      <c r="A18" s="44">
        <f t="shared" si="0"/>
        <v>7</v>
      </c>
      <c r="B18" s="43">
        <v>1.82</v>
      </c>
      <c r="C18" s="42">
        <f t="shared" si="6"/>
        <v>0.05</v>
      </c>
      <c r="D18" s="42">
        <f t="shared" si="7"/>
        <v>0.04</v>
      </c>
      <c r="E18" s="39">
        <f t="shared" si="8"/>
        <v>100000</v>
      </c>
      <c r="F18" s="41">
        <v>1173.8303224795452</v>
      </c>
      <c r="G18" s="40">
        <f t="shared" si="1"/>
        <v>692.40425517468395</v>
      </c>
      <c r="H18" s="39">
        <f t="shared" si="2"/>
        <v>0.75991781320206331</v>
      </c>
      <c r="I18" s="39">
        <f t="shared" si="3"/>
        <v>132904.69577695426</v>
      </c>
      <c r="J18" s="39">
        <f t="shared" si="4"/>
        <v>42859.220302996728</v>
      </c>
      <c r="K18" s="38">
        <f t="shared" si="5"/>
        <v>175763.91607995098</v>
      </c>
    </row>
    <row r="19" spans="1:11">
      <c r="A19" s="44">
        <f t="shared" si="0"/>
        <v>8</v>
      </c>
      <c r="B19" s="43">
        <v>2.09</v>
      </c>
      <c r="C19" s="42">
        <f t="shared" si="6"/>
        <v>0.05</v>
      </c>
      <c r="D19" s="42">
        <f t="shared" si="7"/>
        <v>0.04</v>
      </c>
      <c r="E19" s="39">
        <f t="shared" si="8"/>
        <v>100000</v>
      </c>
      <c r="F19" s="41">
        <v>1101.1560814683985</v>
      </c>
      <c r="G19" s="40">
        <f t="shared" si="1"/>
        <v>656.33691752263462</v>
      </c>
      <c r="H19" s="39">
        <f t="shared" si="2"/>
        <v>0.73069020500198389</v>
      </c>
      <c r="I19" s="39">
        <f t="shared" si="3"/>
        <v>144712.48933150893</v>
      </c>
      <c r="J19" s="39">
        <f t="shared" si="4"/>
        <v>38122.257821010004</v>
      </c>
      <c r="K19" s="38">
        <f t="shared" si="5"/>
        <v>182834.74715251895</v>
      </c>
    </row>
    <row r="20" spans="1:11">
      <c r="A20" s="44">
        <f t="shared" si="0"/>
        <v>9</v>
      </c>
      <c r="B20" s="43">
        <v>2.36</v>
      </c>
      <c r="C20" s="42">
        <f t="shared" si="6"/>
        <v>0.05</v>
      </c>
      <c r="D20" s="42">
        <f t="shared" si="7"/>
        <v>0.04</v>
      </c>
      <c r="E20" s="39">
        <f t="shared" si="8"/>
        <v>100000</v>
      </c>
      <c r="F20" s="41">
        <v>1012.4988087583707</v>
      </c>
      <c r="G20" s="40">
        <f t="shared" si="1"/>
        <v>621.97111652114938</v>
      </c>
      <c r="H20" s="39">
        <f t="shared" si="2"/>
        <v>0.70258673557883067</v>
      </c>
      <c r="I20" s="39">
        <f t="shared" si="3"/>
        <v>154895.51253534178</v>
      </c>
      <c r="J20" s="39">
        <f t="shared" si="4"/>
        <v>33227.017356790428</v>
      </c>
      <c r="K20" s="38">
        <f t="shared" si="5"/>
        <v>188122.52989213221</v>
      </c>
    </row>
    <row r="21" spans="1:11">
      <c r="A21" s="44">
        <f t="shared" si="0"/>
        <v>10</v>
      </c>
      <c r="B21" s="43">
        <v>2.69</v>
      </c>
      <c r="C21" s="42">
        <f t="shared" si="6"/>
        <v>0.05</v>
      </c>
      <c r="D21" s="42">
        <f t="shared" si="7"/>
        <v>0.04</v>
      </c>
      <c r="E21" s="39">
        <f t="shared" si="8"/>
        <v>100000</v>
      </c>
      <c r="F21" s="41">
        <v>904.35177890317436</v>
      </c>
      <c r="G21" s="40">
        <f t="shared" si="1"/>
        <v>589.19945839165007</v>
      </c>
      <c r="H21" s="39">
        <f t="shared" si="2"/>
        <v>0.67556416882579873</v>
      </c>
      <c r="I21" s="39">
        <f t="shared" si="3"/>
        <v>167310.23034418916</v>
      </c>
      <c r="J21" s="39">
        <f t="shared" si="4"/>
        <v>28124.03428261475</v>
      </c>
      <c r="K21" s="38">
        <f t="shared" si="5"/>
        <v>195434.2646268039</v>
      </c>
    </row>
    <row r="22" spans="1:11">
      <c r="A22" s="44">
        <f t="shared" si="0"/>
        <v>11</v>
      </c>
      <c r="B22" s="43">
        <v>3.06</v>
      </c>
      <c r="C22" s="42">
        <f t="shared" si="6"/>
        <v>0.05</v>
      </c>
      <c r="D22" s="42">
        <f t="shared" si="7"/>
        <v>0.04</v>
      </c>
      <c r="E22" s="39">
        <f t="shared" si="8"/>
        <v>100000</v>
      </c>
      <c r="F22" s="41">
        <v>774.74071675980235</v>
      </c>
      <c r="G22" s="40">
        <f t="shared" si="1"/>
        <v>557.93653512938909</v>
      </c>
      <c r="H22" s="39">
        <f t="shared" si="2"/>
        <v>0.64958093156326802</v>
      </c>
      <c r="I22" s="39">
        <f t="shared" si="3"/>
        <v>180295.03426784495</v>
      </c>
      <c r="J22" s="39">
        <f t="shared" si="4"/>
        <v>22823.840535441715</v>
      </c>
      <c r="K22" s="38">
        <f t="shared" si="5"/>
        <v>203118.87480328666</v>
      </c>
    </row>
    <row r="23" spans="1:11">
      <c r="A23" s="44">
        <f t="shared" si="0"/>
        <v>12</v>
      </c>
      <c r="B23" s="43">
        <v>3.47</v>
      </c>
      <c r="C23" s="42">
        <f t="shared" si="6"/>
        <v>0.05</v>
      </c>
      <c r="D23" s="42">
        <f t="shared" si="7"/>
        <v>0.04</v>
      </c>
      <c r="E23" s="39">
        <f t="shared" si="8"/>
        <v>100000</v>
      </c>
      <c r="F23" s="41">
        <v>621.81631080479781</v>
      </c>
      <c r="G23" s="40">
        <f t="shared" si="1"/>
        <v>528.10366859602061</v>
      </c>
      <c r="H23" s="39">
        <f t="shared" si="2"/>
        <v>0.62459704958006534</v>
      </c>
      <c r="I23" s="39">
        <f t="shared" si="3"/>
        <v>193603.97768989802</v>
      </c>
      <c r="J23" s="39">
        <f t="shared" si="4"/>
        <v>17346.70189686841</v>
      </c>
      <c r="K23" s="38">
        <f t="shared" si="5"/>
        <v>210950.67958676643</v>
      </c>
    </row>
    <row r="24" spans="1:11">
      <c r="A24" s="44">
        <f t="shared" si="0"/>
        <v>13</v>
      </c>
      <c r="B24" s="43">
        <v>3.95</v>
      </c>
      <c r="C24" s="42">
        <f t="shared" si="6"/>
        <v>0.05</v>
      </c>
      <c r="D24" s="42">
        <f t="shared" si="7"/>
        <v>0.04</v>
      </c>
      <c r="E24" s="39">
        <f t="shared" si="8"/>
        <v>100000</v>
      </c>
      <c r="F24" s="41">
        <v>442.14043702902569</v>
      </c>
      <c r="G24" s="40">
        <f t="shared" si="1"/>
        <v>499.61247567526527</v>
      </c>
      <c r="H24" s="39">
        <f t="shared" si="2"/>
        <v>0.60057408613467822</v>
      </c>
      <c r="I24" s="39">
        <f t="shared" si="3"/>
        <v>208600.94909542816</v>
      </c>
      <c r="J24" s="39">
        <f t="shared" si="4"/>
        <v>11674.799341483815</v>
      </c>
      <c r="K24" s="38">
        <f t="shared" si="5"/>
        <v>220275.74843691199</v>
      </c>
    </row>
    <row r="25" spans="1:11">
      <c r="A25" s="44">
        <f t="shared" si="0"/>
        <v>14</v>
      </c>
      <c r="B25" s="43">
        <v>4.4400000000000004</v>
      </c>
      <c r="C25" s="42">
        <f t="shared" si="6"/>
        <v>0.05</v>
      </c>
      <c r="D25" s="42">
        <f t="shared" si="7"/>
        <v>0.04</v>
      </c>
      <c r="E25" s="39">
        <f t="shared" si="8"/>
        <v>100000</v>
      </c>
      <c r="F25" s="41">
        <v>235.73437267725242</v>
      </c>
      <c r="G25" s="40">
        <f t="shared" si="1"/>
        <v>472.4135724995038</v>
      </c>
      <c r="H25" s="39">
        <f t="shared" si="2"/>
        <v>0.57747508282180593</v>
      </c>
      <c r="I25" s="39">
        <f t="shared" si="3"/>
        <v>221827.9391998178</v>
      </c>
      <c r="J25" s="39">
        <f t="shared" si="4"/>
        <v>5888.7916767518846</v>
      </c>
      <c r="K25" s="38">
        <f t="shared" si="5"/>
        <v>227716.73087656969</v>
      </c>
    </row>
    <row r="26" spans="1:11" ht="15" thickBot="1">
      <c r="A26" s="37">
        <f t="shared" si="0"/>
        <v>15</v>
      </c>
      <c r="B26" s="36">
        <v>4.99</v>
      </c>
      <c r="C26" s="35">
        <f t="shared" si="6"/>
        <v>0.05</v>
      </c>
      <c r="D26" s="35">
        <f t="shared" si="7"/>
        <v>0.04</v>
      </c>
      <c r="E26" s="32">
        <f t="shared" si="8"/>
        <v>100000</v>
      </c>
      <c r="F26" s="34">
        <v>0</v>
      </c>
      <c r="G26" s="33">
        <f t="shared" si="1"/>
        <v>446.43555014775603</v>
      </c>
      <c r="H26" s="32">
        <f t="shared" si="2"/>
        <v>0.55526450271327488</v>
      </c>
      <c r="I26" s="32">
        <f t="shared" si="3"/>
        <v>235734.37267725242</v>
      </c>
      <c r="J26" s="32">
        <f t="shared" si="4"/>
        <v>0</v>
      </c>
      <c r="K26" s="31">
        <f t="shared" si="5"/>
        <v>235734.37267725242</v>
      </c>
    </row>
    <row r="27" spans="1:11" ht="15" thickTop="1"/>
    <row r="28" spans="1:11">
      <c r="A28" s="30" t="s">
        <v>48</v>
      </c>
      <c r="B28" s="29"/>
    </row>
    <row r="29" spans="1:11" ht="36.450000000000003" customHeight="1">
      <c r="A29" s="24" t="s">
        <v>47</v>
      </c>
      <c r="B29" s="168" t="s">
        <v>46</v>
      </c>
      <c r="C29" s="168"/>
      <c r="D29" s="168"/>
      <c r="E29" s="168"/>
      <c r="F29" s="168"/>
      <c r="G29" s="168"/>
      <c r="H29" s="168"/>
      <c r="I29" s="168"/>
      <c r="J29" s="168"/>
      <c r="K29" s="169"/>
    </row>
    <row r="31" spans="1:11">
      <c r="B31" s="164" t="s">
        <v>45</v>
      </c>
      <c r="C31" s="165"/>
      <c r="D31" s="28" t="s">
        <v>44</v>
      </c>
      <c r="E31" s="28" t="s">
        <v>43</v>
      </c>
    </row>
    <row r="32" spans="1:11">
      <c r="B32" s="166" t="s">
        <v>42</v>
      </c>
      <c r="C32" s="167"/>
      <c r="D32" s="27">
        <v>5.5E-2</v>
      </c>
      <c r="E32" s="27">
        <v>2.8000000000000001E-2</v>
      </c>
    </row>
    <row r="33" spans="1:11">
      <c r="B33" s="166" t="s">
        <v>41</v>
      </c>
      <c r="C33" s="167"/>
      <c r="D33" s="26">
        <v>1.1000000000000001</v>
      </c>
      <c r="E33" s="26">
        <v>0.9</v>
      </c>
    </row>
    <row r="34" spans="1:11">
      <c r="B34" s="166" t="s">
        <v>40</v>
      </c>
      <c r="C34" s="167"/>
      <c r="D34" s="26">
        <v>1.2</v>
      </c>
      <c r="E34" s="26">
        <v>0.8</v>
      </c>
    </row>
    <row r="36" spans="1:11" ht="61.5" customHeight="1">
      <c r="A36" s="24" t="s">
        <v>39</v>
      </c>
      <c r="B36" s="162" t="s">
        <v>38</v>
      </c>
      <c r="C36" s="163"/>
      <c r="D36" s="163"/>
      <c r="E36" s="163"/>
      <c r="F36" s="163"/>
      <c r="G36" s="163"/>
      <c r="H36" s="163"/>
      <c r="I36" s="163"/>
      <c r="J36" s="163"/>
      <c r="K36" s="163"/>
    </row>
    <row r="38" spans="1:11">
      <c r="B38" s="25" t="s">
        <v>37</v>
      </c>
      <c r="C38" s="25" t="s">
        <v>29</v>
      </c>
      <c r="D38" s="25" t="s">
        <v>36</v>
      </c>
      <c r="E38" s="25" t="s">
        <v>35</v>
      </c>
    </row>
    <row r="39" spans="1:11">
      <c r="B39" s="25" t="s">
        <v>29</v>
      </c>
      <c r="C39" s="25">
        <v>1</v>
      </c>
      <c r="D39" s="25">
        <v>0.1</v>
      </c>
      <c r="E39" s="25">
        <v>0.5</v>
      </c>
    </row>
    <row r="40" spans="1:11">
      <c r="B40" s="25" t="s">
        <v>36</v>
      </c>
      <c r="C40" s="25">
        <f>D39</f>
        <v>0.1</v>
      </c>
      <c r="D40" s="25">
        <v>1</v>
      </c>
      <c r="E40" s="25">
        <v>0</v>
      </c>
    </row>
    <row r="41" spans="1:11">
      <c r="B41" s="25" t="s">
        <v>35</v>
      </c>
      <c r="C41" s="25">
        <f>E39</f>
        <v>0.5</v>
      </c>
      <c r="D41" s="25">
        <f>E40</f>
        <v>0</v>
      </c>
      <c r="E41" s="25">
        <v>1</v>
      </c>
    </row>
    <row r="43" spans="1:11" ht="164.55" customHeight="1">
      <c r="A43" s="24" t="s">
        <v>34</v>
      </c>
      <c r="B43" s="162" t="s">
        <v>33</v>
      </c>
      <c r="C43" s="163"/>
      <c r="D43" s="163"/>
      <c r="E43" s="163"/>
      <c r="F43" s="163"/>
      <c r="G43" s="163"/>
      <c r="H43" s="163"/>
      <c r="I43" s="163"/>
      <c r="J43" s="163"/>
      <c r="K43" s="163"/>
    </row>
    <row r="44" spans="1:11">
      <c r="A44" s="24"/>
      <c r="B44" s="23"/>
    </row>
    <row r="45" spans="1:11" ht="33.450000000000003" customHeight="1">
      <c r="A45" s="24" t="s">
        <v>32</v>
      </c>
      <c r="B45" s="162" t="s">
        <v>31</v>
      </c>
      <c r="C45" s="163"/>
      <c r="D45" s="163"/>
      <c r="E45" s="163"/>
      <c r="F45" s="163"/>
      <c r="G45" s="163"/>
      <c r="H45" s="163"/>
      <c r="I45" s="163"/>
      <c r="J45" s="163"/>
      <c r="K45" s="163"/>
    </row>
    <row r="46" spans="1:11" ht="15" thickBot="1">
      <c r="A46" s="24"/>
      <c r="B46" s="23"/>
    </row>
    <row r="47" spans="1:11" ht="29.4" thickBot="1">
      <c r="B47" s="22" t="s">
        <v>30</v>
      </c>
      <c r="C47" s="21" t="s">
        <v>29</v>
      </c>
      <c r="D47" s="21" t="s">
        <v>28</v>
      </c>
      <c r="E47" s="20" t="s">
        <v>27</v>
      </c>
    </row>
    <row r="48" spans="1:11">
      <c r="B48" s="19">
        <v>1</v>
      </c>
      <c r="C48" s="18">
        <v>4.9149037780918732E-2</v>
      </c>
      <c r="D48" s="18">
        <v>1.0640005784546887</v>
      </c>
      <c r="E48" s="17">
        <v>1.0253097824840143</v>
      </c>
    </row>
    <row r="49" spans="2:5">
      <c r="B49" s="16">
        <f t="shared" ref="B49:B112" si="9">B48+1</f>
        <v>2</v>
      </c>
      <c r="C49" s="15">
        <v>2.9362633665028819E-2</v>
      </c>
      <c r="D49" s="15">
        <v>1.0097453484117609</v>
      </c>
      <c r="E49" s="14">
        <v>1.0779146991193835</v>
      </c>
    </row>
    <row r="50" spans="2:5">
      <c r="B50" s="16">
        <f t="shared" si="9"/>
        <v>3</v>
      </c>
      <c r="C50" s="15">
        <v>5.326508681750719E-2</v>
      </c>
      <c r="D50" s="15">
        <v>0.94087883822978358</v>
      </c>
      <c r="E50" s="14">
        <v>0.86396125217496234</v>
      </c>
    </row>
    <row r="51" spans="2:5">
      <c r="B51" s="16">
        <f t="shared" si="9"/>
        <v>4</v>
      </c>
      <c r="C51" s="15">
        <v>5.3367840422877275E-2</v>
      </c>
      <c r="D51" s="15">
        <v>1.0303237348197123</v>
      </c>
      <c r="E51" s="14">
        <v>0.9058946531279749</v>
      </c>
    </row>
    <row r="52" spans="2:5">
      <c r="B52" s="16">
        <f t="shared" si="9"/>
        <v>5</v>
      </c>
      <c r="C52" s="15">
        <v>4.344137282947258E-2</v>
      </c>
      <c r="D52" s="15">
        <v>0.96575847651376967</v>
      </c>
      <c r="E52" s="14">
        <v>1.0821761114850799</v>
      </c>
    </row>
    <row r="53" spans="2:5">
      <c r="B53" s="16">
        <f t="shared" si="9"/>
        <v>6</v>
      </c>
      <c r="C53" s="15">
        <v>4.7500771509424167E-2</v>
      </c>
      <c r="D53" s="15">
        <v>1.0159325758070683</v>
      </c>
      <c r="E53" s="14">
        <v>1.1168658698939731</v>
      </c>
    </row>
    <row r="54" spans="2:5">
      <c r="B54" s="16">
        <f t="shared" si="9"/>
        <v>7</v>
      </c>
      <c r="C54" s="15">
        <v>5.3521921564952848E-2</v>
      </c>
      <c r="D54" s="15">
        <v>0.97292771942112544</v>
      </c>
      <c r="E54" s="14">
        <v>1.113918333183205</v>
      </c>
    </row>
    <row r="55" spans="2:5">
      <c r="B55" s="16">
        <f t="shared" si="9"/>
        <v>8</v>
      </c>
      <c r="C55" s="15">
        <v>4.7984222395484437E-2</v>
      </c>
      <c r="D55" s="15">
        <v>1.0535183804844057</v>
      </c>
      <c r="E55" s="14">
        <v>1.1730850962814774</v>
      </c>
    </row>
    <row r="56" spans="2:5">
      <c r="B56" s="16">
        <f t="shared" si="9"/>
        <v>9</v>
      </c>
      <c r="C56" s="15">
        <v>3.129337764948454E-2</v>
      </c>
      <c r="D56" s="15">
        <v>1.0216073060472277</v>
      </c>
      <c r="E56" s="14">
        <v>1.0659618780770188</v>
      </c>
    </row>
    <row r="57" spans="2:5">
      <c r="B57" s="16">
        <f t="shared" si="9"/>
        <v>10</v>
      </c>
      <c r="C57" s="15">
        <v>3.5801557177528115E-2</v>
      </c>
      <c r="D57" s="15">
        <v>0.91365371994331857</v>
      </c>
      <c r="E57" s="14">
        <v>1.1593197990929034</v>
      </c>
    </row>
    <row r="58" spans="2:5">
      <c r="B58" s="16">
        <f t="shared" si="9"/>
        <v>11</v>
      </c>
      <c r="C58" s="15">
        <v>4.5179462192620042E-2</v>
      </c>
      <c r="D58" s="15">
        <v>0.96205951019438052</v>
      </c>
      <c r="E58" s="14">
        <v>0.99243187367639885</v>
      </c>
    </row>
    <row r="59" spans="2:5">
      <c r="B59" s="16">
        <f t="shared" si="9"/>
        <v>12</v>
      </c>
      <c r="C59" s="15">
        <v>3.5801641502840327E-2</v>
      </c>
      <c r="D59" s="15">
        <v>0.98956540527994685</v>
      </c>
      <c r="E59" s="14">
        <v>0.87273468877876692</v>
      </c>
    </row>
    <row r="60" spans="2:5">
      <c r="B60" s="16">
        <f t="shared" si="9"/>
        <v>13</v>
      </c>
      <c r="C60" s="15">
        <v>4.7051730173026406E-2</v>
      </c>
      <c r="D60" s="15">
        <v>1.0412193357107569</v>
      </c>
      <c r="E60" s="14">
        <v>1.0270802621060429</v>
      </c>
    </row>
    <row r="61" spans="2:5">
      <c r="B61" s="16">
        <f t="shared" si="9"/>
        <v>14</v>
      </c>
      <c r="C61" s="15">
        <v>4.6644323842418428E-2</v>
      </c>
      <c r="D61" s="15">
        <v>0.95792196607542768</v>
      </c>
      <c r="E61" s="14">
        <v>1.0021847729775093</v>
      </c>
    </row>
    <row r="62" spans="2:5">
      <c r="B62" s="16">
        <f t="shared" si="9"/>
        <v>15</v>
      </c>
      <c r="C62" s="15">
        <v>5.094114738191885E-2</v>
      </c>
      <c r="D62" s="15">
        <v>1.0749164724022879</v>
      </c>
      <c r="E62" s="14">
        <v>1.193930978634107</v>
      </c>
    </row>
    <row r="63" spans="2:5">
      <c r="B63" s="16">
        <f t="shared" si="9"/>
        <v>16</v>
      </c>
      <c r="C63" s="15">
        <v>4.7170643388474438E-2</v>
      </c>
      <c r="D63" s="15">
        <v>0.91906570500094853</v>
      </c>
      <c r="E63" s="14">
        <v>0.83527359567029802</v>
      </c>
    </row>
    <row r="64" spans="2:5">
      <c r="B64" s="16">
        <f t="shared" si="9"/>
        <v>17</v>
      </c>
      <c r="C64" s="15">
        <v>2.7510583376636435E-2</v>
      </c>
      <c r="D64" s="15">
        <v>0.96978882729674432</v>
      </c>
      <c r="E64" s="14">
        <v>1.1901600395080156</v>
      </c>
    </row>
    <row r="65" spans="2:5">
      <c r="B65" s="16">
        <f t="shared" si="9"/>
        <v>18</v>
      </c>
      <c r="C65" s="15">
        <v>4.5786318093594382E-2</v>
      </c>
      <c r="D65" s="15">
        <v>0.99925066120996053</v>
      </c>
      <c r="E65" s="14">
        <v>1.0194517811457275</v>
      </c>
    </row>
    <row r="66" spans="2:5">
      <c r="B66" s="16">
        <f t="shared" si="9"/>
        <v>19</v>
      </c>
      <c r="C66" s="15">
        <v>2.7997671285030702E-2</v>
      </c>
      <c r="D66" s="15">
        <v>0.92729702631378441</v>
      </c>
      <c r="E66" s="14">
        <v>0.85214279495334899</v>
      </c>
    </row>
    <row r="67" spans="2:5">
      <c r="B67" s="16">
        <f t="shared" si="9"/>
        <v>20</v>
      </c>
      <c r="C67" s="15">
        <v>2.7709311851350102E-2</v>
      </c>
      <c r="D67" s="15">
        <v>0.90631422014188612</v>
      </c>
      <c r="E67" s="14">
        <v>0.89044737017082132</v>
      </c>
    </row>
    <row r="68" spans="2:5">
      <c r="B68" s="16">
        <f t="shared" si="9"/>
        <v>21</v>
      </c>
      <c r="C68" s="15">
        <v>2.7222798253924492E-2</v>
      </c>
      <c r="D68" s="15">
        <v>1.0518556425250063</v>
      </c>
      <c r="E68" s="14">
        <v>0.91774498033525065</v>
      </c>
    </row>
    <row r="69" spans="2:5">
      <c r="B69" s="16">
        <f t="shared" si="9"/>
        <v>22</v>
      </c>
      <c r="C69" s="15">
        <v>2.8044954981121986E-2</v>
      </c>
      <c r="D69" s="15">
        <v>1.0693388324930824</v>
      </c>
      <c r="E69" s="14">
        <v>0.98907873184053718</v>
      </c>
    </row>
    <row r="70" spans="2:5">
      <c r="B70" s="16">
        <f t="shared" si="9"/>
        <v>23</v>
      </c>
      <c r="C70" s="15">
        <v>3.5854841441995015E-2</v>
      </c>
      <c r="D70" s="15">
        <v>1.0082018525865075</v>
      </c>
      <c r="E70" s="14">
        <v>0.91115934052082181</v>
      </c>
    </row>
    <row r="71" spans="2:5">
      <c r="B71" s="16">
        <f t="shared" si="9"/>
        <v>24</v>
      </c>
      <c r="C71" s="15">
        <v>4.5558977565188216E-2</v>
      </c>
      <c r="D71" s="15">
        <v>0.90046295661403153</v>
      </c>
      <c r="E71" s="14">
        <v>1.0911565953764633</v>
      </c>
    </row>
    <row r="72" spans="2:5">
      <c r="B72" s="16">
        <f t="shared" si="9"/>
        <v>25</v>
      </c>
      <c r="C72" s="15">
        <v>4.9044894231150674E-2</v>
      </c>
      <c r="D72" s="15">
        <v>0.99082615725444179</v>
      </c>
      <c r="E72" s="14">
        <v>0.95713791092077605</v>
      </c>
    </row>
    <row r="73" spans="2:5">
      <c r="B73" s="16">
        <f t="shared" si="9"/>
        <v>26</v>
      </c>
      <c r="C73" s="15">
        <v>4.9940756282225718E-2</v>
      </c>
      <c r="D73" s="15">
        <v>0.94550509330451926</v>
      </c>
      <c r="E73" s="14">
        <v>1.1586178825614344</v>
      </c>
    </row>
    <row r="74" spans="2:5">
      <c r="B74" s="16">
        <f t="shared" si="9"/>
        <v>27</v>
      </c>
      <c r="C74" s="15">
        <v>3.7178173456529767E-2</v>
      </c>
      <c r="D74" s="15">
        <v>0.97897953133212912</v>
      </c>
      <c r="E74" s="14">
        <v>1.0938373668273826</v>
      </c>
    </row>
    <row r="75" spans="2:5">
      <c r="B75" s="16">
        <f t="shared" si="9"/>
        <v>28</v>
      </c>
      <c r="C75" s="15">
        <v>4.0786371054111231E-2</v>
      </c>
      <c r="D75" s="15">
        <v>0.90614646354631501</v>
      </c>
      <c r="E75" s="14">
        <v>1.1835778493557156</v>
      </c>
    </row>
    <row r="76" spans="2:5">
      <c r="B76" s="16">
        <f t="shared" si="9"/>
        <v>29</v>
      </c>
      <c r="C76" s="15">
        <v>4.0747438514279768E-2</v>
      </c>
      <c r="D76" s="15">
        <v>1.0136384200083042</v>
      </c>
      <c r="E76" s="14">
        <v>0.816784042549906</v>
      </c>
    </row>
    <row r="77" spans="2:5">
      <c r="B77" s="16">
        <f t="shared" si="9"/>
        <v>30</v>
      </c>
      <c r="C77" s="15">
        <v>3.6856554493963731E-2</v>
      </c>
      <c r="D77" s="15">
        <v>1.0611489769942017</v>
      </c>
      <c r="E77" s="14">
        <v>1.1587765703888546</v>
      </c>
    </row>
    <row r="78" spans="2:5">
      <c r="B78" s="16">
        <f t="shared" si="9"/>
        <v>31</v>
      </c>
      <c r="C78" s="15">
        <v>2.7623840359534114E-2</v>
      </c>
      <c r="D78" s="15">
        <v>0.93864498592630341</v>
      </c>
      <c r="E78" s="14">
        <v>0.83836341504673262</v>
      </c>
    </row>
    <row r="79" spans="2:5">
      <c r="B79" s="16">
        <f t="shared" si="9"/>
        <v>32</v>
      </c>
      <c r="C79" s="15">
        <v>2.5217223269453401E-2</v>
      </c>
      <c r="D79" s="15">
        <v>0.92335892269052788</v>
      </c>
      <c r="E79" s="14">
        <v>0.962695671323895</v>
      </c>
    </row>
    <row r="80" spans="2:5">
      <c r="B80" s="16">
        <f t="shared" si="9"/>
        <v>33</v>
      </c>
      <c r="C80" s="15">
        <v>4.2506329055751739E-2</v>
      </c>
      <c r="D80" s="15">
        <v>0.93190412756377028</v>
      </c>
      <c r="E80" s="14">
        <v>0.89736991494644103</v>
      </c>
    </row>
    <row r="81" spans="2:5">
      <c r="B81" s="16">
        <f t="shared" si="9"/>
        <v>34</v>
      </c>
      <c r="C81" s="15">
        <v>4.1374882918751861E-2</v>
      </c>
      <c r="D81" s="15">
        <v>1.0101677694190179</v>
      </c>
      <c r="E81" s="14">
        <v>1.1702493029018544</v>
      </c>
    </row>
    <row r="82" spans="2:5">
      <c r="B82" s="16">
        <f t="shared" si="9"/>
        <v>35</v>
      </c>
      <c r="C82" s="15">
        <v>2.5060034024719607E-2</v>
      </c>
      <c r="D82" s="15">
        <v>0.98350570680537863</v>
      </c>
      <c r="E82" s="14">
        <v>1.0751246779409909</v>
      </c>
    </row>
    <row r="83" spans="2:5">
      <c r="B83" s="16">
        <f t="shared" si="9"/>
        <v>36</v>
      </c>
      <c r="C83" s="15">
        <v>2.6951265927550365E-2</v>
      </c>
      <c r="D83" s="15">
        <v>0.97110384255347093</v>
      </c>
      <c r="E83" s="14">
        <v>0.89420728538718031</v>
      </c>
    </row>
    <row r="84" spans="2:5">
      <c r="B84" s="16">
        <f t="shared" si="9"/>
        <v>37</v>
      </c>
      <c r="C84" s="15">
        <v>3.5225553973544085E-2</v>
      </c>
      <c r="D84" s="15">
        <v>0.96976214567432484</v>
      </c>
      <c r="E84" s="14">
        <v>0.81779363448493603</v>
      </c>
    </row>
    <row r="85" spans="2:5">
      <c r="B85" s="16">
        <f t="shared" si="9"/>
        <v>38</v>
      </c>
      <c r="C85" s="15">
        <v>3.7773383964556949E-2</v>
      </c>
      <c r="D85" s="15">
        <v>1.0102226016987272</v>
      </c>
      <c r="E85" s="14">
        <v>1.1623155920109161</v>
      </c>
    </row>
    <row r="86" spans="2:5">
      <c r="B86" s="16">
        <f t="shared" si="9"/>
        <v>39</v>
      </c>
      <c r="C86" s="15">
        <v>4.7151677460603066E-2</v>
      </c>
      <c r="D86" s="15">
        <v>0.9960903893590165</v>
      </c>
      <c r="E86" s="14">
        <v>0.8784049003162685</v>
      </c>
    </row>
    <row r="87" spans="2:5">
      <c r="B87" s="16">
        <f t="shared" si="9"/>
        <v>40</v>
      </c>
      <c r="C87" s="15">
        <v>4.7462730574289937E-2</v>
      </c>
      <c r="D87" s="15">
        <v>0.94937315502750008</v>
      </c>
      <c r="E87" s="14">
        <v>0.91082711778819514</v>
      </c>
    </row>
    <row r="88" spans="2:5">
      <c r="B88" s="16">
        <f t="shared" si="9"/>
        <v>41</v>
      </c>
      <c r="C88" s="15">
        <v>2.9508485159787087E-2</v>
      </c>
      <c r="D88" s="15">
        <v>0.92590225955312033</v>
      </c>
      <c r="E88" s="14">
        <v>0.88716558121546552</v>
      </c>
    </row>
    <row r="89" spans="2:5">
      <c r="B89" s="16">
        <f t="shared" si="9"/>
        <v>42</v>
      </c>
      <c r="C89" s="15">
        <v>5.1988053569411351E-2</v>
      </c>
      <c r="D89" s="15">
        <v>0.93840590425678438</v>
      </c>
      <c r="E89" s="14">
        <v>1.1054837712277616</v>
      </c>
    </row>
    <row r="90" spans="2:5">
      <c r="B90" s="16">
        <f t="shared" si="9"/>
        <v>43</v>
      </c>
      <c r="C90" s="15">
        <v>3.2405733573784325E-2</v>
      </c>
      <c r="D90" s="15">
        <v>1.0426526554549935</v>
      </c>
      <c r="E90" s="14">
        <v>0.88430247487142732</v>
      </c>
    </row>
    <row r="91" spans="2:5">
      <c r="B91" s="16">
        <f t="shared" si="9"/>
        <v>44</v>
      </c>
      <c r="C91" s="15">
        <v>4.642256610858711E-2</v>
      </c>
      <c r="D91" s="15">
        <v>1.0469852544348979</v>
      </c>
      <c r="E91" s="14">
        <v>1.0407628516120448</v>
      </c>
    </row>
    <row r="92" spans="2:5">
      <c r="B92" s="16">
        <f t="shared" si="9"/>
        <v>45</v>
      </c>
      <c r="C92" s="15">
        <v>2.761941631801287E-2</v>
      </c>
      <c r="D92" s="15">
        <v>1.0662455384383254</v>
      </c>
      <c r="E92" s="14">
        <v>0.81608408096934038</v>
      </c>
    </row>
    <row r="93" spans="2:5">
      <c r="B93" s="16">
        <f t="shared" si="9"/>
        <v>46</v>
      </c>
      <c r="C93" s="15">
        <v>3.4359696909101511E-2</v>
      </c>
      <c r="D93" s="15">
        <v>0.96261776592011916</v>
      </c>
      <c r="E93" s="14">
        <v>0.89505152261734722</v>
      </c>
    </row>
    <row r="94" spans="2:5">
      <c r="B94" s="16">
        <f t="shared" si="9"/>
        <v>47</v>
      </c>
      <c r="C94" s="15">
        <v>5.1657158381955698E-2</v>
      </c>
      <c r="D94" s="15">
        <v>0.90548127201466921</v>
      </c>
      <c r="E94" s="14">
        <v>1.0685599725479975</v>
      </c>
    </row>
    <row r="95" spans="2:5">
      <c r="B95" s="16">
        <f t="shared" si="9"/>
        <v>48</v>
      </c>
      <c r="C95" s="15">
        <v>3.6719249033857183E-2</v>
      </c>
      <c r="D95" s="15">
        <v>1.0808201422648265</v>
      </c>
      <c r="E95" s="14">
        <v>1.1823777029491027</v>
      </c>
    </row>
    <row r="96" spans="2:5">
      <c r="B96" s="16">
        <f t="shared" si="9"/>
        <v>49</v>
      </c>
      <c r="C96" s="15">
        <v>3.0503224703952583E-2</v>
      </c>
      <c r="D96" s="15">
        <v>1.068075054906138</v>
      </c>
      <c r="E96" s="14">
        <v>0.95409660509439376</v>
      </c>
    </row>
    <row r="97" spans="2:5">
      <c r="B97" s="16">
        <f t="shared" si="9"/>
        <v>50</v>
      </c>
      <c r="C97" s="15">
        <v>4.7967127840226505E-2</v>
      </c>
      <c r="D97" s="15">
        <v>1.062270552579097</v>
      </c>
      <c r="E97" s="14">
        <v>1.0061274904697786</v>
      </c>
    </row>
    <row r="98" spans="2:5">
      <c r="B98" s="16">
        <f t="shared" si="9"/>
        <v>51</v>
      </c>
      <c r="C98" s="15">
        <v>3.0023578497018442E-2</v>
      </c>
      <c r="D98" s="15">
        <v>0.9799658865391907</v>
      </c>
      <c r="E98" s="14">
        <v>0.8156332615401678</v>
      </c>
    </row>
    <row r="99" spans="2:5">
      <c r="B99" s="16">
        <f t="shared" si="9"/>
        <v>52</v>
      </c>
      <c r="C99" s="15">
        <v>4.8710302017498694E-2</v>
      </c>
      <c r="D99" s="15">
        <v>1.0851963006898786</v>
      </c>
      <c r="E99" s="14">
        <v>0.9955795152604322</v>
      </c>
    </row>
    <row r="100" spans="2:5">
      <c r="B100" s="16">
        <f t="shared" si="9"/>
        <v>53</v>
      </c>
      <c r="C100" s="15">
        <v>3.3732722541218639E-2</v>
      </c>
      <c r="D100" s="15">
        <v>0.99405685850819325</v>
      </c>
      <c r="E100" s="14">
        <v>0.91749571360707349</v>
      </c>
    </row>
    <row r="101" spans="2:5">
      <c r="B101" s="16">
        <f t="shared" si="9"/>
        <v>54</v>
      </c>
      <c r="C101" s="15">
        <v>5.0582712717626495E-2</v>
      </c>
      <c r="D101" s="15">
        <v>1.0405276623782704</v>
      </c>
      <c r="E101" s="14">
        <v>0.89298119998093017</v>
      </c>
    </row>
    <row r="102" spans="2:5">
      <c r="B102" s="16">
        <f t="shared" si="9"/>
        <v>55</v>
      </c>
      <c r="C102" s="15">
        <v>5.3347766391913465E-2</v>
      </c>
      <c r="D102" s="15">
        <v>1.0289351503346553</v>
      </c>
      <c r="E102" s="14">
        <v>0.89037345330178352</v>
      </c>
    </row>
    <row r="103" spans="2:5">
      <c r="B103" s="16">
        <f t="shared" si="9"/>
        <v>56</v>
      </c>
      <c r="C103" s="15">
        <v>4.4722860083203857E-2</v>
      </c>
      <c r="D103" s="15">
        <v>0.98433402082920296</v>
      </c>
      <c r="E103" s="14">
        <v>0.83431705180008509</v>
      </c>
    </row>
    <row r="104" spans="2:5">
      <c r="B104" s="16">
        <f t="shared" si="9"/>
        <v>57</v>
      </c>
      <c r="C104" s="15">
        <v>4.2051673601649103E-2</v>
      </c>
      <c r="D104" s="15">
        <v>0.96205659161231227</v>
      </c>
      <c r="E104" s="14">
        <v>0.82535453266953074</v>
      </c>
    </row>
    <row r="105" spans="2:5">
      <c r="B105" s="16">
        <f t="shared" si="9"/>
        <v>58</v>
      </c>
      <c r="C105" s="15">
        <v>4.6457338340448476E-2</v>
      </c>
      <c r="D105" s="15">
        <v>0.96549786024906314</v>
      </c>
      <c r="E105" s="14">
        <v>0.99358638887370099</v>
      </c>
    </row>
    <row r="106" spans="2:5">
      <c r="B106" s="16">
        <f t="shared" si="9"/>
        <v>59</v>
      </c>
      <c r="C106" s="15">
        <v>4.5000735182637107E-2</v>
      </c>
      <c r="D106" s="15">
        <v>0.96853130244801944</v>
      </c>
      <c r="E106" s="14">
        <v>1.0800167231238316</v>
      </c>
    </row>
    <row r="107" spans="2:5">
      <c r="B107" s="16">
        <f t="shared" si="9"/>
        <v>60</v>
      </c>
      <c r="C107" s="15">
        <v>3.0533823949736437E-2</v>
      </c>
      <c r="D107" s="15">
        <v>0.95659803470625404</v>
      </c>
      <c r="E107" s="14">
        <v>0.81636208754875628</v>
      </c>
    </row>
    <row r="108" spans="2:5">
      <c r="B108" s="16">
        <f t="shared" si="9"/>
        <v>61</v>
      </c>
      <c r="C108" s="15">
        <v>4.3289348770547784E-2</v>
      </c>
      <c r="D108" s="15">
        <v>1.0090800661792005</v>
      </c>
      <c r="E108" s="14">
        <v>1.1075269115625976</v>
      </c>
    </row>
    <row r="109" spans="2:5">
      <c r="B109" s="16">
        <f t="shared" si="9"/>
        <v>62</v>
      </c>
      <c r="C109" s="15">
        <v>2.5675868850069724E-2</v>
      </c>
      <c r="D109" s="15">
        <v>0.94144477254999237</v>
      </c>
      <c r="E109" s="14">
        <v>1.0014558469484196</v>
      </c>
    </row>
    <row r="110" spans="2:5">
      <c r="B110" s="16">
        <f t="shared" si="9"/>
        <v>63</v>
      </c>
      <c r="C110" s="15">
        <v>3.2101167665322623E-2</v>
      </c>
      <c r="D110" s="15">
        <v>1.0648970153562058</v>
      </c>
      <c r="E110" s="14">
        <v>0.94309970533815812</v>
      </c>
    </row>
    <row r="111" spans="2:5">
      <c r="B111" s="16">
        <f t="shared" si="9"/>
        <v>64</v>
      </c>
      <c r="C111" s="15">
        <v>2.8799417347184206E-2</v>
      </c>
      <c r="D111" s="15">
        <v>1.0330333407172894</v>
      </c>
      <c r="E111" s="14">
        <v>1.1609074467348592</v>
      </c>
    </row>
    <row r="112" spans="2:5">
      <c r="B112" s="16">
        <f t="shared" si="9"/>
        <v>65</v>
      </c>
      <c r="C112" s="15">
        <v>2.7994328776559951E-2</v>
      </c>
      <c r="D112" s="15">
        <v>1.0978148660101934</v>
      </c>
      <c r="E112" s="14">
        <v>1.0077974482870682</v>
      </c>
    </row>
    <row r="113" spans="2:5">
      <c r="B113" s="16">
        <f t="shared" ref="B113:B176" si="10">B112+1</f>
        <v>66</v>
      </c>
      <c r="C113" s="15">
        <v>2.9886774821769116E-2</v>
      </c>
      <c r="D113" s="15">
        <v>0.92402255601833949</v>
      </c>
      <c r="E113" s="14">
        <v>0.91710186734187449</v>
      </c>
    </row>
    <row r="114" spans="2:5">
      <c r="B114" s="16">
        <f t="shared" si="10"/>
        <v>67</v>
      </c>
      <c r="C114" s="15">
        <v>3.9222926718036233E-2</v>
      </c>
      <c r="D114" s="15">
        <v>0.94878459106504343</v>
      </c>
      <c r="E114" s="14">
        <v>1.0432580171822523</v>
      </c>
    </row>
    <row r="115" spans="2:5">
      <c r="B115" s="16">
        <f t="shared" si="10"/>
        <v>68</v>
      </c>
      <c r="C115" s="15">
        <v>5.4197652667011167E-2</v>
      </c>
      <c r="D115" s="15">
        <v>1.0172557631443733</v>
      </c>
      <c r="E115" s="14">
        <v>1.0264744939826735</v>
      </c>
    </row>
    <row r="116" spans="2:5">
      <c r="B116" s="16">
        <f t="shared" si="10"/>
        <v>69</v>
      </c>
      <c r="C116" s="15">
        <v>2.6834276259965897E-2</v>
      </c>
      <c r="D116" s="15">
        <v>0.91875090500735745</v>
      </c>
      <c r="E116" s="14">
        <v>1.1749873275893481</v>
      </c>
    </row>
    <row r="117" spans="2:5">
      <c r="B117" s="16">
        <f t="shared" si="10"/>
        <v>70</v>
      </c>
      <c r="C117" s="15">
        <v>3.983406178950076E-2</v>
      </c>
      <c r="D117" s="15">
        <v>0.96346053967278822</v>
      </c>
      <c r="E117" s="14">
        <v>0.91663485605042427</v>
      </c>
    </row>
    <row r="118" spans="2:5">
      <c r="B118" s="16">
        <f t="shared" si="10"/>
        <v>71</v>
      </c>
      <c r="C118" s="15">
        <v>4.121913864750399E-2</v>
      </c>
      <c r="D118" s="15">
        <v>1.0073406712794686</v>
      </c>
      <c r="E118" s="14">
        <v>0.92616648675724844</v>
      </c>
    </row>
    <row r="119" spans="2:5">
      <c r="B119" s="16">
        <f t="shared" si="10"/>
        <v>72</v>
      </c>
      <c r="C119" s="15">
        <v>4.0939879092471147E-2</v>
      </c>
      <c r="D119" s="15">
        <v>0.99791440592231895</v>
      </c>
      <c r="E119" s="14">
        <v>1.1876970020798587</v>
      </c>
    </row>
    <row r="120" spans="2:5">
      <c r="B120" s="16">
        <f t="shared" si="10"/>
        <v>73</v>
      </c>
      <c r="C120" s="15">
        <v>3.6769837511013495E-2</v>
      </c>
      <c r="D120" s="15">
        <v>1.0282363291395775</v>
      </c>
      <c r="E120" s="14">
        <v>0.89004882721713463</v>
      </c>
    </row>
    <row r="121" spans="2:5">
      <c r="B121" s="16">
        <f t="shared" si="10"/>
        <v>74</v>
      </c>
      <c r="C121" s="15">
        <v>5.4706791778384084E-2</v>
      </c>
      <c r="D121" s="15">
        <v>1.0074857313822969</v>
      </c>
      <c r="E121" s="14">
        <v>0.88985328997774804</v>
      </c>
    </row>
    <row r="122" spans="2:5">
      <c r="B122" s="16">
        <f t="shared" si="10"/>
        <v>75</v>
      </c>
      <c r="C122" s="15">
        <v>5.4855839688961613E-2</v>
      </c>
      <c r="D122" s="15">
        <v>0.93306783318076447</v>
      </c>
      <c r="E122" s="14">
        <v>0.81802637968826053</v>
      </c>
    </row>
    <row r="123" spans="2:5">
      <c r="B123" s="16">
        <f t="shared" si="10"/>
        <v>76</v>
      </c>
      <c r="C123" s="15">
        <v>5.3005204883547694E-2</v>
      </c>
      <c r="D123" s="15">
        <v>1.0682252618953181</v>
      </c>
      <c r="E123" s="14">
        <v>0.81769821710378154</v>
      </c>
    </row>
    <row r="124" spans="2:5">
      <c r="B124" s="16">
        <f t="shared" si="10"/>
        <v>77</v>
      </c>
      <c r="C124" s="15">
        <v>4.0645007107135152E-2</v>
      </c>
      <c r="D124" s="15">
        <v>0.91301324532773731</v>
      </c>
      <c r="E124" s="14">
        <v>1.004020794883062</v>
      </c>
    </row>
    <row r="125" spans="2:5">
      <c r="B125" s="16">
        <f t="shared" si="10"/>
        <v>78</v>
      </c>
      <c r="C125" s="15">
        <v>4.363773982557681E-2</v>
      </c>
      <c r="D125" s="15">
        <v>1.0484510704906969</v>
      </c>
      <c r="E125" s="14">
        <v>1.1470050854223508</v>
      </c>
    </row>
    <row r="126" spans="2:5">
      <c r="B126" s="16">
        <f t="shared" si="10"/>
        <v>79</v>
      </c>
      <c r="C126" s="15">
        <v>4.0182273742064747E-2</v>
      </c>
      <c r="D126" s="15">
        <v>1.0886617809007562</v>
      </c>
      <c r="E126" s="14">
        <v>1.1674557982129705</v>
      </c>
    </row>
    <row r="127" spans="2:5">
      <c r="B127" s="16">
        <f t="shared" si="10"/>
        <v>80</v>
      </c>
      <c r="C127" s="15">
        <v>3.8571204911605532E-2</v>
      </c>
      <c r="D127" s="15">
        <v>1.0799425766778572</v>
      </c>
      <c r="E127" s="14">
        <v>1.161322559362183</v>
      </c>
    </row>
    <row r="128" spans="2:5">
      <c r="B128" s="16">
        <f t="shared" si="10"/>
        <v>81</v>
      </c>
      <c r="C128" s="15">
        <v>4.8063179807943661E-2</v>
      </c>
      <c r="D128" s="15">
        <v>1.0718410161919401</v>
      </c>
      <c r="E128" s="14">
        <v>1.1919576707151789</v>
      </c>
    </row>
    <row r="129" spans="2:5">
      <c r="B129" s="16">
        <f t="shared" si="10"/>
        <v>82</v>
      </c>
      <c r="C129" s="15">
        <v>3.859348728587398E-2</v>
      </c>
      <c r="D129" s="15">
        <v>1.0072090889497085</v>
      </c>
      <c r="E129" s="14">
        <v>1.1109915956572949</v>
      </c>
    </row>
    <row r="130" spans="2:5">
      <c r="B130" s="16">
        <f t="shared" si="10"/>
        <v>83</v>
      </c>
      <c r="C130" s="15">
        <v>3.0433054841175824E-2</v>
      </c>
      <c r="D130" s="15">
        <v>1.0643910585730971</v>
      </c>
      <c r="E130" s="14">
        <v>1.0491456727073329</v>
      </c>
    </row>
    <row r="131" spans="2:5">
      <c r="B131" s="16">
        <f t="shared" si="10"/>
        <v>84</v>
      </c>
      <c r="C131" s="15">
        <v>3.2555890151146342E-2</v>
      </c>
      <c r="D131" s="15">
        <v>0.94245814381862292</v>
      </c>
      <c r="E131" s="14">
        <v>1.0850591763746411</v>
      </c>
    </row>
    <row r="132" spans="2:5">
      <c r="B132" s="16">
        <f t="shared" si="10"/>
        <v>85</v>
      </c>
      <c r="C132" s="15">
        <v>4.4715238655925499E-2</v>
      </c>
      <c r="D132" s="15">
        <v>0.98486573609840034</v>
      </c>
      <c r="E132" s="14">
        <v>0.93652370973520827</v>
      </c>
    </row>
    <row r="133" spans="2:5">
      <c r="B133" s="16">
        <f t="shared" si="10"/>
        <v>86</v>
      </c>
      <c r="C133" s="15">
        <v>4.7773569164489563E-2</v>
      </c>
      <c r="D133" s="15">
        <v>1.0963422319485407</v>
      </c>
      <c r="E133" s="14">
        <v>1.0148254196753626</v>
      </c>
    </row>
    <row r="134" spans="2:5">
      <c r="B134" s="16">
        <f t="shared" si="10"/>
        <v>87</v>
      </c>
      <c r="C134" s="15">
        <v>3.8804492328733856E-2</v>
      </c>
      <c r="D134" s="15">
        <v>0.95910053946696228</v>
      </c>
      <c r="E134" s="14">
        <v>1.1691978730631032</v>
      </c>
    </row>
    <row r="135" spans="2:5">
      <c r="B135" s="16">
        <f t="shared" si="10"/>
        <v>88</v>
      </c>
      <c r="C135" s="15">
        <v>5.2435615625595469E-2</v>
      </c>
      <c r="D135" s="15">
        <v>1.0967371647702091</v>
      </c>
      <c r="E135" s="14">
        <v>0.84708450273078639</v>
      </c>
    </row>
    <row r="136" spans="2:5">
      <c r="B136" s="16">
        <f t="shared" si="10"/>
        <v>89</v>
      </c>
      <c r="C136" s="15">
        <v>3.5475766401293483E-2</v>
      </c>
      <c r="D136" s="15">
        <v>1.0763806476026754</v>
      </c>
      <c r="E136" s="14">
        <v>0.87585406637005958</v>
      </c>
    </row>
    <row r="137" spans="2:5">
      <c r="B137" s="16">
        <f t="shared" si="10"/>
        <v>90</v>
      </c>
      <c r="C137" s="15">
        <v>4.7098104863757997E-2</v>
      </c>
      <c r="D137" s="15">
        <v>1.0942180291520271</v>
      </c>
      <c r="E137" s="14">
        <v>1.1848480197195368</v>
      </c>
    </row>
    <row r="138" spans="2:5">
      <c r="B138" s="16">
        <f t="shared" si="10"/>
        <v>91</v>
      </c>
      <c r="C138" s="15">
        <v>4.7054759769420737E-2</v>
      </c>
      <c r="D138" s="15">
        <v>1.0910416131313037</v>
      </c>
      <c r="E138" s="14">
        <v>0.95274801827251387</v>
      </c>
    </row>
    <row r="139" spans="2:5">
      <c r="B139" s="16">
        <f t="shared" si="10"/>
        <v>92</v>
      </c>
      <c r="C139" s="15">
        <v>2.5023856885356126E-2</v>
      </c>
      <c r="D139" s="15">
        <v>0.90364755705679645</v>
      </c>
      <c r="E139" s="14">
        <v>0.88518286953866332</v>
      </c>
    </row>
    <row r="140" spans="2:5">
      <c r="B140" s="16">
        <f t="shared" si="10"/>
        <v>93</v>
      </c>
      <c r="C140" s="15">
        <v>4.3801645174464707E-2</v>
      </c>
      <c r="D140" s="15">
        <v>1.0981482353908634</v>
      </c>
      <c r="E140" s="14">
        <v>1.0665478214855071</v>
      </c>
    </row>
    <row r="141" spans="2:5">
      <c r="B141" s="16">
        <f t="shared" si="10"/>
        <v>94</v>
      </c>
      <c r="C141" s="15">
        <v>5.3424842973060459E-2</v>
      </c>
      <c r="D141" s="15">
        <v>1.0112032497017727</v>
      </c>
      <c r="E141" s="14">
        <v>0.80964681858953003</v>
      </c>
    </row>
    <row r="142" spans="2:5">
      <c r="B142" s="16">
        <f t="shared" si="10"/>
        <v>95</v>
      </c>
      <c r="C142" s="15">
        <v>2.879651798055391E-2</v>
      </c>
      <c r="D142" s="15">
        <v>1.0809664774324117</v>
      </c>
      <c r="E142" s="14">
        <v>0.84921594607540429</v>
      </c>
    </row>
    <row r="143" spans="2:5">
      <c r="B143" s="16">
        <f t="shared" si="10"/>
        <v>96</v>
      </c>
      <c r="C143" s="15">
        <v>5.2136419162685715E-2</v>
      </c>
      <c r="D143" s="15">
        <v>1.0185103443612911</v>
      </c>
      <c r="E143" s="14">
        <v>1.0434596440704733</v>
      </c>
    </row>
    <row r="144" spans="2:5">
      <c r="B144" s="16">
        <f t="shared" si="10"/>
        <v>97</v>
      </c>
      <c r="C144" s="15">
        <v>3.7971657298141677E-2</v>
      </c>
      <c r="D144" s="15">
        <v>0.92033478544602088</v>
      </c>
      <c r="E144" s="14">
        <v>0.93204363306816496</v>
      </c>
    </row>
    <row r="145" spans="2:5">
      <c r="B145" s="16">
        <f t="shared" si="10"/>
        <v>98</v>
      </c>
      <c r="C145" s="15">
        <v>2.7831870325477584E-2</v>
      </c>
      <c r="D145" s="15">
        <v>0.91501852956654761</v>
      </c>
      <c r="E145" s="14">
        <v>0.97295141461166212</v>
      </c>
    </row>
    <row r="146" spans="2:5">
      <c r="B146" s="16">
        <f t="shared" si="10"/>
        <v>99</v>
      </c>
      <c r="C146" s="15">
        <v>3.7377769890602597E-2</v>
      </c>
      <c r="D146" s="15">
        <v>1.0530951227130358</v>
      </c>
      <c r="E146" s="14">
        <v>1.1027915474426206</v>
      </c>
    </row>
    <row r="147" spans="2:5">
      <c r="B147" s="16">
        <f t="shared" si="10"/>
        <v>100</v>
      </c>
      <c r="C147" s="15">
        <v>3.6961641419638508E-2</v>
      </c>
      <c r="D147" s="15">
        <v>0.90893223209968288</v>
      </c>
      <c r="E147" s="14">
        <v>1.1837201789360492</v>
      </c>
    </row>
    <row r="148" spans="2:5">
      <c r="B148" s="16">
        <f t="shared" si="10"/>
        <v>101</v>
      </c>
      <c r="C148" s="15">
        <v>2.850875165667837E-2</v>
      </c>
      <c r="D148" s="15">
        <v>1.0397475080866281</v>
      </c>
      <c r="E148" s="14">
        <v>1.1134321432698255</v>
      </c>
    </row>
    <row r="149" spans="2:5">
      <c r="B149" s="16">
        <f t="shared" si="10"/>
        <v>102</v>
      </c>
      <c r="C149" s="15">
        <v>5.0048562477630981E-2</v>
      </c>
      <c r="D149" s="15">
        <v>1.0420079024246964</v>
      </c>
      <c r="E149" s="14">
        <v>0.87543191707108858</v>
      </c>
    </row>
    <row r="150" spans="2:5">
      <c r="B150" s="16">
        <f t="shared" si="10"/>
        <v>103</v>
      </c>
      <c r="C150" s="15">
        <v>3.3307389996350995E-2</v>
      </c>
      <c r="D150" s="15">
        <v>0.93636494741240317</v>
      </c>
      <c r="E150" s="14">
        <v>0.90318630339928263</v>
      </c>
    </row>
    <row r="151" spans="2:5">
      <c r="B151" s="16">
        <f t="shared" si="10"/>
        <v>104</v>
      </c>
      <c r="C151" s="15">
        <v>5.0432448891643264E-2</v>
      </c>
      <c r="D151" s="15">
        <v>0.94505658735622733</v>
      </c>
      <c r="E151" s="14">
        <v>1.1442870572854542</v>
      </c>
    </row>
    <row r="152" spans="2:5">
      <c r="B152" s="16">
        <f t="shared" si="10"/>
        <v>105</v>
      </c>
      <c r="C152" s="15">
        <v>4.7619134966615913E-2</v>
      </c>
      <c r="D152" s="15">
        <v>0.97644004907519621</v>
      </c>
      <c r="E152" s="14">
        <v>1.0106351900758967</v>
      </c>
    </row>
    <row r="153" spans="2:5">
      <c r="B153" s="16">
        <f t="shared" si="10"/>
        <v>106</v>
      </c>
      <c r="C153" s="15">
        <v>3.5650365210842118E-2</v>
      </c>
      <c r="D153" s="15">
        <v>0.94016585679242393</v>
      </c>
      <c r="E153" s="14">
        <v>1.1402617686340613</v>
      </c>
    </row>
    <row r="154" spans="2:5">
      <c r="B154" s="16">
        <f t="shared" si="10"/>
        <v>107</v>
      </c>
      <c r="C154" s="15">
        <v>4.1559496828165669E-2</v>
      </c>
      <c r="D154" s="15">
        <v>1.0354090414416193</v>
      </c>
      <c r="E154" s="14">
        <v>1.0794064736283842</v>
      </c>
    </row>
    <row r="155" spans="2:5">
      <c r="B155" s="16">
        <f t="shared" si="10"/>
        <v>108</v>
      </c>
      <c r="C155" s="15">
        <v>4.80378852698072E-2</v>
      </c>
      <c r="D155" s="15">
        <v>0.90384569192400566</v>
      </c>
      <c r="E155" s="14">
        <v>1.1612526107534589</v>
      </c>
    </row>
    <row r="156" spans="2:5">
      <c r="B156" s="16">
        <f t="shared" si="10"/>
        <v>109</v>
      </c>
      <c r="C156" s="15">
        <v>3.4695847810767386E-2</v>
      </c>
      <c r="D156" s="15">
        <v>0.96620684968116199</v>
      </c>
      <c r="E156" s="14">
        <v>0.86192981474018404</v>
      </c>
    </row>
    <row r="157" spans="2:5">
      <c r="B157" s="16">
        <f t="shared" si="10"/>
        <v>110</v>
      </c>
      <c r="C157" s="15">
        <v>4.4469916228015938E-2</v>
      </c>
      <c r="D157" s="15">
        <v>1.0210543270175125</v>
      </c>
      <c r="E157" s="14">
        <v>0.9096256725766293</v>
      </c>
    </row>
    <row r="158" spans="2:5">
      <c r="B158" s="16">
        <f t="shared" si="10"/>
        <v>111</v>
      </c>
      <c r="C158" s="15">
        <v>5.2060687701830109E-2</v>
      </c>
      <c r="D158" s="15">
        <v>1.0804366106242447</v>
      </c>
      <c r="E158" s="14">
        <v>1.1421819578610677</v>
      </c>
    </row>
    <row r="159" spans="2:5">
      <c r="B159" s="16">
        <f t="shared" si="10"/>
        <v>112</v>
      </c>
      <c r="C159" s="15">
        <v>5.2227149724793129E-2</v>
      </c>
      <c r="D159" s="15">
        <v>0.92867925332868273</v>
      </c>
      <c r="E159" s="14">
        <v>1.0209818322112914</v>
      </c>
    </row>
    <row r="160" spans="2:5">
      <c r="B160" s="16">
        <f t="shared" si="10"/>
        <v>113</v>
      </c>
      <c r="C160" s="15">
        <v>3.2702014241549948E-2</v>
      </c>
      <c r="D160" s="15">
        <v>0.99765659029392928</v>
      </c>
      <c r="E160" s="14">
        <v>0.81701917450753525</v>
      </c>
    </row>
    <row r="161" spans="2:5">
      <c r="B161" s="16">
        <f t="shared" si="10"/>
        <v>114</v>
      </c>
      <c r="C161" s="15">
        <v>4.227224383464883E-2</v>
      </c>
      <c r="D161" s="15">
        <v>1.0979679725885994</v>
      </c>
      <c r="E161" s="14">
        <v>0.97626371940125589</v>
      </c>
    </row>
    <row r="162" spans="2:5">
      <c r="B162" s="16">
        <f t="shared" si="10"/>
        <v>115</v>
      </c>
      <c r="C162" s="15">
        <v>5.3600524311823453E-2</v>
      </c>
      <c r="D162" s="15">
        <v>1.0524311692537718</v>
      </c>
      <c r="E162" s="14">
        <v>1.0052633129853874</v>
      </c>
    </row>
    <row r="163" spans="2:5">
      <c r="B163" s="16">
        <f t="shared" si="10"/>
        <v>116</v>
      </c>
      <c r="C163" s="15">
        <v>5.049571334441897E-2</v>
      </c>
      <c r="D163" s="15">
        <v>1.0542181047668659</v>
      </c>
      <c r="E163" s="14">
        <v>0.83048830059905787</v>
      </c>
    </row>
    <row r="164" spans="2:5">
      <c r="B164" s="16">
        <f t="shared" si="10"/>
        <v>117</v>
      </c>
      <c r="C164" s="15">
        <v>3.5440269138452114E-2</v>
      </c>
      <c r="D164" s="15">
        <v>1.0994955812564773</v>
      </c>
      <c r="E164" s="14">
        <v>0.84984216939487911</v>
      </c>
    </row>
    <row r="165" spans="2:5">
      <c r="B165" s="16">
        <f t="shared" si="10"/>
        <v>118</v>
      </c>
      <c r="C165" s="15">
        <v>2.6672129918958162E-2</v>
      </c>
      <c r="D165" s="15">
        <v>1.0686665203141408</v>
      </c>
      <c r="E165" s="14">
        <v>0.95270389349889895</v>
      </c>
    </row>
    <row r="166" spans="2:5">
      <c r="B166" s="16">
        <f t="shared" si="10"/>
        <v>119</v>
      </c>
      <c r="C166" s="15">
        <v>3.9047588538810483E-2</v>
      </c>
      <c r="D166" s="15">
        <v>1.0343321880522518</v>
      </c>
      <c r="E166" s="14">
        <v>1.0958741784485129</v>
      </c>
    </row>
    <row r="167" spans="2:5">
      <c r="B167" s="16">
        <f t="shared" si="10"/>
        <v>120</v>
      </c>
      <c r="C167" s="15">
        <v>2.8145249365566186E-2</v>
      </c>
      <c r="D167" s="15">
        <v>0.97307632497263397</v>
      </c>
      <c r="E167" s="14">
        <v>1.1789738181171159</v>
      </c>
    </row>
    <row r="168" spans="2:5">
      <c r="B168" s="16">
        <f t="shared" si="10"/>
        <v>121</v>
      </c>
      <c r="C168" s="15">
        <v>3.1529321678346045E-2</v>
      </c>
      <c r="D168" s="15">
        <v>0.91855676654810836</v>
      </c>
      <c r="E168" s="14">
        <v>0.95390996485206925</v>
      </c>
    </row>
    <row r="169" spans="2:5">
      <c r="B169" s="16">
        <f t="shared" si="10"/>
        <v>122</v>
      </c>
      <c r="C169" s="15">
        <v>3.2168370315813155E-2</v>
      </c>
      <c r="D169" s="15">
        <v>1.0614664387801671</v>
      </c>
      <c r="E169" s="14">
        <v>1.1722017907213031</v>
      </c>
    </row>
    <row r="170" spans="2:5">
      <c r="B170" s="16">
        <f t="shared" si="10"/>
        <v>123</v>
      </c>
      <c r="C170" s="15">
        <v>3.9577143867015552E-2</v>
      </c>
      <c r="D170" s="15">
        <v>0.96870174792797326</v>
      </c>
      <c r="E170" s="14">
        <v>0.80709654685397625</v>
      </c>
    </row>
    <row r="171" spans="2:5">
      <c r="B171" s="16">
        <f t="shared" si="10"/>
        <v>124</v>
      </c>
      <c r="C171" s="15">
        <v>5.0604494375494614E-2</v>
      </c>
      <c r="D171" s="15">
        <v>1.0694375403844965</v>
      </c>
      <c r="E171" s="14">
        <v>1.1423523829304369</v>
      </c>
    </row>
    <row r="172" spans="2:5">
      <c r="B172" s="16">
        <f t="shared" si="10"/>
        <v>125</v>
      </c>
      <c r="C172" s="15">
        <v>3.21735612185872E-2</v>
      </c>
      <c r="D172" s="15">
        <v>0.93629433798461503</v>
      </c>
      <c r="E172" s="14">
        <v>0.95139601475963498</v>
      </c>
    </row>
    <row r="173" spans="2:5">
      <c r="B173" s="16">
        <f t="shared" si="10"/>
        <v>126</v>
      </c>
      <c r="C173" s="15">
        <v>2.606990038525811E-2</v>
      </c>
      <c r="D173" s="15">
        <v>1.0455153200253133</v>
      </c>
      <c r="E173" s="14">
        <v>1.0786393914247845</v>
      </c>
    </row>
    <row r="174" spans="2:5">
      <c r="B174" s="16">
        <f t="shared" si="10"/>
        <v>127</v>
      </c>
      <c r="C174" s="15">
        <v>4.0174582274169618E-2</v>
      </c>
      <c r="D174" s="15">
        <v>0.94791337230804573</v>
      </c>
      <c r="E174" s="14">
        <v>1.1859962496838015</v>
      </c>
    </row>
    <row r="175" spans="2:5">
      <c r="B175" s="16">
        <f t="shared" si="10"/>
        <v>128</v>
      </c>
      <c r="C175" s="15">
        <v>3.6296405903771381E-2</v>
      </c>
      <c r="D175" s="15">
        <v>0.92910239175683917</v>
      </c>
      <c r="E175" s="14">
        <v>0.92456397501999898</v>
      </c>
    </row>
    <row r="176" spans="2:5">
      <c r="B176" s="16">
        <f t="shared" si="10"/>
        <v>129</v>
      </c>
      <c r="C176" s="15">
        <v>4.2015753616205541E-2</v>
      </c>
      <c r="D176" s="15">
        <v>0.93862788048413393</v>
      </c>
      <c r="E176" s="14">
        <v>0.99959979610373995</v>
      </c>
    </row>
    <row r="177" spans="2:5">
      <c r="B177" s="16">
        <f t="shared" ref="B177:B240" si="11">B176+1</f>
        <v>130</v>
      </c>
      <c r="C177" s="15">
        <v>3.5743677662880516E-2</v>
      </c>
      <c r="D177" s="15">
        <v>0.95037749541080641</v>
      </c>
      <c r="E177" s="14">
        <v>1.0837721414083512</v>
      </c>
    </row>
    <row r="178" spans="2:5">
      <c r="B178" s="16">
        <f t="shared" si="11"/>
        <v>131</v>
      </c>
      <c r="C178" s="15">
        <v>3.8651617120857247E-2</v>
      </c>
      <c r="D178" s="15">
        <v>1.0948667990427985</v>
      </c>
      <c r="E178" s="14">
        <v>0.83792449405635983</v>
      </c>
    </row>
    <row r="179" spans="2:5">
      <c r="B179" s="16">
        <f t="shared" si="11"/>
        <v>132</v>
      </c>
      <c r="C179" s="15">
        <v>2.9777974944682525E-2</v>
      </c>
      <c r="D179" s="15">
        <v>0.9914811496616639</v>
      </c>
      <c r="E179" s="14">
        <v>0.93421737532948934</v>
      </c>
    </row>
    <row r="180" spans="2:5">
      <c r="B180" s="16">
        <f t="shared" si="11"/>
        <v>133</v>
      </c>
      <c r="C180" s="15">
        <v>3.9755835294498484E-2</v>
      </c>
      <c r="D180" s="15">
        <v>1.0657990557290411</v>
      </c>
      <c r="E180" s="14">
        <v>1.183793473465528</v>
      </c>
    </row>
    <row r="181" spans="2:5">
      <c r="B181" s="16">
        <f t="shared" si="11"/>
        <v>134</v>
      </c>
      <c r="C181" s="15">
        <v>5.1123943464497473E-2</v>
      </c>
      <c r="D181" s="15">
        <v>0.96702038799104351</v>
      </c>
      <c r="E181" s="14">
        <v>0.80051232579168408</v>
      </c>
    </row>
    <row r="182" spans="2:5">
      <c r="B182" s="16">
        <f t="shared" si="11"/>
        <v>135</v>
      </c>
      <c r="C182" s="15">
        <v>2.7347170028970767E-2</v>
      </c>
      <c r="D182" s="15">
        <v>1.0907537997293211</v>
      </c>
      <c r="E182" s="14">
        <v>0.91762627020061349</v>
      </c>
    </row>
    <row r="183" spans="2:5">
      <c r="B183" s="16">
        <f t="shared" si="11"/>
        <v>136</v>
      </c>
      <c r="C183" s="15">
        <v>4.1197939790501778E-2</v>
      </c>
      <c r="D183" s="15">
        <v>0.97494769795454128</v>
      </c>
      <c r="E183" s="14">
        <v>1.1415409247161565</v>
      </c>
    </row>
    <row r="184" spans="2:5">
      <c r="B184" s="16">
        <f t="shared" si="11"/>
        <v>137</v>
      </c>
      <c r="C184" s="15">
        <v>4.0735460144031004E-2</v>
      </c>
      <c r="D184" s="15">
        <v>1.0827178054130999</v>
      </c>
      <c r="E184" s="14">
        <v>1.1343925070250078</v>
      </c>
    </row>
    <row r="185" spans="2:5">
      <c r="B185" s="16">
        <f t="shared" si="11"/>
        <v>138</v>
      </c>
      <c r="C185" s="15">
        <v>5.0349498107493229E-2</v>
      </c>
      <c r="D185" s="15">
        <v>1.032002974484217</v>
      </c>
      <c r="E185" s="14">
        <v>1.0562724930138307</v>
      </c>
    </row>
    <row r="186" spans="2:5">
      <c r="B186" s="16">
        <f t="shared" si="11"/>
        <v>139</v>
      </c>
      <c r="C186" s="15">
        <v>3.8100380701140801E-2</v>
      </c>
      <c r="D186" s="15">
        <v>0.99985229487333305</v>
      </c>
      <c r="E186" s="14">
        <v>0.82520007276932861</v>
      </c>
    </row>
    <row r="187" spans="2:5">
      <c r="B187" s="16">
        <f t="shared" si="11"/>
        <v>140</v>
      </c>
      <c r="C187" s="15">
        <v>3.8181336878118005E-2</v>
      </c>
      <c r="D187" s="15">
        <v>1.0813033676271364</v>
      </c>
      <c r="E187" s="14">
        <v>0.86199126849533314</v>
      </c>
    </row>
    <row r="188" spans="2:5">
      <c r="B188" s="16">
        <f t="shared" si="11"/>
        <v>141</v>
      </c>
      <c r="C188" s="15">
        <v>2.8697738102314123E-2</v>
      </c>
      <c r="D188" s="15">
        <v>1.0712278056955622</v>
      </c>
      <c r="E188" s="14">
        <v>0.87771626294381044</v>
      </c>
    </row>
    <row r="189" spans="2:5">
      <c r="B189" s="16">
        <f t="shared" si="11"/>
        <v>142</v>
      </c>
      <c r="C189" s="15">
        <v>3.3667233911393923E-2</v>
      </c>
      <c r="D189" s="15">
        <v>1.0045300419899348</v>
      </c>
      <c r="E189" s="14">
        <v>1.0707817873803298</v>
      </c>
    </row>
    <row r="190" spans="2:5">
      <c r="B190" s="16">
        <f t="shared" si="11"/>
        <v>143</v>
      </c>
      <c r="C190" s="15">
        <v>2.53234118008781E-2</v>
      </c>
      <c r="D190" s="15">
        <v>0.93559278611099261</v>
      </c>
      <c r="E190" s="14">
        <v>0.86093975827633962</v>
      </c>
    </row>
    <row r="191" spans="2:5">
      <c r="B191" s="16">
        <f t="shared" si="11"/>
        <v>144</v>
      </c>
      <c r="C191" s="15">
        <v>5.4089213684545473E-2</v>
      </c>
      <c r="D191" s="15">
        <v>0.90963284735723104</v>
      </c>
      <c r="E191" s="14">
        <v>1.0818719496642457</v>
      </c>
    </row>
    <row r="192" spans="2:5">
      <c r="B192" s="16">
        <f t="shared" si="11"/>
        <v>145</v>
      </c>
      <c r="C192" s="15">
        <v>2.8242143131759368E-2</v>
      </c>
      <c r="D192" s="15">
        <v>0.92611394124264668</v>
      </c>
      <c r="E192" s="14">
        <v>0.87589187109103295</v>
      </c>
    </row>
    <row r="193" spans="2:5">
      <c r="B193" s="16">
        <f t="shared" si="11"/>
        <v>146</v>
      </c>
      <c r="C193" s="15">
        <v>3.2030722791514497E-2</v>
      </c>
      <c r="D193" s="15">
        <v>0.96385890595760304</v>
      </c>
      <c r="E193" s="14">
        <v>1.0053759777304871</v>
      </c>
    </row>
    <row r="194" spans="2:5">
      <c r="B194" s="16">
        <f t="shared" si="11"/>
        <v>147</v>
      </c>
      <c r="C194" s="15">
        <v>4.3256375351716114E-2</v>
      </c>
      <c r="D194" s="15">
        <v>1.0250536515232964</v>
      </c>
      <c r="E194" s="14">
        <v>0.85140839732313167</v>
      </c>
    </row>
    <row r="195" spans="2:5">
      <c r="B195" s="16">
        <f t="shared" si="11"/>
        <v>148</v>
      </c>
      <c r="C195" s="15">
        <v>2.8425729468783498E-2</v>
      </c>
      <c r="D195" s="15">
        <v>0.96645772201068925</v>
      </c>
      <c r="E195" s="14">
        <v>1.1775997419393156</v>
      </c>
    </row>
    <row r="196" spans="2:5">
      <c r="B196" s="16">
        <f t="shared" si="11"/>
        <v>149</v>
      </c>
      <c r="C196" s="15">
        <v>4.8285709224768755E-2</v>
      </c>
      <c r="D196" s="15">
        <v>1.0574699140082537</v>
      </c>
      <c r="E196" s="14">
        <v>1.1068720050642755</v>
      </c>
    </row>
    <row r="197" spans="2:5">
      <c r="B197" s="16">
        <f t="shared" si="11"/>
        <v>150</v>
      </c>
      <c r="C197" s="15">
        <v>3.8880458750050445E-2</v>
      </c>
      <c r="D197" s="15">
        <v>1.0747839321207024</v>
      </c>
      <c r="E197" s="14">
        <v>0.96498708002793676</v>
      </c>
    </row>
    <row r="198" spans="2:5">
      <c r="B198" s="16">
        <f t="shared" si="11"/>
        <v>151</v>
      </c>
      <c r="C198" s="15">
        <v>2.9367081581368769E-2</v>
      </c>
      <c r="D198" s="15">
        <v>0.9467901412642189</v>
      </c>
      <c r="E198" s="14">
        <v>1.0820954434413146</v>
      </c>
    </row>
    <row r="199" spans="2:5">
      <c r="B199" s="16">
        <f t="shared" si="11"/>
        <v>152</v>
      </c>
      <c r="C199" s="15">
        <v>3.5472017096650724E-2</v>
      </c>
      <c r="D199" s="15">
        <v>1.0382654640724163</v>
      </c>
      <c r="E199" s="14">
        <v>1.1592138916177817</v>
      </c>
    </row>
    <row r="200" spans="2:5">
      <c r="B200" s="16">
        <f t="shared" si="11"/>
        <v>153</v>
      </c>
      <c r="C200" s="15">
        <v>4.2966876209259812E-2</v>
      </c>
      <c r="D200" s="15">
        <v>1.0734310455227367</v>
      </c>
      <c r="E200" s="14">
        <v>0.82632285698149444</v>
      </c>
    </row>
    <row r="201" spans="2:5">
      <c r="B201" s="16">
        <f t="shared" si="11"/>
        <v>154</v>
      </c>
      <c r="C201" s="15">
        <v>3.8970275651482929E-2</v>
      </c>
      <c r="D201" s="15">
        <v>1.095566155234293</v>
      </c>
      <c r="E201" s="14">
        <v>0.96367694332205733</v>
      </c>
    </row>
    <row r="202" spans="2:5">
      <c r="B202" s="16">
        <f t="shared" si="11"/>
        <v>155</v>
      </c>
      <c r="C202" s="15">
        <v>4.3440862984463924E-2</v>
      </c>
      <c r="D202" s="15">
        <v>1.0157690020306964</v>
      </c>
      <c r="E202" s="14">
        <v>1.0382794558116937</v>
      </c>
    </row>
    <row r="203" spans="2:5">
      <c r="B203" s="16">
        <f t="shared" si="11"/>
        <v>156</v>
      </c>
      <c r="C203" s="15">
        <v>4.4776576822143824E-2</v>
      </c>
      <c r="D203" s="15">
        <v>1.0902521763863449</v>
      </c>
      <c r="E203" s="14">
        <v>0.85874831927257156</v>
      </c>
    </row>
    <row r="204" spans="2:5">
      <c r="B204" s="16">
        <f t="shared" si="11"/>
        <v>157</v>
      </c>
      <c r="C204" s="15">
        <v>4.3980490737473239E-2</v>
      </c>
      <c r="D204" s="15">
        <v>0.96326350226685242</v>
      </c>
      <c r="E204" s="14">
        <v>1.1995903295714381</v>
      </c>
    </row>
    <row r="205" spans="2:5">
      <c r="B205" s="16">
        <f t="shared" si="11"/>
        <v>158</v>
      </c>
      <c r="C205" s="15">
        <v>4.8630725740616748E-2</v>
      </c>
      <c r="D205" s="15">
        <v>1.0282534604875904</v>
      </c>
      <c r="E205" s="14">
        <v>0.86279166801448626</v>
      </c>
    </row>
    <row r="206" spans="2:5">
      <c r="B206" s="16">
        <f t="shared" si="11"/>
        <v>159</v>
      </c>
      <c r="C206" s="15">
        <v>4.9382485124927017E-2</v>
      </c>
      <c r="D206" s="15">
        <v>1.0218110854445204</v>
      </c>
      <c r="E206" s="14">
        <v>1.1081911782353113</v>
      </c>
    </row>
    <row r="207" spans="2:5">
      <c r="B207" s="16">
        <f t="shared" si="11"/>
        <v>160</v>
      </c>
      <c r="C207" s="15">
        <v>5.4425596232723361E-2</v>
      </c>
      <c r="D207" s="15">
        <v>0.92034276419498806</v>
      </c>
      <c r="E207" s="14">
        <v>1.1801368461596793</v>
      </c>
    </row>
    <row r="208" spans="2:5">
      <c r="B208" s="16">
        <f t="shared" si="11"/>
        <v>161</v>
      </c>
      <c r="C208" s="15">
        <v>3.205892914462613E-2</v>
      </c>
      <c r="D208" s="15">
        <v>1.0409542897600434</v>
      </c>
      <c r="E208" s="14">
        <v>1.1766530216469138</v>
      </c>
    </row>
    <row r="209" spans="2:5">
      <c r="B209" s="16">
        <f t="shared" si="11"/>
        <v>162</v>
      </c>
      <c r="C209" s="15">
        <v>5.4518819814362567E-2</v>
      </c>
      <c r="D209" s="15">
        <v>1.0575949172503596</v>
      </c>
      <c r="E209" s="14">
        <v>1.0282670767865667</v>
      </c>
    </row>
    <row r="210" spans="2:5">
      <c r="B210" s="16">
        <f t="shared" si="11"/>
        <v>163</v>
      </c>
      <c r="C210" s="15">
        <v>4.0639572116567768E-2</v>
      </c>
      <c r="D210" s="15">
        <v>0.94130376435099039</v>
      </c>
      <c r="E210" s="14">
        <v>0.97399170205652241</v>
      </c>
    </row>
    <row r="211" spans="2:5">
      <c r="B211" s="16">
        <f t="shared" si="11"/>
        <v>164</v>
      </c>
      <c r="C211" s="15">
        <v>5.1204680872299263E-2</v>
      </c>
      <c r="D211" s="15">
        <v>1.0525919850453107</v>
      </c>
      <c r="E211" s="14">
        <v>0.94938850795994734</v>
      </c>
    </row>
    <row r="212" spans="2:5">
      <c r="B212" s="16">
        <f t="shared" si="11"/>
        <v>165</v>
      </c>
      <c r="C212" s="15">
        <v>5.4326962797997279E-2</v>
      </c>
      <c r="D212" s="15">
        <v>0.93039413944398597</v>
      </c>
      <c r="E212" s="14">
        <v>1.0993708130281377</v>
      </c>
    </row>
    <row r="213" spans="2:5">
      <c r="B213" s="16">
        <f t="shared" si="11"/>
        <v>166</v>
      </c>
      <c r="C213" s="15">
        <v>3.8436882109503349E-2</v>
      </c>
      <c r="D213" s="15">
        <v>1.093315643443046</v>
      </c>
      <c r="E213" s="14">
        <v>1.0071386582324275</v>
      </c>
    </row>
    <row r="214" spans="2:5">
      <c r="B214" s="16">
        <f t="shared" si="11"/>
        <v>167</v>
      </c>
      <c r="C214" s="15">
        <v>4.3285784464751183E-2</v>
      </c>
      <c r="D214" s="15">
        <v>0.9658527809296551</v>
      </c>
      <c r="E214" s="14">
        <v>1.0297498016482047</v>
      </c>
    </row>
    <row r="215" spans="2:5">
      <c r="B215" s="16">
        <f t="shared" si="11"/>
        <v>168</v>
      </c>
      <c r="C215" s="15">
        <v>4.9188678708606583E-2</v>
      </c>
      <c r="D215" s="15">
        <v>0.93563216659100712</v>
      </c>
      <c r="E215" s="14">
        <v>0.9517074183566947</v>
      </c>
    </row>
    <row r="216" spans="2:5">
      <c r="B216" s="16">
        <f t="shared" si="11"/>
        <v>169</v>
      </c>
      <c r="C216" s="15">
        <v>3.9898890933807885E-2</v>
      </c>
      <c r="D216" s="15">
        <v>1.0561996319595532</v>
      </c>
      <c r="E216" s="14">
        <v>0.91552477098512497</v>
      </c>
    </row>
    <row r="217" spans="2:5">
      <c r="B217" s="16">
        <f t="shared" si="11"/>
        <v>170</v>
      </c>
      <c r="C217" s="15">
        <v>2.5590307025070431E-2</v>
      </c>
      <c r="D217" s="15">
        <v>1.0054335420129576</v>
      </c>
      <c r="E217" s="14">
        <v>0.91185148429492702</v>
      </c>
    </row>
    <row r="218" spans="2:5">
      <c r="B218" s="16">
        <f t="shared" si="11"/>
        <v>171</v>
      </c>
      <c r="C218" s="15">
        <v>4.0328121805824312E-2</v>
      </c>
      <c r="D218" s="15">
        <v>0.94046090038522134</v>
      </c>
      <c r="E218" s="14">
        <v>1.1969950906435893</v>
      </c>
    </row>
    <row r="219" spans="2:5">
      <c r="B219" s="16">
        <f t="shared" si="11"/>
        <v>172</v>
      </c>
      <c r="C219" s="15">
        <v>2.6174815292823547E-2</v>
      </c>
      <c r="D219" s="15">
        <v>0.949077983247401</v>
      </c>
      <c r="E219" s="14">
        <v>0.8831156869854061</v>
      </c>
    </row>
    <row r="220" spans="2:5">
      <c r="B220" s="16">
        <f t="shared" si="11"/>
        <v>173</v>
      </c>
      <c r="C220" s="15">
        <v>4.4101505095458141E-2</v>
      </c>
      <c r="D220" s="15">
        <v>1.0545820309411884</v>
      </c>
      <c r="E220" s="14">
        <v>1.171752592795303</v>
      </c>
    </row>
    <row r="221" spans="2:5">
      <c r="B221" s="16">
        <f t="shared" si="11"/>
        <v>174</v>
      </c>
      <c r="C221" s="15">
        <v>3.0278500846622786E-2</v>
      </c>
      <c r="D221" s="15">
        <v>0.98047571732916661</v>
      </c>
      <c r="E221" s="14">
        <v>1.069518134219434</v>
      </c>
    </row>
    <row r="222" spans="2:5">
      <c r="B222" s="16">
        <f t="shared" si="11"/>
        <v>175</v>
      </c>
      <c r="C222" s="15">
        <v>3.7900739944325364E-2</v>
      </c>
      <c r="D222" s="15">
        <v>1.0274013546094305</v>
      </c>
      <c r="E222" s="14">
        <v>0.83822768556304339</v>
      </c>
    </row>
    <row r="223" spans="2:5">
      <c r="B223" s="16">
        <f t="shared" si="11"/>
        <v>176</v>
      </c>
      <c r="C223" s="15">
        <v>5.330990715768151E-2</v>
      </c>
      <c r="D223" s="15">
        <v>0.90957722218651749</v>
      </c>
      <c r="E223" s="14">
        <v>1.1284009919847788</v>
      </c>
    </row>
    <row r="224" spans="2:5">
      <c r="B224" s="16">
        <f t="shared" si="11"/>
        <v>177</v>
      </c>
      <c r="C224" s="15">
        <v>4.1333495761509485E-2</v>
      </c>
      <c r="D224" s="15">
        <v>1.0531018839481225</v>
      </c>
      <c r="E224" s="14">
        <v>1.0034606931669776</v>
      </c>
    </row>
    <row r="225" spans="2:5">
      <c r="B225" s="16">
        <f t="shared" si="11"/>
        <v>178</v>
      </c>
      <c r="C225" s="15">
        <v>5.0418124834268746E-2</v>
      </c>
      <c r="D225" s="15">
        <v>0.93809380126064668</v>
      </c>
      <c r="E225" s="14">
        <v>1.0788450343095828</v>
      </c>
    </row>
    <row r="226" spans="2:5">
      <c r="B226" s="16">
        <f t="shared" si="11"/>
        <v>179</v>
      </c>
      <c r="C226" s="15">
        <v>5.4243962024186007E-2</v>
      </c>
      <c r="D226" s="15">
        <v>1.0863630181999184</v>
      </c>
      <c r="E226" s="14">
        <v>1.1721800928152093</v>
      </c>
    </row>
    <row r="227" spans="2:5">
      <c r="B227" s="16">
        <f t="shared" si="11"/>
        <v>180</v>
      </c>
      <c r="C227" s="15">
        <v>2.8127342103128207E-2</v>
      </c>
      <c r="D227" s="15">
        <v>1.0554807527235337</v>
      </c>
      <c r="E227" s="14">
        <v>0.94174607435064783</v>
      </c>
    </row>
    <row r="228" spans="2:5">
      <c r="B228" s="16">
        <f t="shared" si="11"/>
        <v>181</v>
      </c>
      <c r="C228" s="15">
        <v>2.8805203310888941E-2</v>
      </c>
      <c r="D228" s="15">
        <v>1.0890926427290528</v>
      </c>
      <c r="E228" s="14">
        <v>0.82924709074583891</v>
      </c>
    </row>
    <row r="229" spans="2:5">
      <c r="B229" s="16">
        <f t="shared" si="11"/>
        <v>182</v>
      </c>
      <c r="C229" s="15">
        <v>3.6637370944439702E-2</v>
      </c>
      <c r="D229" s="15">
        <v>1.0948647099766982</v>
      </c>
      <c r="E229" s="14">
        <v>1.0388977246385218</v>
      </c>
    </row>
    <row r="230" spans="2:5">
      <c r="B230" s="16">
        <f t="shared" si="11"/>
        <v>183</v>
      </c>
      <c r="C230" s="15">
        <v>3.1920667711431983E-2</v>
      </c>
      <c r="D230" s="15">
        <v>0.94857520990805688</v>
      </c>
      <c r="E230" s="14">
        <v>0.9829550411594391</v>
      </c>
    </row>
    <row r="231" spans="2:5">
      <c r="B231" s="16">
        <f t="shared" si="11"/>
        <v>184</v>
      </c>
      <c r="C231" s="15">
        <v>4.4677620608964366E-2</v>
      </c>
      <c r="D231" s="15">
        <v>0.97729311501969918</v>
      </c>
      <c r="E231" s="14">
        <v>0.91686891232426593</v>
      </c>
    </row>
    <row r="232" spans="2:5">
      <c r="B232" s="16">
        <f t="shared" si="11"/>
        <v>185</v>
      </c>
      <c r="C232" s="15">
        <v>4.480424020996663E-2</v>
      </c>
      <c r="D232" s="15">
        <v>1.0066682195461634</v>
      </c>
      <c r="E232" s="14">
        <v>1.1815461506399314</v>
      </c>
    </row>
    <row r="233" spans="2:5">
      <c r="B233" s="16">
        <f t="shared" si="11"/>
        <v>186</v>
      </c>
      <c r="C233" s="15">
        <v>4.8524808463822594E-2</v>
      </c>
      <c r="D233" s="15">
        <v>1.0270070108097313</v>
      </c>
      <c r="E233" s="14">
        <v>1.1183893278245749</v>
      </c>
    </row>
    <row r="234" spans="2:5">
      <c r="B234" s="16">
        <f t="shared" si="11"/>
        <v>187</v>
      </c>
      <c r="C234" s="15">
        <v>3.7939392207732341E-2</v>
      </c>
      <c r="D234" s="15">
        <v>1.0955320902275012</v>
      </c>
      <c r="E234" s="14">
        <v>1.1132501056891941</v>
      </c>
    </row>
    <row r="235" spans="2:5">
      <c r="B235" s="16">
        <f t="shared" si="11"/>
        <v>188</v>
      </c>
      <c r="C235" s="15">
        <v>5.2402721565347199E-2</v>
      </c>
      <c r="D235" s="15">
        <v>1.0907893382068101</v>
      </c>
      <c r="E235" s="14">
        <v>0.89169137419448274</v>
      </c>
    </row>
    <row r="236" spans="2:5">
      <c r="B236" s="16">
        <f t="shared" si="11"/>
        <v>189</v>
      </c>
      <c r="C236" s="15">
        <v>5.038792771485838E-2</v>
      </c>
      <c r="D236" s="15">
        <v>0.97006735044424386</v>
      </c>
      <c r="E236" s="14">
        <v>1.0656035601624756</v>
      </c>
    </row>
    <row r="237" spans="2:5">
      <c r="B237" s="16">
        <f t="shared" si="11"/>
        <v>190</v>
      </c>
      <c r="C237" s="15">
        <v>2.546578011324812E-2</v>
      </c>
      <c r="D237" s="15">
        <v>1.0700010063197345</v>
      </c>
      <c r="E237" s="14">
        <v>0.889333837556742</v>
      </c>
    </row>
    <row r="238" spans="2:5">
      <c r="B238" s="16">
        <f t="shared" si="11"/>
        <v>191</v>
      </c>
      <c r="C238" s="15">
        <v>4.9549906098721459E-2</v>
      </c>
      <c r="D238" s="15">
        <v>0.94225587220106211</v>
      </c>
      <c r="E238" s="14">
        <v>1.1427497675053677</v>
      </c>
    </row>
    <row r="239" spans="2:5">
      <c r="B239" s="16">
        <f t="shared" si="11"/>
        <v>192</v>
      </c>
      <c r="C239" s="15">
        <v>2.5978001119907702E-2</v>
      </c>
      <c r="D239" s="15">
        <v>0.9337596766061399</v>
      </c>
      <c r="E239" s="14">
        <v>1.0574305625841527</v>
      </c>
    </row>
    <row r="240" spans="2:5">
      <c r="B240" s="16">
        <f t="shared" si="11"/>
        <v>193</v>
      </c>
      <c r="C240" s="15">
        <v>5.301520917408313E-2</v>
      </c>
      <c r="D240" s="15">
        <v>1.0257239541216383</v>
      </c>
      <c r="E240" s="14">
        <v>1.1569434571514765</v>
      </c>
    </row>
    <row r="241" spans="2:5">
      <c r="B241" s="16">
        <f t="shared" ref="B241:B304" si="12">B240+1</f>
        <v>194</v>
      </c>
      <c r="C241" s="15">
        <v>4.7535814922141449E-2</v>
      </c>
      <c r="D241" s="15">
        <v>1.0634369166691722</v>
      </c>
      <c r="E241" s="14">
        <v>1.1656427822377946</v>
      </c>
    </row>
    <row r="242" spans="2:5">
      <c r="B242" s="16">
        <f t="shared" si="12"/>
        <v>195</v>
      </c>
      <c r="C242" s="15">
        <v>5.0920464772173157E-2</v>
      </c>
      <c r="D242" s="15">
        <v>1.0534865501109199</v>
      </c>
      <c r="E242" s="14">
        <v>0.93838929991103981</v>
      </c>
    </row>
    <row r="243" spans="2:5">
      <c r="B243" s="16">
        <f t="shared" si="12"/>
        <v>196</v>
      </c>
      <c r="C243" s="15">
        <v>4.5671466736095831E-2</v>
      </c>
      <c r="D243" s="15">
        <v>1.0923833339948512</v>
      </c>
      <c r="E243" s="14">
        <v>1.1361832643739105</v>
      </c>
    </row>
    <row r="244" spans="2:5">
      <c r="B244" s="16">
        <f t="shared" si="12"/>
        <v>197</v>
      </c>
      <c r="C244" s="15">
        <v>4.1016103561766347E-2</v>
      </c>
      <c r="D244" s="15">
        <v>1.0247827541238865</v>
      </c>
      <c r="E244" s="14">
        <v>1.1845195634480894</v>
      </c>
    </row>
    <row r="245" spans="2:5">
      <c r="B245" s="16">
        <f t="shared" si="12"/>
        <v>198</v>
      </c>
      <c r="C245" s="15">
        <v>2.9737688274936655E-2</v>
      </c>
      <c r="D245" s="15">
        <v>1.0345740259793104</v>
      </c>
      <c r="E245" s="14">
        <v>0.86153682770791251</v>
      </c>
    </row>
    <row r="246" spans="2:5">
      <c r="B246" s="16">
        <f t="shared" si="12"/>
        <v>199</v>
      </c>
      <c r="C246" s="15">
        <v>4.1900881434117306E-2</v>
      </c>
      <c r="D246" s="15">
        <v>0.92946159338461953</v>
      </c>
      <c r="E246" s="14">
        <v>1.0109462878931272</v>
      </c>
    </row>
    <row r="247" spans="2:5">
      <c r="B247" s="16">
        <f t="shared" si="12"/>
        <v>200</v>
      </c>
      <c r="C247" s="15">
        <v>4.8484199025395427E-2</v>
      </c>
      <c r="D247" s="15">
        <v>0.99607258954164668</v>
      </c>
      <c r="E247" s="14">
        <v>0.86899718420746352</v>
      </c>
    </row>
    <row r="248" spans="2:5">
      <c r="B248" s="16">
        <f t="shared" si="12"/>
        <v>201</v>
      </c>
      <c r="C248" s="15">
        <v>4.5398267243484072E-2</v>
      </c>
      <c r="D248" s="15">
        <v>0.95045389875191388</v>
      </c>
      <c r="E248" s="14">
        <v>0.85756587633643244</v>
      </c>
    </row>
    <row r="249" spans="2:5">
      <c r="B249" s="16">
        <f t="shared" si="12"/>
        <v>202</v>
      </c>
      <c r="C249" s="15">
        <v>4.1294800866032412E-2</v>
      </c>
      <c r="D249" s="15">
        <v>0.93246669866450782</v>
      </c>
      <c r="E249" s="14">
        <v>1.072687320379855</v>
      </c>
    </row>
    <row r="250" spans="2:5">
      <c r="B250" s="16">
        <f t="shared" si="12"/>
        <v>203</v>
      </c>
      <c r="C250" s="15">
        <v>2.9783849601675162E-2</v>
      </c>
      <c r="D250" s="15">
        <v>1.0224908889290416</v>
      </c>
      <c r="E250" s="14">
        <v>1.0087004000629904</v>
      </c>
    </row>
    <row r="251" spans="2:5">
      <c r="B251" s="16">
        <f t="shared" si="12"/>
        <v>204</v>
      </c>
      <c r="C251" s="15">
        <v>4.2570876685598065E-2</v>
      </c>
      <c r="D251" s="15">
        <v>1.0183885970430948</v>
      </c>
      <c r="E251" s="14">
        <v>0.81800343718853774</v>
      </c>
    </row>
    <row r="252" spans="2:5">
      <c r="B252" s="16">
        <f t="shared" si="12"/>
        <v>205</v>
      </c>
      <c r="C252" s="15">
        <v>4.4634522805497644E-2</v>
      </c>
      <c r="D252" s="15">
        <v>1.0456614659237022</v>
      </c>
      <c r="E252" s="14">
        <v>0.92113157864004502</v>
      </c>
    </row>
    <row r="253" spans="2:5">
      <c r="B253" s="16">
        <f t="shared" si="12"/>
        <v>206</v>
      </c>
      <c r="C253" s="15">
        <v>3.34382027631814E-2</v>
      </c>
      <c r="D253" s="15">
        <v>0.95802745219598506</v>
      </c>
      <c r="E253" s="14">
        <v>0.95380685652341457</v>
      </c>
    </row>
    <row r="254" spans="2:5">
      <c r="B254" s="16">
        <f t="shared" si="12"/>
        <v>207</v>
      </c>
      <c r="C254" s="15">
        <v>3.4382006561037688E-2</v>
      </c>
      <c r="D254" s="15">
        <v>0.99050688199238979</v>
      </c>
      <c r="E254" s="14">
        <v>0.90899563579435183</v>
      </c>
    </row>
    <row r="255" spans="2:5">
      <c r="B255" s="16">
        <f t="shared" si="12"/>
        <v>208</v>
      </c>
      <c r="C255" s="15">
        <v>2.6617487548576041E-2</v>
      </c>
      <c r="D255" s="15">
        <v>1.0430479648758701</v>
      </c>
      <c r="E255" s="14">
        <v>1.0459099945592583</v>
      </c>
    </row>
    <row r="256" spans="2:5">
      <c r="B256" s="16">
        <f t="shared" si="12"/>
        <v>209</v>
      </c>
      <c r="C256" s="15">
        <v>4.7824468359608623E-2</v>
      </c>
      <c r="D256" s="15">
        <v>0.90566487884880587</v>
      </c>
      <c r="E256" s="14">
        <v>0.91712891746643799</v>
      </c>
    </row>
    <row r="257" spans="2:5">
      <c r="B257" s="16">
        <f t="shared" si="12"/>
        <v>210</v>
      </c>
      <c r="C257" s="15">
        <v>2.8381075833592298E-2</v>
      </c>
      <c r="D257" s="15">
        <v>0.92091660465751346</v>
      </c>
      <c r="E257" s="14">
        <v>1.1926580909364262</v>
      </c>
    </row>
    <row r="258" spans="2:5">
      <c r="B258" s="16">
        <f t="shared" si="12"/>
        <v>211</v>
      </c>
      <c r="C258" s="15">
        <v>3.0654851210207119E-2</v>
      </c>
      <c r="D258" s="15">
        <v>0.94942601432078266</v>
      </c>
      <c r="E258" s="14">
        <v>1.0573607804930865</v>
      </c>
    </row>
    <row r="259" spans="2:5">
      <c r="B259" s="16">
        <f t="shared" si="12"/>
        <v>212</v>
      </c>
      <c r="C259" s="15">
        <v>4.3854663289533732E-2</v>
      </c>
      <c r="D259" s="15">
        <v>1.0282173749826191</v>
      </c>
      <c r="E259" s="14">
        <v>0.89570639626038295</v>
      </c>
    </row>
    <row r="260" spans="2:5">
      <c r="B260" s="16">
        <f t="shared" si="12"/>
        <v>213</v>
      </c>
      <c r="C260" s="15">
        <v>3.7901693476563462E-2</v>
      </c>
      <c r="D260" s="15">
        <v>0.97467717641914342</v>
      </c>
      <c r="E260" s="14">
        <v>1.1854888060137918</v>
      </c>
    </row>
    <row r="261" spans="2:5">
      <c r="B261" s="16">
        <f t="shared" si="12"/>
        <v>214</v>
      </c>
      <c r="C261" s="15">
        <v>3.1880897270550913E-2</v>
      </c>
      <c r="D261" s="15">
        <v>1.0957953897538486</v>
      </c>
      <c r="E261" s="14">
        <v>0.96091011544575833</v>
      </c>
    </row>
    <row r="262" spans="2:5">
      <c r="B262" s="16">
        <f t="shared" si="12"/>
        <v>215</v>
      </c>
      <c r="C262" s="15">
        <v>4.5358334003889937E-2</v>
      </c>
      <c r="D262" s="15">
        <v>1.0617070065876335</v>
      </c>
      <c r="E262" s="14">
        <v>1.0731031142650607</v>
      </c>
    </row>
    <row r="263" spans="2:5">
      <c r="B263" s="16">
        <f t="shared" si="12"/>
        <v>216</v>
      </c>
      <c r="C263" s="15">
        <v>3.4388088755961145E-2</v>
      </c>
      <c r="D263" s="15">
        <v>0.99389440150202224</v>
      </c>
      <c r="E263" s="14">
        <v>0.90406645259414065</v>
      </c>
    </row>
    <row r="264" spans="2:5">
      <c r="B264" s="16">
        <f t="shared" si="12"/>
        <v>217</v>
      </c>
      <c r="C264" s="15">
        <v>4.0021898841452228E-2</v>
      </c>
      <c r="D264" s="15">
        <v>0.90227852467934877</v>
      </c>
      <c r="E264" s="14">
        <v>1.0478477243014057</v>
      </c>
    </row>
    <row r="265" spans="2:5">
      <c r="B265" s="16">
        <f t="shared" si="12"/>
        <v>218</v>
      </c>
      <c r="C265" s="15">
        <v>2.5762416954899912E-2</v>
      </c>
      <c r="D265" s="15">
        <v>0.9283639909020841</v>
      </c>
      <c r="E265" s="14">
        <v>1.0916926912975022</v>
      </c>
    </row>
    <row r="266" spans="2:5">
      <c r="B266" s="16">
        <f t="shared" si="12"/>
        <v>219</v>
      </c>
      <c r="C266" s="15">
        <v>5.0005211922380687E-2</v>
      </c>
      <c r="D266" s="15">
        <v>0.91397588942313257</v>
      </c>
      <c r="E266" s="14">
        <v>0.84014516562105224</v>
      </c>
    </row>
    <row r="267" spans="2:5">
      <c r="B267" s="16">
        <f t="shared" si="12"/>
        <v>220</v>
      </c>
      <c r="C267" s="15">
        <v>5.4191744670687811E-2</v>
      </c>
      <c r="D267" s="15">
        <v>1.0184986903685318</v>
      </c>
      <c r="E267" s="14">
        <v>0.9873879753688648</v>
      </c>
    </row>
    <row r="268" spans="2:5">
      <c r="B268" s="16">
        <f t="shared" si="12"/>
        <v>221</v>
      </c>
      <c r="C268" s="15">
        <v>3.0055985284036479E-2</v>
      </c>
      <c r="D268" s="15">
        <v>0.96268749960006661</v>
      </c>
      <c r="E268" s="14">
        <v>0.99623656191588106</v>
      </c>
    </row>
    <row r="269" spans="2:5">
      <c r="B269" s="16">
        <f t="shared" si="12"/>
        <v>222</v>
      </c>
      <c r="C269" s="15">
        <v>4.0284289413952956E-2</v>
      </c>
      <c r="D269" s="15">
        <v>0.96719253413630779</v>
      </c>
      <c r="E269" s="14">
        <v>0.93355347885262141</v>
      </c>
    </row>
    <row r="270" spans="2:5">
      <c r="B270" s="16">
        <f t="shared" si="12"/>
        <v>223</v>
      </c>
      <c r="C270" s="15">
        <v>4.1999096049771034E-2</v>
      </c>
      <c r="D270" s="15">
        <v>1.0671719047530515</v>
      </c>
      <c r="E270" s="14">
        <v>0.93701771006590373</v>
      </c>
    </row>
    <row r="271" spans="2:5">
      <c r="B271" s="16">
        <f t="shared" si="12"/>
        <v>224</v>
      </c>
      <c r="C271" s="15">
        <v>4.8829136166164501E-2</v>
      </c>
      <c r="D271" s="15">
        <v>0.92650349224459749</v>
      </c>
      <c r="E271" s="14">
        <v>1.1499210524830494</v>
      </c>
    </row>
    <row r="272" spans="2:5">
      <c r="B272" s="16">
        <f t="shared" si="12"/>
        <v>225</v>
      </c>
      <c r="C272" s="15">
        <v>2.8158036915593536E-2</v>
      </c>
      <c r="D272" s="15">
        <v>0.99104951771448269</v>
      </c>
      <c r="E272" s="14">
        <v>0.86810246101054434</v>
      </c>
    </row>
    <row r="273" spans="2:5">
      <c r="B273" s="16">
        <f t="shared" si="12"/>
        <v>226</v>
      </c>
      <c r="C273" s="15">
        <v>3.8039521045002127E-2</v>
      </c>
      <c r="D273" s="15">
        <v>1.0839846156476152</v>
      </c>
      <c r="E273" s="14">
        <v>1.1698788566225544</v>
      </c>
    </row>
    <row r="274" spans="2:5">
      <c r="B274" s="16">
        <f t="shared" si="12"/>
        <v>227</v>
      </c>
      <c r="C274" s="15">
        <v>3.9394283654327115E-2</v>
      </c>
      <c r="D274" s="15">
        <v>1.0444896910622523</v>
      </c>
      <c r="E274" s="14">
        <v>1.0012118730372652</v>
      </c>
    </row>
    <row r="275" spans="2:5">
      <c r="B275" s="16">
        <f t="shared" si="12"/>
        <v>228</v>
      </c>
      <c r="C275" s="15">
        <v>3.6088726507655725E-2</v>
      </c>
      <c r="D275" s="15">
        <v>1.0379207343131525</v>
      </c>
      <c r="E275" s="14">
        <v>0.83668735080552437</v>
      </c>
    </row>
    <row r="276" spans="2:5">
      <c r="B276" s="16">
        <f t="shared" si="12"/>
        <v>229</v>
      </c>
      <c r="C276" s="15">
        <v>5.105998519737457E-2</v>
      </c>
      <c r="D276" s="15">
        <v>1.0665992025725279</v>
      </c>
      <c r="E276" s="14">
        <v>1.118736475873535</v>
      </c>
    </row>
    <row r="277" spans="2:5">
      <c r="B277" s="16">
        <f t="shared" si="12"/>
        <v>230</v>
      </c>
      <c r="C277" s="15">
        <v>5.1473315090937333E-2</v>
      </c>
      <c r="D277" s="15">
        <v>0.94258465233930899</v>
      </c>
      <c r="E277" s="14">
        <v>0.89195357928662755</v>
      </c>
    </row>
    <row r="278" spans="2:5">
      <c r="B278" s="16">
        <f t="shared" si="12"/>
        <v>231</v>
      </c>
      <c r="C278" s="15">
        <v>4.0586688026240374E-2</v>
      </c>
      <c r="D278" s="15">
        <v>1.0054021149992116</v>
      </c>
      <c r="E278" s="14">
        <v>0.81733824314497372</v>
      </c>
    </row>
    <row r="279" spans="2:5">
      <c r="B279" s="16">
        <f t="shared" si="12"/>
        <v>232</v>
      </c>
      <c r="C279" s="15">
        <v>4.0045479120768876E-2</v>
      </c>
      <c r="D279" s="15">
        <v>0.94396290245877945</v>
      </c>
      <c r="E279" s="14">
        <v>1.0851273370989405</v>
      </c>
    </row>
    <row r="280" spans="2:5">
      <c r="B280" s="16">
        <f t="shared" si="12"/>
        <v>233</v>
      </c>
      <c r="C280" s="15">
        <v>3.1484891816327187E-2</v>
      </c>
      <c r="D280" s="15">
        <v>0.94534853330987956</v>
      </c>
      <c r="E280" s="14">
        <v>1.0234000458214927</v>
      </c>
    </row>
    <row r="281" spans="2:5">
      <c r="B281" s="16">
        <f t="shared" si="12"/>
        <v>234</v>
      </c>
      <c r="C281" s="15">
        <v>4.1389038635066246E-2</v>
      </c>
      <c r="D281" s="15">
        <v>0.99165278037194038</v>
      </c>
      <c r="E281" s="14">
        <v>1.1691923623806963</v>
      </c>
    </row>
    <row r="282" spans="2:5">
      <c r="B282" s="16">
        <f t="shared" si="12"/>
        <v>235</v>
      </c>
      <c r="C282" s="15">
        <v>3.5549840553294389E-2</v>
      </c>
      <c r="D282" s="15">
        <v>0.97591656575931074</v>
      </c>
      <c r="E282" s="14">
        <v>0.8854276406891346</v>
      </c>
    </row>
    <row r="283" spans="2:5">
      <c r="B283" s="16">
        <f t="shared" si="12"/>
        <v>236</v>
      </c>
      <c r="C283" s="15">
        <v>3.5393329759589573E-2</v>
      </c>
      <c r="D283" s="15">
        <v>0.97686695597277817</v>
      </c>
      <c r="E283" s="14">
        <v>0.88238766077457975</v>
      </c>
    </row>
    <row r="284" spans="2:5">
      <c r="B284" s="16">
        <f t="shared" si="12"/>
        <v>237</v>
      </c>
      <c r="C284" s="15">
        <v>5.2418988248715354E-2</v>
      </c>
      <c r="D284" s="15">
        <v>1.0348009690173707</v>
      </c>
      <c r="E284" s="14">
        <v>0.91689715776465963</v>
      </c>
    </row>
    <row r="285" spans="2:5">
      <c r="B285" s="16">
        <f t="shared" si="12"/>
        <v>238</v>
      </c>
      <c r="C285" s="15">
        <v>5.4867741711170023E-2</v>
      </c>
      <c r="D285" s="15">
        <v>1.029793000740082</v>
      </c>
      <c r="E285" s="14">
        <v>0.80929604611385675</v>
      </c>
    </row>
    <row r="286" spans="2:5">
      <c r="B286" s="16">
        <f t="shared" si="12"/>
        <v>239</v>
      </c>
      <c r="C286" s="15">
        <v>4.2485973460440925E-2</v>
      </c>
      <c r="D286" s="15">
        <v>0.9366630454737811</v>
      </c>
      <c r="E286" s="14">
        <v>0.89081763281206527</v>
      </c>
    </row>
    <row r="287" spans="2:5">
      <c r="B287" s="16">
        <f t="shared" si="12"/>
        <v>240</v>
      </c>
      <c r="C287" s="15">
        <v>3.6198254357509355E-2</v>
      </c>
      <c r="D287" s="15">
        <v>1.0949656604899163</v>
      </c>
      <c r="E287" s="14">
        <v>0.89211583062119459</v>
      </c>
    </row>
    <row r="288" spans="2:5">
      <c r="B288" s="16">
        <f t="shared" si="12"/>
        <v>241</v>
      </c>
      <c r="C288" s="15">
        <v>3.2752901729201922E-2</v>
      </c>
      <c r="D288" s="15">
        <v>1.0177455994536186</v>
      </c>
      <c r="E288" s="14">
        <v>1.1694568791929389</v>
      </c>
    </row>
    <row r="289" spans="2:5">
      <c r="B289" s="16">
        <f t="shared" si="12"/>
        <v>242</v>
      </c>
      <c r="C289" s="15">
        <v>4.6599640213594258E-2</v>
      </c>
      <c r="D289" s="15">
        <v>1.0026498179492958</v>
      </c>
      <c r="E289" s="14">
        <v>1.0315469121071967</v>
      </c>
    </row>
    <row r="290" spans="2:5">
      <c r="B290" s="16">
        <f t="shared" si="12"/>
        <v>243</v>
      </c>
      <c r="C290" s="15">
        <v>4.047689354871583E-2</v>
      </c>
      <c r="D290" s="15">
        <v>1.0874900753335586</v>
      </c>
      <c r="E290" s="14">
        <v>0.96742033486601675</v>
      </c>
    </row>
    <row r="291" spans="2:5">
      <c r="B291" s="16">
        <f t="shared" si="12"/>
        <v>244</v>
      </c>
      <c r="C291" s="15">
        <v>3.3134252562066958E-2</v>
      </c>
      <c r="D291" s="15">
        <v>0.92754591109793183</v>
      </c>
      <c r="E291" s="14">
        <v>0.82997563815650177</v>
      </c>
    </row>
    <row r="292" spans="2:5">
      <c r="B292" s="16">
        <f t="shared" si="12"/>
        <v>245</v>
      </c>
      <c r="C292" s="15">
        <v>4.7057932003501349E-2</v>
      </c>
      <c r="D292" s="15">
        <v>0.96010465981048065</v>
      </c>
      <c r="E292" s="14">
        <v>1.1693891779095602</v>
      </c>
    </row>
    <row r="293" spans="2:5">
      <c r="B293" s="16">
        <f t="shared" si="12"/>
        <v>246</v>
      </c>
      <c r="C293" s="15">
        <v>4.1795142367058537E-2</v>
      </c>
      <c r="D293" s="15">
        <v>0.93066220408936351</v>
      </c>
      <c r="E293" s="14">
        <v>0.9794566062932506</v>
      </c>
    </row>
    <row r="294" spans="2:5">
      <c r="B294" s="16">
        <f t="shared" si="12"/>
        <v>247</v>
      </c>
      <c r="C294" s="15">
        <v>4.4597582047021751E-2</v>
      </c>
      <c r="D294" s="15">
        <v>0.92616311366082471</v>
      </c>
      <c r="E294" s="14">
        <v>1.019225428220258</v>
      </c>
    </row>
    <row r="295" spans="2:5">
      <c r="B295" s="16">
        <f t="shared" si="12"/>
        <v>248</v>
      </c>
      <c r="C295" s="15">
        <v>4.3877555427203653E-2</v>
      </c>
      <c r="D295" s="15">
        <v>0.93094638923239836</v>
      </c>
      <c r="E295" s="14">
        <v>1.0256634824776811</v>
      </c>
    </row>
    <row r="296" spans="2:5">
      <c r="B296" s="16">
        <f t="shared" si="12"/>
        <v>249</v>
      </c>
      <c r="C296" s="15">
        <v>2.9458200484930211E-2</v>
      </c>
      <c r="D296" s="15">
        <v>1.085140274728523</v>
      </c>
      <c r="E296" s="14">
        <v>0.86750211797609811</v>
      </c>
    </row>
    <row r="297" spans="2:5">
      <c r="B297" s="16">
        <f t="shared" si="12"/>
        <v>250</v>
      </c>
      <c r="C297" s="15">
        <v>3.7733445609547833E-2</v>
      </c>
      <c r="D297" s="15">
        <v>1.0956087403215009</v>
      </c>
      <c r="E297" s="14">
        <v>0.99052595572835611</v>
      </c>
    </row>
    <row r="298" spans="2:5">
      <c r="B298" s="16">
        <f t="shared" si="12"/>
        <v>251</v>
      </c>
      <c r="C298" s="15">
        <v>4.7058826853558125E-2</v>
      </c>
      <c r="D298" s="15">
        <v>0.92510444151951043</v>
      </c>
      <c r="E298" s="14">
        <v>1.1491836286586314</v>
      </c>
    </row>
    <row r="299" spans="2:5">
      <c r="B299" s="16">
        <f t="shared" si="12"/>
        <v>252</v>
      </c>
      <c r="C299" s="15">
        <v>3.0748195600719924E-2</v>
      </c>
      <c r="D299" s="15">
        <v>1.0906020626832194</v>
      </c>
      <c r="E299" s="14">
        <v>0.9458395244309753</v>
      </c>
    </row>
    <row r="300" spans="2:5">
      <c r="B300" s="16">
        <f t="shared" si="12"/>
        <v>253</v>
      </c>
      <c r="C300" s="15">
        <v>5.3745071093555946E-2</v>
      </c>
      <c r="D300" s="15">
        <v>1.0691070932455597</v>
      </c>
      <c r="E300" s="14">
        <v>1.148367387880459</v>
      </c>
    </row>
    <row r="301" spans="2:5">
      <c r="B301" s="16">
        <f t="shared" si="12"/>
        <v>254</v>
      </c>
      <c r="C301" s="15">
        <v>2.5204304306452721E-2</v>
      </c>
      <c r="D301" s="15">
        <v>0.91439136974471236</v>
      </c>
      <c r="E301" s="14">
        <v>1.153997109040404</v>
      </c>
    </row>
    <row r="302" spans="2:5">
      <c r="B302" s="16">
        <f t="shared" si="12"/>
        <v>255</v>
      </c>
      <c r="C302" s="15">
        <v>4.7631450682079093E-2</v>
      </c>
      <c r="D302" s="15">
        <v>0.98351967086951908</v>
      </c>
      <c r="E302" s="14">
        <v>1.1738834132934877</v>
      </c>
    </row>
    <row r="303" spans="2:5">
      <c r="B303" s="16">
        <f t="shared" si="12"/>
        <v>256</v>
      </c>
      <c r="C303" s="15">
        <v>3.9910622623222064E-2</v>
      </c>
      <c r="D303" s="15">
        <v>1.0020187282983637</v>
      </c>
      <c r="E303" s="14">
        <v>1.1243162263717386</v>
      </c>
    </row>
    <row r="304" spans="2:5">
      <c r="B304" s="16">
        <f t="shared" si="12"/>
        <v>257</v>
      </c>
      <c r="C304" s="15">
        <v>3.5193492549945277E-2</v>
      </c>
      <c r="D304" s="15">
        <v>1.0602260130954284</v>
      </c>
      <c r="E304" s="14">
        <v>0.88305217911245171</v>
      </c>
    </row>
    <row r="305" spans="2:5">
      <c r="B305" s="16">
        <f t="shared" ref="B305:B368" si="13">B304+1</f>
        <v>258</v>
      </c>
      <c r="C305" s="15">
        <v>5.1731106782086943E-2</v>
      </c>
      <c r="D305" s="15">
        <v>0.98802522971522266</v>
      </c>
      <c r="E305" s="14">
        <v>0.80540773370461338</v>
      </c>
    </row>
    <row r="306" spans="2:5">
      <c r="B306" s="16">
        <f t="shared" si="13"/>
        <v>259</v>
      </c>
      <c r="C306" s="15">
        <v>5.0832312718843711E-2</v>
      </c>
      <c r="D306" s="15">
        <v>1.0194155816025703</v>
      </c>
      <c r="E306" s="14">
        <v>0.89613282548702944</v>
      </c>
    </row>
    <row r="307" spans="2:5">
      <c r="B307" s="16">
        <f t="shared" si="13"/>
        <v>260</v>
      </c>
      <c r="C307" s="15">
        <v>4.0117441830660801E-2</v>
      </c>
      <c r="D307" s="15">
        <v>0.92622721915059025</v>
      </c>
      <c r="E307" s="14">
        <v>0.89717814211997648</v>
      </c>
    </row>
    <row r="308" spans="2:5">
      <c r="B308" s="16">
        <f t="shared" si="13"/>
        <v>261</v>
      </c>
      <c r="C308" s="15">
        <v>2.9861255152340546E-2</v>
      </c>
      <c r="D308" s="15">
        <v>0.9619563477518569</v>
      </c>
      <c r="E308" s="14">
        <v>1.1762547542065269</v>
      </c>
    </row>
    <row r="309" spans="2:5">
      <c r="B309" s="16">
        <f t="shared" si="13"/>
        <v>262</v>
      </c>
      <c r="C309" s="15">
        <v>2.9784905345441398E-2</v>
      </c>
      <c r="D309" s="15">
        <v>0.93829847084820184</v>
      </c>
      <c r="E309" s="14">
        <v>0.90937207719811297</v>
      </c>
    </row>
    <row r="310" spans="2:5">
      <c r="B310" s="16">
        <f t="shared" si="13"/>
        <v>263</v>
      </c>
      <c r="C310" s="15">
        <v>4.0280502820964272E-2</v>
      </c>
      <c r="D310" s="15">
        <v>1.071348902031678</v>
      </c>
      <c r="E310" s="14">
        <v>1.1624759519901096</v>
      </c>
    </row>
    <row r="311" spans="2:5">
      <c r="B311" s="16">
        <f t="shared" si="13"/>
        <v>264</v>
      </c>
      <c r="C311" s="15">
        <v>2.7923887143164447E-2</v>
      </c>
      <c r="D311" s="15">
        <v>0.94784642902794392</v>
      </c>
      <c r="E311" s="14">
        <v>0.86591445457902372</v>
      </c>
    </row>
    <row r="312" spans="2:5">
      <c r="B312" s="16">
        <f t="shared" si="13"/>
        <v>265</v>
      </c>
      <c r="C312" s="15">
        <v>2.6106762508185728E-2</v>
      </c>
      <c r="D312" s="15">
        <v>0.99364694334659243</v>
      </c>
      <c r="E312" s="14">
        <v>1.1180754558587251</v>
      </c>
    </row>
    <row r="313" spans="2:5">
      <c r="B313" s="16">
        <f t="shared" si="13"/>
        <v>266</v>
      </c>
      <c r="C313" s="15">
        <v>2.7977725221337169E-2</v>
      </c>
      <c r="D313" s="15">
        <v>0.90190641723924159</v>
      </c>
      <c r="E313" s="14">
        <v>1.1696297768786688</v>
      </c>
    </row>
    <row r="314" spans="2:5">
      <c r="B314" s="16">
        <f t="shared" si="13"/>
        <v>267</v>
      </c>
      <c r="C314" s="15">
        <v>3.2803882013235655E-2</v>
      </c>
      <c r="D314" s="15">
        <v>0.92715556907403351</v>
      </c>
      <c r="E314" s="14">
        <v>1.0714079266291323</v>
      </c>
    </row>
    <row r="315" spans="2:5">
      <c r="B315" s="16">
        <f t="shared" si="13"/>
        <v>268</v>
      </c>
      <c r="C315" s="15">
        <v>2.6261219585833294E-2</v>
      </c>
      <c r="D315" s="15">
        <v>0.93797358528883079</v>
      </c>
      <c r="E315" s="14">
        <v>0.85701015212141962</v>
      </c>
    </row>
    <row r="316" spans="2:5">
      <c r="B316" s="16">
        <f t="shared" si="13"/>
        <v>269</v>
      </c>
      <c r="C316" s="15">
        <v>4.9577163682459721E-2</v>
      </c>
      <c r="D316" s="15">
        <v>0.92175675294896608</v>
      </c>
      <c r="E316" s="14">
        <v>0.91186846856682602</v>
      </c>
    </row>
    <row r="317" spans="2:5">
      <c r="B317" s="16">
        <f t="shared" si="13"/>
        <v>270</v>
      </c>
      <c r="C317" s="15">
        <v>4.5562438187710746E-2</v>
      </c>
      <c r="D317" s="15">
        <v>0.9304268221623897</v>
      </c>
      <c r="E317" s="14">
        <v>1.0187987249637194</v>
      </c>
    </row>
    <row r="318" spans="2:5">
      <c r="B318" s="16">
        <f t="shared" si="13"/>
        <v>271</v>
      </c>
      <c r="C318" s="15">
        <v>4.2439367562438476E-2</v>
      </c>
      <c r="D318" s="15">
        <v>1.0771885002146653</v>
      </c>
      <c r="E318" s="14">
        <v>0.91110057826235369</v>
      </c>
    </row>
    <row r="319" spans="2:5">
      <c r="B319" s="16">
        <f t="shared" si="13"/>
        <v>272</v>
      </c>
      <c r="C319" s="15">
        <v>5.1024921468258752E-2</v>
      </c>
      <c r="D319" s="15">
        <v>0.95717863635800149</v>
      </c>
      <c r="E319" s="14">
        <v>0.90399231552019066</v>
      </c>
    </row>
    <row r="320" spans="2:5">
      <c r="B320" s="16">
        <f t="shared" si="13"/>
        <v>273</v>
      </c>
      <c r="C320" s="15">
        <v>5.1248362380859398E-2</v>
      </c>
      <c r="D320" s="15">
        <v>0.92330607232277639</v>
      </c>
      <c r="E320" s="14">
        <v>0.87226663721527287</v>
      </c>
    </row>
    <row r="321" spans="2:5">
      <c r="B321" s="16">
        <f t="shared" si="13"/>
        <v>274</v>
      </c>
      <c r="C321" s="15">
        <v>3.246614716627208E-2</v>
      </c>
      <c r="D321" s="15">
        <v>0.92764107943749563</v>
      </c>
      <c r="E321" s="14">
        <v>0.86850498605754334</v>
      </c>
    </row>
    <row r="322" spans="2:5">
      <c r="B322" s="16">
        <f t="shared" si="13"/>
        <v>275</v>
      </c>
      <c r="C322" s="15">
        <v>3.9889481978509091E-2</v>
      </c>
      <c r="D322" s="15">
        <v>1.0167220852775953</v>
      </c>
      <c r="E322" s="14">
        <v>0.98295537646958164</v>
      </c>
    </row>
    <row r="323" spans="2:5">
      <c r="B323" s="16">
        <f t="shared" si="13"/>
        <v>276</v>
      </c>
      <c r="C323" s="15">
        <v>5.4022811767924443E-2</v>
      </c>
      <c r="D323" s="15">
        <v>0.99439651062611634</v>
      </c>
      <c r="E323" s="14">
        <v>1.1385386529771278</v>
      </c>
    </row>
    <row r="324" spans="2:5">
      <c r="B324" s="16">
        <f t="shared" si="13"/>
        <v>277</v>
      </c>
      <c r="C324" s="15">
        <v>4.7455955864410732E-2</v>
      </c>
      <c r="D324" s="15">
        <v>1.0278917086230741</v>
      </c>
      <c r="E324" s="14">
        <v>1.1872122543464494</v>
      </c>
    </row>
    <row r="325" spans="2:5">
      <c r="B325" s="16">
        <f t="shared" si="13"/>
        <v>278</v>
      </c>
      <c r="C325" s="15">
        <v>3.0055207603361986E-2</v>
      </c>
      <c r="D325" s="15">
        <v>1.0377383871247099</v>
      </c>
      <c r="E325" s="14">
        <v>1.1027116282647764</v>
      </c>
    </row>
    <row r="326" spans="2:5">
      <c r="B326" s="16">
        <f t="shared" si="13"/>
        <v>279</v>
      </c>
      <c r="C326" s="15">
        <v>3.9536296727778988E-2</v>
      </c>
      <c r="D326" s="15">
        <v>1.0530479516918601</v>
      </c>
      <c r="E326" s="14">
        <v>1.1139414438855126</v>
      </c>
    </row>
    <row r="327" spans="2:5">
      <c r="B327" s="16">
        <f t="shared" si="13"/>
        <v>280</v>
      </c>
      <c r="C327" s="15">
        <v>2.5065688352308567E-2</v>
      </c>
      <c r="D327" s="15">
        <v>1.0451863920327362</v>
      </c>
      <c r="E327" s="14">
        <v>1.126170794017388</v>
      </c>
    </row>
    <row r="328" spans="2:5">
      <c r="B328" s="16">
        <f t="shared" si="13"/>
        <v>281</v>
      </c>
      <c r="C328" s="15">
        <v>2.7372614503778526E-2</v>
      </c>
      <c r="D328" s="15">
        <v>0.97812590960898593</v>
      </c>
      <c r="E328" s="14">
        <v>0.92305080637660075</v>
      </c>
    </row>
    <row r="329" spans="2:5">
      <c r="B329" s="16">
        <f t="shared" si="13"/>
        <v>282</v>
      </c>
      <c r="C329" s="15">
        <v>3.4222005564239003E-2</v>
      </c>
      <c r="D329" s="15">
        <v>1.0693945589247882</v>
      </c>
      <c r="E329" s="14">
        <v>0.83590683116985209</v>
      </c>
    </row>
    <row r="330" spans="2:5">
      <c r="B330" s="16">
        <f t="shared" si="13"/>
        <v>283</v>
      </c>
      <c r="C330" s="15">
        <v>3.1548056561482227E-2</v>
      </c>
      <c r="D330" s="15">
        <v>1.0529719077903406</v>
      </c>
      <c r="E330" s="14">
        <v>1.0036473828086923</v>
      </c>
    </row>
    <row r="331" spans="2:5">
      <c r="B331" s="16">
        <f t="shared" si="13"/>
        <v>284</v>
      </c>
      <c r="C331" s="15">
        <v>3.7269351169557867E-2</v>
      </c>
      <c r="D331" s="15">
        <v>0.9643143850609236</v>
      </c>
      <c r="E331" s="14">
        <v>1.1454371239694658</v>
      </c>
    </row>
    <row r="332" spans="2:5">
      <c r="B332" s="16">
        <f t="shared" si="13"/>
        <v>285</v>
      </c>
      <c r="C332" s="15">
        <v>5.3683519652790362E-2</v>
      </c>
      <c r="D332" s="15">
        <v>0.91004825758370755</v>
      </c>
      <c r="E332" s="14">
        <v>1.1220966019990402</v>
      </c>
    </row>
    <row r="333" spans="2:5">
      <c r="B333" s="16">
        <f t="shared" si="13"/>
        <v>286</v>
      </c>
      <c r="C333" s="15">
        <v>4.6616166756112923E-2</v>
      </c>
      <c r="D333" s="15">
        <v>1.0731827602375874</v>
      </c>
      <c r="E333" s="14">
        <v>1.0609362917530936</v>
      </c>
    </row>
    <row r="334" spans="2:5">
      <c r="B334" s="16">
        <f t="shared" si="13"/>
        <v>287</v>
      </c>
      <c r="C334" s="15">
        <v>5.1215435313543833E-2</v>
      </c>
      <c r="D334" s="15">
        <v>1.0370382369565574</v>
      </c>
      <c r="E334" s="14">
        <v>1.0731397600518413</v>
      </c>
    </row>
    <row r="335" spans="2:5">
      <c r="B335" s="16">
        <f t="shared" si="13"/>
        <v>288</v>
      </c>
      <c r="C335" s="15">
        <v>2.7605094585262103E-2</v>
      </c>
      <c r="D335" s="15">
        <v>1.0776164472522411</v>
      </c>
      <c r="E335" s="14">
        <v>0.88045007207814141</v>
      </c>
    </row>
    <row r="336" spans="2:5">
      <c r="B336" s="16">
        <f t="shared" si="13"/>
        <v>289</v>
      </c>
      <c r="C336" s="15">
        <v>3.9797538237652447E-2</v>
      </c>
      <c r="D336" s="15">
        <v>0.92190729601461641</v>
      </c>
      <c r="E336" s="14">
        <v>0.82591732449851363</v>
      </c>
    </row>
    <row r="337" spans="2:5">
      <c r="B337" s="16">
        <f t="shared" si="13"/>
        <v>290</v>
      </c>
      <c r="C337" s="15">
        <v>2.5658213386093455E-2</v>
      </c>
      <c r="D337" s="15">
        <v>0.9609214498034141</v>
      </c>
      <c r="E337" s="14">
        <v>1.1214903446395741</v>
      </c>
    </row>
    <row r="338" spans="2:5">
      <c r="B338" s="16">
        <f t="shared" si="13"/>
        <v>291</v>
      </c>
      <c r="C338" s="15">
        <v>2.9196401645308508E-2</v>
      </c>
      <c r="D338" s="15">
        <v>0.97101156008275147</v>
      </c>
      <c r="E338" s="14">
        <v>0.90752407281591208</v>
      </c>
    </row>
    <row r="339" spans="2:5">
      <c r="B339" s="16">
        <f t="shared" si="13"/>
        <v>292</v>
      </c>
      <c r="C339" s="15">
        <v>4.6347134932813609E-2</v>
      </c>
      <c r="D339" s="15">
        <v>1.0208571143108105</v>
      </c>
      <c r="E339" s="14">
        <v>1.1747228928094979</v>
      </c>
    </row>
    <row r="340" spans="2:5">
      <c r="B340" s="16">
        <f t="shared" si="13"/>
        <v>293</v>
      </c>
      <c r="C340" s="15">
        <v>5.4567312508043177E-2</v>
      </c>
      <c r="D340" s="15">
        <v>0.91881281754159871</v>
      </c>
      <c r="E340" s="14">
        <v>0.87420310662656442</v>
      </c>
    </row>
    <row r="341" spans="2:5">
      <c r="B341" s="16">
        <f t="shared" si="13"/>
        <v>294</v>
      </c>
      <c r="C341" s="15">
        <v>3.3746714131510563E-2</v>
      </c>
      <c r="D341" s="15">
        <v>0.9738399448490147</v>
      </c>
      <c r="E341" s="14">
        <v>1.1864979894979522</v>
      </c>
    </row>
    <row r="342" spans="2:5">
      <c r="B342" s="16">
        <f t="shared" si="13"/>
        <v>295</v>
      </c>
      <c r="C342" s="15">
        <v>3.8430794955540637E-2</v>
      </c>
      <c r="D342" s="15">
        <v>0.98962418304963662</v>
      </c>
      <c r="E342" s="14">
        <v>1.1499828411676378</v>
      </c>
    </row>
    <row r="343" spans="2:5">
      <c r="B343" s="16">
        <f t="shared" si="13"/>
        <v>296</v>
      </c>
      <c r="C343" s="15">
        <v>3.1876051907426359E-2</v>
      </c>
      <c r="D343" s="15">
        <v>0.91065423198360662</v>
      </c>
      <c r="E343" s="14">
        <v>1.1453356375064334</v>
      </c>
    </row>
    <row r="344" spans="2:5">
      <c r="B344" s="16">
        <f t="shared" si="13"/>
        <v>297</v>
      </c>
      <c r="C344" s="15">
        <v>3.128355858156992E-2</v>
      </c>
      <c r="D344" s="15">
        <v>1.0313836711569035</v>
      </c>
      <c r="E344" s="14">
        <v>0.96563521568444877</v>
      </c>
    </row>
    <row r="345" spans="2:5">
      <c r="B345" s="16">
        <f t="shared" si="13"/>
        <v>298</v>
      </c>
      <c r="C345" s="15">
        <v>4.2700295944091735E-2</v>
      </c>
      <c r="D345" s="15">
        <v>0.91872466713106893</v>
      </c>
      <c r="E345" s="14">
        <v>0.95205858536766175</v>
      </c>
    </row>
    <row r="346" spans="2:5">
      <c r="B346" s="16">
        <f t="shared" si="13"/>
        <v>299</v>
      </c>
      <c r="C346" s="15">
        <v>3.8483035769476003E-2</v>
      </c>
      <c r="D346" s="15">
        <v>1.0922650458551262</v>
      </c>
      <c r="E346" s="14">
        <v>0.80522956522778477</v>
      </c>
    </row>
    <row r="347" spans="2:5">
      <c r="B347" s="16">
        <f t="shared" si="13"/>
        <v>300</v>
      </c>
      <c r="C347" s="15">
        <v>2.8542512135133279E-2</v>
      </c>
      <c r="D347" s="15">
        <v>1.0645193972517277</v>
      </c>
      <c r="E347" s="14">
        <v>0.98109068195591054</v>
      </c>
    </row>
    <row r="348" spans="2:5">
      <c r="B348" s="16">
        <f t="shared" si="13"/>
        <v>301</v>
      </c>
      <c r="C348" s="15">
        <v>5.2220544241341357E-2</v>
      </c>
      <c r="D348" s="15">
        <v>1.0161621088636026</v>
      </c>
      <c r="E348" s="14">
        <v>0.95393948125212613</v>
      </c>
    </row>
    <row r="349" spans="2:5">
      <c r="B349" s="16">
        <f t="shared" si="13"/>
        <v>302</v>
      </c>
      <c r="C349" s="15">
        <v>3.5509431797425398E-2</v>
      </c>
      <c r="D349" s="15">
        <v>1.0454076420469316</v>
      </c>
      <c r="E349" s="14">
        <v>0.86946872908481776</v>
      </c>
    </row>
    <row r="350" spans="2:5">
      <c r="B350" s="16">
        <f t="shared" si="13"/>
        <v>303</v>
      </c>
      <c r="C350" s="15">
        <v>3.0307854105988255E-2</v>
      </c>
      <c r="D350" s="15">
        <v>0.99478625221568251</v>
      </c>
      <c r="E350" s="14">
        <v>0.98511072216964568</v>
      </c>
    </row>
    <row r="351" spans="2:5">
      <c r="B351" s="16">
        <f t="shared" si="13"/>
        <v>304</v>
      </c>
      <c r="C351" s="15">
        <v>4.0040002450088562E-2</v>
      </c>
      <c r="D351" s="15">
        <v>1.0160467364913071</v>
      </c>
      <c r="E351" s="14">
        <v>1.1079112402660611</v>
      </c>
    </row>
    <row r="352" spans="2:5">
      <c r="B352" s="16">
        <f t="shared" si="13"/>
        <v>305</v>
      </c>
      <c r="C352" s="15">
        <v>4.8001483232468875E-2</v>
      </c>
      <c r="D352" s="15">
        <v>1.0950511218951275</v>
      </c>
      <c r="E352" s="14">
        <v>0.91970880318236159</v>
      </c>
    </row>
    <row r="353" spans="2:5">
      <c r="B353" s="16">
        <f t="shared" si="13"/>
        <v>306</v>
      </c>
      <c r="C353" s="15">
        <v>5.3443130735571401E-2</v>
      </c>
      <c r="D353" s="15">
        <v>0.92462949549354545</v>
      </c>
      <c r="E353" s="14">
        <v>0.94503782414295068</v>
      </c>
    </row>
    <row r="354" spans="2:5">
      <c r="B354" s="16">
        <f t="shared" si="13"/>
        <v>307</v>
      </c>
      <c r="C354" s="15">
        <v>4.0264166703422026E-2</v>
      </c>
      <c r="D354" s="15">
        <v>0.92301017799192242</v>
      </c>
      <c r="E354" s="14">
        <v>1.1976935802376165</v>
      </c>
    </row>
    <row r="355" spans="2:5">
      <c r="B355" s="16">
        <f t="shared" si="13"/>
        <v>308</v>
      </c>
      <c r="C355" s="15">
        <v>5.4363933654991731E-2</v>
      </c>
      <c r="D355" s="15">
        <v>1.0625387479451027</v>
      </c>
      <c r="E355" s="14">
        <v>0.90436705510794435</v>
      </c>
    </row>
    <row r="356" spans="2:5">
      <c r="B356" s="16">
        <f t="shared" si="13"/>
        <v>309</v>
      </c>
      <c r="C356" s="15">
        <v>3.7890639290318898E-2</v>
      </c>
      <c r="D356" s="15">
        <v>1.0627675130166612</v>
      </c>
      <c r="E356" s="14">
        <v>0.92538357589988285</v>
      </c>
    </row>
    <row r="357" spans="2:5">
      <c r="B357" s="16">
        <f t="shared" si="13"/>
        <v>310</v>
      </c>
      <c r="C357" s="15">
        <v>3.7580672277845943E-2</v>
      </c>
      <c r="D357" s="15">
        <v>0.9949522321711739</v>
      </c>
      <c r="E357" s="14">
        <v>0.84054672458375734</v>
      </c>
    </row>
    <row r="358" spans="2:5">
      <c r="B358" s="16">
        <f t="shared" si="13"/>
        <v>311</v>
      </c>
      <c r="C358" s="15">
        <v>4.1824918315496409E-2</v>
      </c>
      <c r="D358" s="15">
        <v>0.99233603372962353</v>
      </c>
      <c r="E358" s="14">
        <v>1.0992144779037372</v>
      </c>
    </row>
    <row r="359" spans="2:5">
      <c r="B359" s="16">
        <f t="shared" si="13"/>
        <v>312</v>
      </c>
      <c r="C359" s="15">
        <v>5.2591124947425058E-2</v>
      </c>
      <c r="D359" s="15">
        <v>1.0513815222134368</v>
      </c>
      <c r="E359" s="14">
        <v>1.1503614556525972</v>
      </c>
    </row>
    <row r="360" spans="2:5">
      <c r="B360" s="16">
        <f t="shared" si="13"/>
        <v>313</v>
      </c>
      <c r="C360" s="15">
        <v>3.9055296627130316E-2</v>
      </c>
      <c r="D360" s="15">
        <v>0.99815084312152724</v>
      </c>
      <c r="E360" s="14">
        <v>0.80246552541857719</v>
      </c>
    </row>
    <row r="361" spans="2:5">
      <c r="B361" s="16">
        <f t="shared" si="13"/>
        <v>314</v>
      </c>
      <c r="C361" s="15">
        <v>3.2576210978877737E-2</v>
      </c>
      <c r="D361" s="15">
        <v>0.93241828028507556</v>
      </c>
      <c r="E361" s="14">
        <v>0.90901628074046381</v>
      </c>
    </row>
    <row r="362" spans="2:5">
      <c r="B362" s="16">
        <f t="shared" si="13"/>
        <v>315</v>
      </c>
      <c r="C362" s="15">
        <v>4.7705924336595137E-2</v>
      </c>
      <c r="D362" s="15">
        <v>1.0363722930587511</v>
      </c>
      <c r="E362" s="14">
        <v>0.9653962172012498</v>
      </c>
    </row>
    <row r="363" spans="2:5">
      <c r="B363" s="16">
        <f t="shared" si="13"/>
        <v>316</v>
      </c>
      <c r="C363" s="15">
        <v>3.1343911329088078E-2</v>
      </c>
      <c r="D363" s="15">
        <v>0.93984183372496</v>
      </c>
      <c r="E363" s="14">
        <v>1.0515231229952442</v>
      </c>
    </row>
    <row r="364" spans="2:5">
      <c r="B364" s="16">
        <f t="shared" si="13"/>
        <v>317</v>
      </c>
      <c r="C364" s="15">
        <v>4.8714102046434449E-2</v>
      </c>
      <c r="D364" s="15">
        <v>1.0464562215279942</v>
      </c>
      <c r="E364" s="14">
        <v>1.0583068219010554</v>
      </c>
    </row>
    <row r="365" spans="2:5">
      <c r="B365" s="16">
        <f t="shared" si="13"/>
        <v>318</v>
      </c>
      <c r="C365" s="15">
        <v>5.2658579984052413E-2</v>
      </c>
      <c r="D365" s="15">
        <v>0.91344270388738447</v>
      </c>
      <c r="E365" s="14">
        <v>0.94867531665700955</v>
      </c>
    </row>
    <row r="366" spans="2:5">
      <c r="B366" s="16">
        <f t="shared" si="13"/>
        <v>319</v>
      </c>
      <c r="C366" s="15">
        <v>4.4865344620341134E-2</v>
      </c>
      <c r="D366" s="15">
        <v>1.0123709769508391</v>
      </c>
      <c r="E366" s="14">
        <v>1.0511487854020425</v>
      </c>
    </row>
    <row r="367" spans="2:5">
      <c r="B367" s="16">
        <f t="shared" si="13"/>
        <v>320</v>
      </c>
      <c r="C367" s="15">
        <v>3.8001834505288448E-2</v>
      </c>
      <c r="D367" s="15">
        <v>1.0745248169636394</v>
      </c>
      <c r="E367" s="14">
        <v>0.87066657103968081</v>
      </c>
    </row>
    <row r="368" spans="2:5">
      <c r="B368" s="16">
        <f t="shared" si="13"/>
        <v>321</v>
      </c>
      <c r="C368" s="15">
        <v>4.2595439883197271E-2</v>
      </c>
      <c r="D368" s="15">
        <v>0.91400236653418054</v>
      </c>
      <c r="E368" s="14">
        <v>1.1271532327086726</v>
      </c>
    </row>
    <row r="369" spans="2:5">
      <c r="B369" s="16">
        <f t="shared" ref="B369:B432" si="14">B368+1</f>
        <v>322</v>
      </c>
      <c r="C369" s="15">
        <v>3.9310270745674988E-2</v>
      </c>
      <c r="D369" s="15">
        <v>0.90853301606120684</v>
      </c>
      <c r="E369" s="14">
        <v>0.97261128727854929</v>
      </c>
    </row>
    <row r="370" spans="2:5">
      <c r="B370" s="16">
        <f t="shared" si="14"/>
        <v>323</v>
      </c>
      <c r="C370" s="15">
        <v>3.2773571511632404E-2</v>
      </c>
      <c r="D370" s="15">
        <v>0.95984387362902202</v>
      </c>
      <c r="E370" s="14">
        <v>1.0832281663750292</v>
      </c>
    </row>
    <row r="371" spans="2:5">
      <c r="B371" s="16">
        <f t="shared" si="14"/>
        <v>324</v>
      </c>
      <c r="C371" s="15">
        <v>2.6241723577993193E-2</v>
      </c>
      <c r="D371" s="15">
        <v>0.96877396359355994</v>
      </c>
      <c r="E371" s="14">
        <v>0.94034362416275286</v>
      </c>
    </row>
    <row r="372" spans="2:5">
      <c r="B372" s="16">
        <f t="shared" si="14"/>
        <v>325</v>
      </c>
      <c r="C372" s="15">
        <v>4.9377387250784409E-2</v>
      </c>
      <c r="D372" s="15">
        <v>0.96005029937221864</v>
      </c>
      <c r="E372" s="14">
        <v>1.0209330817676339</v>
      </c>
    </row>
    <row r="373" spans="2:5">
      <c r="B373" s="16">
        <f t="shared" si="14"/>
        <v>326</v>
      </c>
      <c r="C373" s="15">
        <v>3.8197967218515767E-2</v>
      </c>
      <c r="D373" s="15">
        <v>1.0306010582999729</v>
      </c>
      <c r="E373" s="14">
        <v>0.81931198099847447</v>
      </c>
    </row>
    <row r="374" spans="2:5">
      <c r="B374" s="16">
        <f t="shared" si="14"/>
        <v>327</v>
      </c>
      <c r="C374" s="15">
        <v>3.3275861277765523E-2</v>
      </c>
      <c r="D374" s="15">
        <v>1.076780137386008</v>
      </c>
      <c r="E374" s="14">
        <v>1.0659010968970837</v>
      </c>
    </row>
    <row r="375" spans="2:5">
      <c r="B375" s="16">
        <f t="shared" si="14"/>
        <v>328</v>
      </c>
      <c r="C375" s="15">
        <v>2.8432737347540829E-2</v>
      </c>
      <c r="D375" s="15">
        <v>1.0512139254253803</v>
      </c>
      <c r="E375" s="14">
        <v>1.0205734382498683</v>
      </c>
    </row>
    <row r="376" spans="2:5">
      <c r="B376" s="16">
        <f t="shared" si="14"/>
        <v>329</v>
      </c>
      <c r="C376" s="15">
        <v>4.9673707043279287E-2</v>
      </c>
      <c r="D376" s="15">
        <v>1.0616818700361177</v>
      </c>
      <c r="E376" s="14">
        <v>1.04316344714054</v>
      </c>
    </row>
    <row r="377" spans="2:5">
      <c r="B377" s="16">
        <f t="shared" si="14"/>
        <v>330</v>
      </c>
      <c r="C377" s="15">
        <v>4.1152489624246863E-2</v>
      </c>
      <c r="D377" s="15">
        <v>0.97602084989372218</v>
      </c>
      <c r="E377" s="14">
        <v>0.85162400548919914</v>
      </c>
    </row>
    <row r="378" spans="2:5">
      <c r="B378" s="16">
        <f t="shared" si="14"/>
        <v>331</v>
      </c>
      <c r="C378" s="15">
        <v>2.599710947916788E-2</v>
      </c>
      <c r="D378" s="15">
        <v>1.0587735291382712</v>
      </c>
      <c r="E378" s="14">
        <v>0.90149418467648124</v>
      </c>
    </row>
    <row r="379" spans="2:5">
      <c r="B379" s="16">
        <f t="shared" si="14"/>
        <v>332</v>
      </c>
      <c r="C379" s="15">
        <v>4.6029162991570179E-2</v>
      </c>
      <c r="D379" s="15">
        <v>0.93389885927604299</v>
      </c>
      <c r="E379" s="14">
        <v>0.95329905137600845</v>
      </c>
    </row>
    <row r="380" spans="2:5">
      <c r="B380" s="16">
        <f t="shared" si="14"/>
        <v>333</v>
      </c>
      <c r="C380" s="15">
        <v>3.904937026340017E-2</v>
      </c>
      <c r="D380" s="15">
        <v>1.0416006562447442</v>
      </c>
      <c r="E380" s="14">
        <v>0.95746253410352389</v>
      </c>
    </row>
    <row r="381" spans="2:5">
      <c r="B381" s="16">
        <f t="shared" si="14"/>
        <v>334</v>
      </c>
      <c r="C381" s="15">
        <v>3.4439633594552904E-2</v>
      </c>
      <c r="D381" s="15">
        <v>0.95451220420400895</v>
      </c>
      <c r="E381" s="14">
        <v>0.93625828897510111</v>
      </c>
    </row>
    <row r="382" spans="2:5">
      <c r="B382" s="16">
        <f t="shared" si="14"/>
        <v>335</v>
      </c>
      <c r="C382" s="15">
        <v>2.6471615492316327E-2</v>
      </c>
      <c r="D382" s="15">
        <v>0.93936312705578917</v>
      </c>
      <c r="E382" s="14">
        <v>1.0978469926773771</v>
      </c>
    </row>
    <row r="383" spans="2:5">
      <c r="B383" s="16">
        <f t="shared" si="14"/>
        <v>336</v>
      </c>
      <c r="C383" s="15">
        <v>5.3293567708440306E-2</v>
      </c>
      <c r="D383" s="15">
        <v>1.0600931976625692</v>
      </c>
      <c r="E383" s="14">
        <v>1.0715937142843053</v>
      </c>
    </row>
    <row r="384" spans="2:5">
      <c r="B384" s="16">
        <f t="shared" si="14"/>
        <v>337</v>
      </c>
      <c r="C384" s="15">
        <v>4.3060941214116508E-2</v>
      </c>
      <c r="D384" s="15">
        <v>1.0711374348279645</v>
      </c>
      <c r="E384" s="14">
        <v>0.84100792740677943</v>
      </c>
    </row>
    <row r="385" spans="2:5">
      <c r="B385" s="16">
        <f t="shared" si="14"/>
        <v>338</v>
      </c>
      <c r="C385" s="15">
        <v>4.4222817526319944E-2</v>
      </c>
      <c r="D385" s="15">
        <v>0.92895830994404438</v>
      </c>
      <c r="E385" s="14">
        <v>1.0816328080552942</v>
      </c>
    </row>
    <row r="386" spans="2:5">
      <c r="B386" s="16">
        <f t="shared" si="14"/>
        <v>339</v>
      </c>
      <c r="C386" s="15">
        <v>3.6862102964806111E-2</v>
      </c>
      <c r="D386" s="15">
        <v>1.0139023992752434</v>
      </c>
      <c r="E386" s="14">
        <v>0.89176510813810861</v>
      </c>
    </row>
    <row r="387" spans="2:5">
      <c r="B387" s="16">
        <f t="shared" si="14"/>
        <v>340</v>
      </c>
      <c r="C387" s="15">
        <v>5.4021495632955316E-2</v>
      </c>
      <c r="D387" s="15">
        <v>1.0985711502869986</v>
      </c>
      <c r="E387" s="14">
        <v>0.90067167450336105</v>
      </c>
    </row>
    <row r="388" spans="2:5">
      <c r="B388" s="16">
        <f t="shared" si="14"/>
        <v>341</v>
      </c>
      <c r="C388" s="15">
        <v>4.5503903217460714E-2</v>
      </c>
      <c r="D388" s="15">
        <v>0.97815533081268791</v>
      </c>
      <c r="E388" s="14">
        <v>0.872995982121192</v>
      </c>
    </row>
    <row r="389" spans="2:5">
      <c r="B389" s="16">
        <f t="shared" si="14"/>
        <v>342</v>
      </c>
      <c r="C389" s="15">
        <v>3.7258654462465741E-2</v>
      </c>
      <c r="D389" s="15">
        <v>1.0852346644695856</v>
      </c>
      <c r="E389" s="14">
        <v>0.80471238710022086</v>
      </c>
    </row>
    <row r="390" spans="2:5">
      <c r="B390" s="16">
        <f t="shared" si="14"/>
        <v>343</v>
      </c>
      <c r="C390" s="15">
        <v>3.7349050707016912E-2</v>
      </c>
      <c r="D390" s="15">
        <v>1.0601954860751275</v>
      </c>
      <c r="E390" s="14">
        <v>1.1974832401818194</v>
      </c>
    </row>
    <row r="391" spans="2:5">
      <c r="B391" s="16">
        <f t="shared" si="14"/>
        <v>344</v>
      </c>
      <c r="C391" s="15">
        <v>4.3657436593760778E-2</v>
      </c>
      <c r="D391" s="15">
        <v>0.96602616047561785</v>
      </c>
      <c r="E391" s="14">
        <v>1.0917131565332014</v>
      </c>
    </row>
    <row r="392" spans="2:5">
      <c r="B392" s="16">
        <f t="shared" si="14"/>
        <v>345</v>
      </c>
      <c r="C392" s="15">
        <v>5.059220639150195E-2</v>
      </c>
      <c r="D392" s="15">
        <v>1.076556333827783</v>
      </c>
      <c r="E392" s="14">
        <v>1.0667058008342383</v>
      </c>
    </row>
    <row r="393" spans="2:5">
      <c r="B393" s="16">
        <f t="shared" si="14"/>
        <v>346</v>
      </c>
      <c r="C393" s="15">
        <v>4.9431720351425415E-2</v>
      </c>
      <c r="D393" s="15">
        <v>1.0137642158104949</v>
      </c>
      <c r="E393" s="14">
        <v>1.1959982186052716</v>
      </c>
    </row>
    <row r="394" spans="2:5">
      <c r="B394" s="16">
        <f t="shared" si="14"/>
        <v>347</v>
      </c>
      <c r="C394" s="15">
        <v>4.1570543636381539E-2</v>
      </c>
      <c r="D394" s="15">
        <v>1.0224290120522614</v>
      </c>
      <c r="E394" s="14">
        <v>1.1650241325631201</v>
      </c>
    </row>
    <row r="395" spans="2:5">
      <c r="B395" s="16">
        <f t="shared" si="14"/>
        <v>348</v>
      </c>
      <c r="C395" s="15">
        <v>4.8252440908776194E-2</v>
      </c>
      <c r="D395" s="15">
        <v>0.95029792937717072</v>
      </c>
      <c r="E395" s="14">
        <v>0.83311805335289868</v>
      </c>
    </row>
    <row r="396" spans="2:5">
      <c r="B396" s="16">
        <f t="shared" si="14"/>
        <v>349</v>
      </c>
      <c r="C396" s="15">
        <v>2.9927018269482096E-2</v>
      </c>
      <c r="D396" s="15">
        <v>0.99543247989900341</v>
      </c>
      <c r="E396" s="14">
        <v>0.86447660226724432</v>
      </c>
    </row>
    <row r="397" spans="2:5">
      <c r="B397" s="16">
        <f t="shared" si="14"/>
        <v>350</v>
      </c>
      <c r="C397" s="15">
        <v>4.2815160670169869E-2</v>
      </c>
      <c r="D397" s="15">
        <v>1.0765245537254819</v>
      </c>
      <c r="E397" s="14">
        <v>1.0291020337299825</v>
      </c>
    </row>
    <row r="398" spans="2:5">
      <c r="B398" s="16">
        <f t="shared" si="14"/>
        <v>351</v>
      </c>
      <c r="C398" s="15">
        <v>4.9401749483847998E-2</v>
      </c>
      <c r="D398" s="15">
        <v>0.95941327373671248</v>
      </c>
      <c r="E398" s="14">
        <v>0.84212715608075517</v>
      </c>
    </row>
    <row r="399" spans="2:5">
      <c r="B399" s="16">
        <f t="shared" si="14"/>
        <v>352</v>
      </c>
      <c r="C399" s="15">
        <v>4.2754792804687559E-2</v>
      </c>
      <c r="D399" s="15">
        <v>0.94245078271114147</v>
      </c>
      <c r="E399" s="14">
        <v>1.0670782739775431</v>
      </c>
    </row>
    <row r="400" spans="2:5">
      <c r="B400" s="16">
        <f t="shared" si="14"/>
        <v>353</v>
      </c>
      <c r="C400" s="15">
        <v>5.180573943191466E-2</v>
      </c>
      <c r="D400" s="15">
        <v>0.98938553834541043</v>
      </c>
      <c r="E400" s="14">
        <v>1.105449417306644</v>
      </c>
    </row>
    <row r="401" spans="2:5">
      <c r="B401" s="16">
        <f t="shared" si="14"/>
        <v>354</v>
      </c>
      <c r="C401" s="15">
        <v>4.8459431060246472E-2</v>
      </c>
      <c r="D401" s="15">
        <v>0.95243176690458653</v>
      </c>
      <c r="E401" s="14">
        <v>1.0029902710747063</v>
      </c>
    </row>
    <row r="402" spans="2:5">
      <c r="B402" s="16">
        <f t="shared" si="14"/>
        <v>355</v>
      </c>
      <c r="C402" s="15">
        <v>2.9452445406659297E-2</v>
      </c>
      <c r="D402" s="15">
        <v>0.99074805681605105</v>
      </c>
      <c r="E402" s="14">
        <v>0.99570908052021201</v>
      </c>
    </row>
    <row r="403" spans="2:5">
      <c r="B403" s="16">
        <f t="shared" si="14"/>
        <v>356</v>
      </c>
      <c r="C403" s="15">
        <v>3.2719876381566433E-2</v>
      </c>
      <c r="D403" s="15">
        <v>0.94091061295872591</v>
      </c>
      <c r="E403" s="14">
        <v>0.95111575835082007</v>
      </c>
    </row>
    <row r="404" spans="2:5">
      <c r="B404" s="16">
        <f t="shared" si="14"/>
        <v>357</v>
      </c>
      <c r="C404" s="15">
        <v>4.1349325187766593E-2</v>
      </c>
      <c r="D404" s="15">
        <v>1.0738790831750116</v>
      </c>
      <c r="E404" s="14">
        <v>1.114814091399553</v>
      </c>
    </row>
    <row r="405" spans="2:5">
      <c r="B405" s="16">
        <f t="shared" si="14"/>
        <v>358</v>
      </c>
      <c r="C405" s="15">
        <v>2.7591346569730953E-2</v>
      </c>
      <c r="D405" s="15">
        <v>0.92530232793195144</v>
      </c>
      <c r="E405" s="14">
        <v>1.1314018381187221</v>
      </c>
    </row>
    <row r="406" spans="2:5">
      <c r="B406" s="16">
        <f t="shared" si="14"/>
        <v>359</v>
      </c>
      <c r="C406" s="15">
        <v>4.2865898160841583E-2</v>
      </c>
      <c r="D406" s="15">
        <v>1.0405138658720787</v>
      </c>
      <c r="E406" s="14">
        <v>0.93807317913846233</v>
      </c>
    </row>
    <row r="407" spans="2:5">
      <c r="B407" s="16">
        <f t="shared" si="14"/>
        <v>360</v>
      </c>
      <c r="C407" s="15">
        <v>5.4337061115939618E-2</v>
      </c>
      <c r="D407" s="15">
        <v>0.96881574068118192</v>
      </c>
      <c r="E407" s="14">
        <v>0.96143450479452119</v>
      </c>
    </row>
    <row r="408" spans="2:5">
      <c r="B408" s="16">
        <f t="shared" si="14"/>
        <v>361</v>
      </c>
      <c r="C408" s="15">
        <v>5.0873279921082648E-2</v>
      </c>
      <c r="D408" s="15">
        <v>1.0870803752554006</v>
      </c>
      <c r="E408" s="14">
        <v>0.85994273019867851</v>
      </c>
    </row>
    <row r="409" spans="2:5">
      <c r="B409" s="16">
        <f t="shared" si="14"/>
        <v>362</v>
      </c>
      <c r="C409" s="15">
        <v>4.1997793208724835E-2</v>
      </c>
      <c r="D409" s="15">
        <v>0.91865379258700486</v>
      </c>
      <c r="E409" s="14">
        <v>0.92898423378344397</v>
      </c>
    </row>
    <row r="410" spans="2:5">
      <c r="B410" s="16">
        <f t="shared" si="14"/>
        <v>363</v>
      </c>
      <c r="C410" s="15">
        <v>4.8776385805545247E-2</v>
      </c>
      <c r="D410" s="15">
        <v>1.046468679954804</v>
      </c>
      <c r="E410" s="14">
        <v>1.1475562292902588</v>
      </c>
    </row>
    <row r="411" spans="2:5">
      <c r="B411" s="16">
        <f t="shared" si="14"/>
        <v>364</v>
      </c>
      <c r="C411" s="15">
        <v>4.8745137254769665E-2</v>
      </c>
      <c r="D411" s="15">
        <v>1.0347511892439742</v>
      </c>
      <c r="E411" s="14">
        <v>0.86405358606086025</v>
      </c>
    </row>
    <row r="412" spans="2:5">
      <c r="B412" s="16">
        <f t="shared" si="14"/>
        <v>365</v>
      </c>
      <c r="C412" s="15">
        <v>3.6231798043630817E-2</v>
      </c>
      <c r="D412" s="15">
        <v>0.98158645642158937</v>
      </c>
      <c r="E412" s="14">
        <v>1.1293011817875251</v>
      </c>
    </row>
    <row r="413" spans="2:5">
      <c r="B413" s="16">
        <f t="shared" si="14"/>
        <v>366</v>
      </c>
      <c r="C413" s="15">
        <v>4.314244890539376E-2</v>
      </c>
      <c r="D413" s="15">
        <v>1.0948125117388832</v>
      </c>
      <c r="E413" s="14">
        <v>1.0457995863594209</v>
      </c>
    </row>
    <row r="414" spans="2:5">
      <c r="B414" s="16">
        <f t="shared" si="14"/>
        <v>367</v>
      </c>
      <c r="C414" s="15">
        <v>3.5627016242495667E-2</v>
      </c>
      <c r="D414" s="15">
        <v>1.0162650987940811</v>
      </c>
      <c r="E414" s="14">
        <v>0.8161546189894282</v>
      </c>
    </row>
    <row r="415" spans="2:5">
      <c r="B415" s="16">
        <f t="shared" si="14"/>
        <v>368</v>
      </c>
      <c r="C415" s="15">
        <v>3.4610115143097447E-2</v>
      </c>
      <c r="D415" s="15">
        <v>0.97194904770149593</v>
      </c>
      <c r="E415" s="14">
        <v>1.1072886974882847</v>
      </c>
    </row>
    <row r="416" spans="2:5">
      <c r="B416" s="16">
        <f t="shared" si="14"/>
        <v>369</v>
      </c>
      <c r="C416" s="15">
        <v>4.236874408765403E-2</v>
      </c>
      <c r="D416" s="15">
        <v>1.0079391845770487</v>
      </c>
      <c r="E416" s="14">
        <v>0.8093571237834607</v>
      </c>
    </row>
    <row r="417" spans="2:5">
      <c r="B417" s="16">
        <f t="shared" si="14"/>
        <v>370</v>
      </c>
      <c r="C417" s="15">
        <v>4.3068523778998134E-2</v>
      </c>
      <c r="D417" s="15">
        <v>1.0344124503449088</v>
      </c>
      <c r="E417" s="14">
        <v>0.97480840691015491</v>
      </c>
    </row>
    <row r="418" spans="2:5">
      <c r="B418" s="16">
        <f t="shared" si="14"/>
        <v>371</v>
      </c>
      <c r="C418" s="15">
        <v>3.6742611382901552E-2</v>
      </c>
      <c r="D418" s="15">
        <v>0.95760703651796386</v>
      </c>
      <c r="E418" s="14">
        <v>0.8368136517462117</v>
      </c>
    </row>
    <row r="419" spans="2:5">
      <c r="B419" s="16">
        <f t="shared" si="14"/>
        <v>372</v>
      </c>
      <c r="C419" s="15">
        <v>3.8497004699175962E-2</v>
      </c>
      <c r="D419" s="15">
        <v>1.0876306706313061</v>
      </c>
      <c r="E419" s="14">
        <v>1.1039228393523068</v>
      </c>
    </row>
    <row r="420" spans="2:5">
      <c r="B420" s="16">
        <f t="shared" si="14"/>
        <v>373</v>
      </c>
      <c r="C420" s="15">
        <v>3.2536407933602421E-2</v>
      </c>
      <c r="D420" s="15">
        <v>0.92367477762145456</v>
      </c>
      <c r="E420" s="14">
        <v>0.83755569879973968</v>
      </c>
    </row>
    <row r="421" spans="2:5">
      <c r="B421" s="16">
        <f t="shared" si="14"/>
        <v>374</v>
      </c>
      <c r="C421" s="15">
        <v>3.4711385613687799E-2</v>
      </c>
      <c r="D421" s="15">
        <v>0.99945033429580166</v>
      </c>
      <c r="E421" s="14">
        <v>1.1529211223801037</v>
      </c>
    </row>
    <row r="422" spans="2:5">
      <c r="B422" s="16">
        <f t="shared" si="14"/>
        <v>375</v>
      </c>
      <c r="C422" s="15">
        <v>3.1270092279121697E-2</v>
      </c>
      <c r="D422" s="15">
        <v>1.0627116523953071</v>
      </c>
      <c r="E422" s="14">
        <v>1.1417617490233112</v>
      </c>
    </row>
    <row r="423" spans="2:5">
      <c r="B423" s="16">
        <f t="shared" si="14"/>
        <v>376</v>
      </c>
      <c r="C423" s="15">
        <v>2.928323622225781E-2</v>
      </c>
      <c r="D423" s="15">
        <v>1.0315376167344537</v>
      </c>
      <c r="E423" s="14">
        <v>0.95715760948837691</v>
      </c>
    </row>
    <row r="424" spans="2:5">
      <c r="B424" s="16">
        <f t="shared" si="14"/>
        <v>377</v>
      </c>
      <c r="C424" s="15">
        <v>2.7706137410597041E-2</v>
      </c>
      <c r="D424" s="15">
        <v>1.0914078193882792</v>
      </c>
      <c r="E424" s="14">
        <v>1.1918969939456465</v>
      </c>
    </row>
    <row r="425" spans="2:5">
      <c r="B425" s="16">
        <f t="shared" si="14"/>
        <v>378</v>
      </c>
      <c r="C425" s="15">
        <v>2.7961202456161627E-2</v>
      </c>
      <c r="D425" s="15">
        <v>1.0780936481422183</v>
      </c>
      <c r="E425" s="14">
        <v>0.9062651506362267</v>
      </c>
    </row>
    <row r="426" spans="2:5">
      <c r="B426" s="16">
        <f t="shared" si="14"/>
        <v>379</v>
      </c>
      <c r="C426" s="15">
        <v>4.3514238999696357E-2</v>
      </c>
      <c r="D426" s="15">
        <v>1.0250468274224918</v>
      </c>
      <c r="E426" s="14">
        <v>0.91648101888040956</v>
      </c>
    </row>
    <row r="427" spans="2:5">
      <c r="B427" s="16">
        <f t="shared" si="14"/>
        <v>380</v>
      </c>
      <c r="C427" s="15">
        <v>4.1797959950023569E-2</v>
      </c>
      <c r="D427" s="15">
        <v>1.0843260517239734</v>
      </c>
      <c r="E427" s="14">
        <v>1.0289463254897055</v>
      </c>
    </row>
    <row r="428" spans="2:5">
      <c r="B428" s="16">
        <f t="shared" si="14"/>
        <v>381</v>
      </c>
      <c r="C428" s="15">
        <v>4.6579371243985992E-2</v>
      </c>
      <c r="D428" s="15">
        <v>1.0454096174568519</v>
      </c>
      <c r="E428" s="14">
        <v>1.0570378397653872</v>
      </c>
    </row>
    <row r="429" spans="2:5">
      <c r="B429" s="16">
        <f t="shared" si="14"/>
        <v>382</v>
      </c>
      <c r="C429" s="15">
        <v>5.1663160307470757E-2</v>
      </c>
      <c r="D429" s="15">
        <v>1.0609823176221254</v>
      </c>
      <c r="E429" s="14">
        <v>1.0419725708651675</v>
      </c>
    </row>
    <row r="430" spans="2:5">
      <c r="B430" s="16">
        <f t="shared" si="14"/>
        <v>383</v>
      </c>
      <c r="C430" s="15">
        <v>5.0518534826448309E-2</v>
      </c>
      <c r="D430" s="15">
        <v>0.90168851223257096</v>
      </c>
      <c r="E430" s="14">
        <v>1.0060260375389241</v>
      </c>
    </row>
    <row r="431" spans="2:5">
      <c r="B431" s="16">
        <f t="shared" si="14"/>
        <v>384</v>
      </c>
      <c r="C431" s="15">
        <v>3.6130762414912768E-2</v>
      </c>
      <c r="D431" s="15">
        <v>1.0815087061996458</v>
      </c>
      <c r="E431" s="14">
        <v>1.0437869581540553</v>
      </c>
    </row>
    <row r="432" spans="2:5">
      <c r="B432" s="16">
        <f t="shared" si="14"/>
        <v>385</v>
      </c>
      <c r="C432" s="15">
        <v>5.0983208084098244E-2</v>
      </c>
      <c r="D432" s="15">
        <v>1.0767259225125871</v>
      </c>
      <c r="E432" s="14">
        <v>1.1198910493288396</v>
      </c>
    </row>
    <row r="433" spans="2:5">
      <c r="B433" s="16">
        <f t="shared" ref="B433:B496" si="15">B432+1</f>
        <v>386</v>
      </c>
      <c r="C433" s="15">
        <v>4.3642495911875641E-2</v>
      </c>
      <c r="D433" s="15">
        <v>1.0450996884552357</v>
      </c>
      <c r="E433" s="14">
        <v>0.89365302520004219</v>
      </c>
    </row>
    <row r="434" spans="2:5">
      <c r="B434" s="16">
        <f t="shared" si="15"/>
        <v>387</v>
      </c>
      <c r="C434" s="15">
        <v>4.7012971236845544E-2</v>
      </c>
      <c r="D434" s="15">
        <v>1.0241816999791196</v>
      </c>
      <c r="E434" s="14">
        <v>1.0859922855142612</v>
      </c>
    </row>
    <row r="435" spans="2:5">
      <c r="B435" s="16">
        <f t="shared" si="15"/>
        <v>388</v>
      </c>
      <c r="C435" s="15">
        <v>4.3464281392276025E-2</v>
      </c>
      <c r="D435" s="15">
        <v>1.0695266848419431</v>
      </c>
      <c r="E435" s="14">
        <v>1.0747505677358433</v>
      </c>
    </row>
    <row r="436" spans="2:5">
      <c r="B436" s="16">
        <f t="shared" si="15"/>
        <v>389</v>
      </c>
      <c r="C436" s="15">
        <v>4.349058358578152E-2</v>
      </c>
      <c r="D436" s="15">
        <v>0.99266434357846323</v>
      </c>
      <c r="E436" s="14">
        <v>0.8452059512813469</v>
      </c>
    </row>
    <row r="437" spans="2:5">
      <c r="B437" s="16">
        <f t="shared" si="15"/>
        <v>390</v>
      </c>
      <c r="C437" s="15">
        <v>5.2067106548585075E-2</v>
      </c>
      <c r="D437" s="15">
        <v>0.95865814399657634</v>
      </c>
      <c r="E437" s="14">
        <v>1.0211187691544161</v>
      </c>
    </row>
    <row r="438" spans="2:5">
      <c r="B438" s="16">
        <f t="shared" si="15"/>
        <v>391</v>
      </c>
      <c r="C438" s="15">
        <v>4.5133871315444753E-2</v>
      </c>
      <c r="D438" s="15">
        <v>1.0461126660982614</v>
      </c>
      <c r="E438" s="14">
        <v>1.1688043693776069</v>
      </c>
    </row>
    <row r="439" spans="2:5">
      <c r="B439" s="16">
        <f t="shared" si="15"/>
        <v>392</v>
      </c>
      <c r="C439" s="15">
        <v>2.8700623462005748E-2</v>
      </c>
      <c r="D439" s="15">
        <v>0.97570940970954867</v>
      </c>
      <c r="E439" s="14">
        <v>0.97626505170460365</v>
      </c>
    </row>
    <row r="440" spans="2:5">
      <c r="B440" s="16">
        <f t="shared" si="15"/>
        <v>393</v>
      </c>
      <c r="C440" s="15">
        <v>2.7841116541107182E-2</v>
      </c>
      <c r="D440" s="15">
        <v>1.0634598330628446</v>
      </c>
      <c r="E440" s="14">
        <v>1.0757406822277611</v>
      </c>
    </row>
    <row r="441" spans="2:5">
      <c r="B441" s="16">
        <f t="shared" si="15"/>
        <v>394</v>
      </c>
      <c r="C441" s="15">
        <v>4.0730056145324635E-2</v>
      </c>
      <c r="D441" s="15">
        <v>1.0573532488439135</v>
      </c>
      <c r="E441" s="14">
        <v>1.1811530409433444</v>
      </c>
    </row>
    <row r="442" spans="2:5">
      <c r="B442" s="16">
        <f t="shared" si="15"/>
        <v>395</v>
      </c>
      <c r="C442" s="15">
        <v>3.1375969352585624E-2</v>
      </c>
      <c r="D442" s="15">
        <v>0.99344060907601672</v>
      </c>
      <c r="E442" s="14">
        <v>0.82631985366287719</v>
      </c>
    </row>
    <row r="443" spans="2:5">
      <c r="B443" s="16">
        <f t="shared" si="15"/>
        <v>396</v>
      </c>
      <c r="C443" s="15">
        <v>4.8417965937844976E-2</v>
      </c>
      <c r="D443" s="15">
        <v>0.91790620675736201</v>
      </c>
      <c r="E443" s="14">
        <v>0.97290167398478467</v>
      </c>
    </row>
    <row r="444" spans="2:5">
      <c r="B444" s="16">
        <f t="shared" si="15"/>
        <v>397</v>
      </c>
      <c r="C444" s="15">
        <v>3.8832870471991257E-2</v>
      </c>
      <c r="D444" s="15">
        <v>1.0767515173074758</v>
      </c>
      <c r="E444" s="14">
        <v>0.90701432299018547</v>
      </c>
    </row>
    <row r="445" spans="2:5">
      <c r="B445" s="16">
        <f t="shared" si="15"/>
        <v>398</v>
      </c>
      <c r="C445" s="15">
        <v>4.1817927694050884E-2</v>
      </c>
      <c r="D445" s="15">
        <v>0.95612917110482232</v>
      </c>
      <c r="E445" s="14">
        <v>1.008044680665976</v>
      </c>
    </row>
    <row r="446" spans="2:5">
      <c r="B446" s="16">
        <f t="shared" si="15"/>
        <v>399</v>
      </c>
      <c r="C446" s="15">
        <v>3.303844781796756E-2</v>
      </c>
      <c r="D446" s="15">
        <v>0.96296235602821301</v>
      </c>
      <c r="E446" s="14">
        <v>1.0510301573428735</v>
      </c>
    </row>
    <row r="447" spans="2:5">
      <c r="B447" s="16">
        <f t="shared" si="15"/>
        <v>400</v>
      </c>
      <c r="C447" s="15">
        <v>5.3000492371158739E-2</v>
      </c>
      <c r="D447" s="15">
        <v>1.0255208863975338</v>
      </c>
      <c r="E447" s="14">
        <v>1.0346699208021819</v>
      </c>
    </row>
    <row r="448" spans="2:5">
      <c r="B448" s="16">
        <f t="shared" si="15"/>
        <v>401</v>
      </c>
      <c r="C448" s="15">
        <v>4.8105955714183954E-2</v>
      </c>
      <c r="D448" s="15">
        <v>1.0261275618316013</v>
      </c>
      <c r="E448" s="14">
        <v>1.1583248961214725</v>
      </c>
    </row>
    <row r="449" spans="2:5">
      <c r="B449" s="16">
        <f t="shared" si="15"/>
        <v>402</v>
      </c>
      <c r="C449" s="15">
        <v>3.7500403706310796E-2</v>
      </c>
      <c r="D449" s="15">
        <v>0.94753809321157545</v>
      </c>
      <c r="E449" s="14">
        <v>0.87277161429039452</v>
      </c>
    </row>
    <row r="450" spans="2:5">
      <c r="B450" s="16">
        <f t="shared" si="15"/>
        <v>403</v>
      </c>
      <c r="C450" s="15">
        <v>5.2255414939664513E-2</v>
      </c>
      <c r="D450" s="15">
        <v>1.0879914048249291</v>
      </c>
      <c r="E450" s="14">
        <v>1.0113890733106692</v>
      </c>
    </row>
    <row r="451" spans="2:5">
      <c r="B451" s="16">
        <f t="shared" si="15"/>
        <v>404</v>
      </c>
      <c r="C451" s="15">
        <v>3.0778019546534488E-2</v>
      </c>
      <c r="D451" s="15">
        <v>1.0011619807938037</v>
      </c>
      <c r="E451" s="14">
        <v>0.9472984184490072</v>
      </c>
    </row>
    <row r="452" spans="2:5">
      <c r="B452" s="16">
        <f t="shared" si="15"/>
        <v>405</v>
      </c>
      <c r="C452" s="15">
        <v>2.6987264558059516E-2</v>
      </c>
      <c r="D452" s="15">
        <v>1.0749131170804276</v>
      </c>
      <c r="E452" s="14">
        <v>0.95617183878502476</v>
      </c>
    </row>
    <row r="453" spans="2:5">
      <c r="B453" s="16">
        <f t="shared" si="15"/>
        <v>406</v>
      </c>
      <c r="C453" s="15">
        <v>3.7387055381212307E-2</v>
      </c>
      <c r="D453" s="15">
        <v>1.0597102488078161</v>
      </c>
      <c r="E453" s="14">
        <v>0.9196165191240957</v>
      </c>
    </row>
    <row r="454" spans="2:5">
      <c r="B454" s="16">
        <f t="shared" si="15"/>
        <v>407</v>
      </c>
      <c r="C454" s="15">
        <v>4.7244874202398437E-2</v>
      </c>
      <c r="D454" s="15">
        <v>1.0758318869550239</v>
      </c>
      <c r="E454" s="14">
        <v>0.91890669835597705</v>
      </c>
    </row>
    <row r="455" spans="2:5">
      <c r="B455" s="16">
        <f t="shared" si="15"/>
        <v>408</v>
      </c>
      <c r="C455" s="15">
        <v>2.577737568496731E-2</v>
      </c>
      <c r="D455" s="15">
        <v>0.9308863435598913</v>
      </c>
      <c r="E455" s="14">
        <v>1.0530065675087346</v>
      </c>
    </row>
    <row r="456" spans="2:5">
      <c r="B456" s="16">
        <f t="shared" si="15"/>
        <v>409</v>
      </c>
      <c r="C456" s="15">
        <v>4.7727741784793526E-2</v>
      </c>
      <c r="D456" s="15">
        <v>1.0777145061234334</v>
      </c>
      <c r="E456" s="14">
        <v>1.1680737740796427</v>
      </c>
    </row>
    <row r="457" spans="2:5">
      <c r="B457" s="16">
        <f t="shared" si="15"/>
        <v>410</v>
      </c>
      <c r="C457" s="15">
        <v>5.2958426626409913E-2</v>
      </c>
      <c r="D457" s="15">
        <v>0.98857790267431755</v>
      </c>
      <c r="E457" s="14">
        <v>0.8226570365057887</v>
      </c>
    </row>
    <row r="458" spans="2:5">
      <c r="B458" s="16">
        <f t="shared" si="15"/>
        <v>411</v>
      </c>
      <c r="C458" s="15">
        <v>4.0801971790670369E-2</v>
      </c>
      <c r="D458" s="15">
        <v>1.0115441832921803</v>
      </c>
      <c r="E458" s="14">
        <v>1.1901487503195811</v>
      </c>
    </row>
    <row r="459" spans="2:5">
      <c r="B459" s="16">
        <f t="shared" si="15"/>
        <v>412</v>
      </c>
      <c r="C459" s="15">
        <v>3.6499976828522768E-2</v>
      </c>
      <c r="D459" s="15">
        <v>1.0466086333303835</v>
      </c>
      <c r="E459" s="14">
        <v>0.82455007565866523</v>
      </c>
    </row>
    <row r="460" spans="2:5">
      <c r="B460" s="16">
        <f t="shared" si="15"/>
        <v>413</v>
      </c>
      <c r="C460" s="15">
        <v>3.075536513401398E-2</v>
      </c>
      <c r="D460" s="15">
        <v>0.91891379671344042</v>
      </c>
      <c r="E460" s="14">
        <v>1.1855857599486055</v>
      </c>
    </row>
    <row r="461" spans="2:5">
      <c r="B461" s="16">
        <f t="shared" si="15"/>
        <v>414</v>
      </c>
      <c r="C461" s="15">
        <v>2.5807143217490329E-2</v>
      </c>
      <c r="D461" s="15">
        <v>0.97761142323603323</v>
      </c>
      <c r="E461" s="14">
        <v>0.91192870071485732</v>
      </c>
    </row>
    <row r="462" spans="2:5">
      <c r="B462" s="16">
        <f t="shared" si="15"/>
        <v>415</v>
      </c>
      <c r="C462" s="15">
        <v>4.7322978287921758E-2</v>
      </c>
      <c r="D462" s="15">
        <v>1.0817383656564432</v>
      </c>
      <c r="E462" s="14">
        <v>0.8162397193113764</v>
      </c>
    </row>
    <row r="463" spans="2:5">
      <c r="B463" s="16">
        <f t="shared" si="15"/>
        <v>416</v>
      </c>
      <c r="C463" s="15">
        <v>3.5574971729755087E-2</v>
      </c>
      <c r="D463" s="15">
        <v>1.0852580709878574</v>
      </c>
      <c r="E463" s="14">
        <v>0.81587041314279496</v>
      </c>
    </row>
    <row r="464" spans="2:5">
      <c r="B464" s="16">
        <f t="shared" si="15"/>
        <v>417</v>
      </c>
      <c r="C464" s="15">
        <v>4.4330353076038838E-2</v>
      </c>
      <c r="D464" s="15">
        <v>1.0249609415277559</v>
      </c>
      <c r="E464" s="14">
        <v>1.0727354203665984</v>
      </c>
    </row>
    <row r="465" spans="2:5">
      <c r="B465" s="16">
        <f t="shared" si="15"/>
        <v>418</v>
      </c>
      <c r="C465" s="15">
        <v>3.8733687518794739E-2</v>
      </c>
      <c r="D465" s="15">
        <v>0.96988735557817851</v>
      </c>
      <c r="E465" s="14">
        <v>0.98685353530077657</v>
      </c>
    </row>
    <row r="466" spans="2:5">
      <c r="B466" s="16">
        <f t="shared" si="15"/>
        <v>419</v>
      </c>
      <c r="C466" s="15">
        <v>2.8335038096686003E-2</v>
      </c>
      <c r="D466" s="15">
        <v>1.0461491877113518</v>
      </c>
      <c r="E466" s="14">
        <v>1.0615436351637186</v>
      </c>
    </row>
    <row r="467" spans="2:5">
      <c r="B467" s="16">
        <f t="shared" si="15"/>
        <v>420</v>
      </c>
      <c r="C467" s="15">
        <v>4.8035997437854958E-2</v>
      </c>
      <c r="D467" s="15">
        <v>0.99009121820217683</v>
      </c>
      <c r="E467" s="14">
        <v>1.0857282355423592</v>
      </c>
    </row>
    <row r="468" spans="2:5">
      <c r="B468" s="16">
        <f t="shared" si="15"/>
        <v>421</v>
      </c>
      <c r="C468" s="15">
        <v>3.8976355173138952E-2</v>
      </c>
      <c r="D468" s="15">
        <v>0.9944107415645832</v>
      </c>
      <c r="E468" s="14">
        <v>0.92899220937408633</v>
      </c>
    </row>
    <row r="469" spans="2:5">
      <c r="B469" s="16">
        <f t="shared" si="15"/>
        <v>422</v>
      </c>
      <c r="C469" s="15">
        <v>3.812451856754806E-2</v>
      </c>
      <c r="D469" s="15">
        <v>0.93654100163319132</v>
      </c>
      <c r="E469" s="14">
        <v>0.97451104379244169</v>
      </c>
    </row>
    <row r="470" spans="2:5">
      <c r="B470" s="16">
        <f t="shared" si="15"/>
        <v>423</v>
      </c>
      <c r="C470" s="15">
        <v>2.6133401514679119E-2</v>
      </c>
      <c r="D470" s="15">
        <v>1.0214647155354319</v>
      </c>
      <c r="E470" s="14">
        <v>1.1637758890334216</v>
      </c>
    </row>
    <row r="471" spans="2:5">
      <c r="B471" s="16">
        <f t="shared" si="15"/>
        <v>424</v>
      </c>
      <c r="C471" s="15">
        <v>3.2950913455004303E-2</v>
      </c>
      <c r="D471" s="15">
        <v>0.9941861403474701</v>
      </c>
      <c r="E471" s="14">
        <v>0.80802224028335656</v>
      </c>
    </row>
    <row r="472" spans="2:5">
      <c r="B472" s="16">
        <f t="shared" si="15"/>
        <v>425</v>
      </c>
      <c r="C472" s="15">
        <v>4.2942501494841419E-2</v>
      </c>
      <c r="D472" s="15">
        <v>0.93164247398515521</v>
      </c>
      <c r="E472" s="14">
        <v>0.85270573620603229</v>
      </c>
    </row>
    <row r="473" spans="2:5">
      <c r="B473" s="16">
        <f t="shared" si="15"/>
        <v>426</v>
      </c>
      <c r="C473" s="15">
        <v>4.8210059737544289E-2</v>
      </c>
      <c r="D473" s="15">
        <v>1.0565889893089542</v>
      </c>
      <c r="E473" s="14">
        <v>0.87114574153115432</v>
      </c>
    </row>
    <row r="474" spans="2:5">
      <c r="B474" s="16">
        <f t="shared" si="15"/>
        <v>427</v>
      </c>
      <c r="C474" s="15">
        <v>4.3597810759288383E-2</v>
      </c>
      <c r="D474" s="15">
        <v>0.93668514446143536</v>
      </c>
      <c r="E474" s="14">
        <v>1.1125280572749265</v>
      </c>
    </row>
    <row r="475" spans="2:5">
      <c r="B475" s="16">
        <f t="shared" si="15"/>
        <v>428</v>
      </c>
      <c r="C475" s="15">
        <v>5.1488601318138261E-2</v>
      </c>
      <c r="D475" s="15">
        <v>1.0244693740957238</v>
      </c>
      <c r="E475" s="14">
        <v>1.0175289419952931</v>
      </c>
    </row>
    <row r="476" spans="2:5">
      <c r="B476" s="16">
        <f t="shared" si="15"/>
        <v>429</v>
      </c>
      <c r="C476" s="15">
        <v>3.515033845406499E-2</v>
      </c>
      <c r="D476" s="15">
        <v>0.96752661482930602</v>
      </c>
      <c r="E476" s="14">
        <v>1.0345559359748107</v>
      </c>
    </row>
    <row r="477" spans="2:5">
      <c r="B477" s="16">
        <f t="shared" si="15"/>
        <v>430</v>
      </c>
      <c r="C477" s="15">
        <v>4.9331742051612303E-2</v>
      </c>
      <c r="D477" s="15">
        <v>1.0873842731013748</v>
      </c>
      <c r="E477" s="14">
        <v>1.1159593127980929</v>
      </c>
    </row>
    <row r="478" spans="2:5">
      <c r="B478" s="16">
        <f t="shared" si="15"/>
        <v>431</v>
      </c>
      <c r="C478" s="15">
        <v>3.5349374747059542E-2</v>
      </c>
      <c r="D478" s="15">
        <v>0.92003229793143904</v>
      </c>
      <c r="E478" s="14">
        <v>0.95270810033389508</v>
      </c>
    </row>
    <row r="479" spans="2:5">
      <c r="B479" s="16">
        <f t="shared" si="15"/>
        <v>432</v>
      </c>
      <c r="C479" s="15">
        <v>4.9744913405474961E-2</v>
      </c>
      <c r="D479" s="15">
        <v>1.0728027355575205</v>
      </c>
      <c r="E479" s="14">
        <v>0.85552318164243846</v>
      </c>
    </row>
    <row r="480" spans="2:5">
      <c r="B480" s="16">
        <f t="shared" si="15"/>
        <v>433</v>
      </c>
      <c r="C480" s="15">
        <v>4.5966550779002344E-2</v>
      </c>
      <c r="D480" s="15">
        <v>1.0913202524098462</v>
      </c>
      <c r="E480" s="14">
        <v>1.1447982448133738</v>
      </c>
    </row>
    <row r="481" spans="2:5">
      <c r="B481" s="16">
        <f t="shared" si="15"/>
        <v>434</v>
      </c>
      <c r="C481" s="15">
        <v>3.8535766533744471E-2</v>
      </c>
      <c r="D481" s="15">
        <v>0.97436503016611331</v>
      </c>
      <c r="E481" s="14">
        <v>0.91418931488353161</v>
      </c>
    </row>
    <row r="482" spans="2:5">
      <c r="B482" s="16">
        <f t="shared" si="15"/>
        <v>435</v>
      </c>
      <c r="C482" s="15">
        <v>3.4822851219948686E-2</v>
      </c>
      <c r="D482" s="15">
        <v>1.0870891910195783</v>
      </c>
      <c r="E482" s="14">
        <v>1.1859606313128286</v>
      </c>
    </row>
    <row r="483" spans="2:5">
      <c r="B483" s="16">
        <f t="shared" si="15"/>
        <v>436</v>
      </c>
      <c r="C483" s="15">
        <v>4.4695549653495481E-2</v>
      </c>
      <c r="D483" s="15">
        <v>0.97733376057764232</v>
      </c>
      <c r="E483" s="14">
        <v>0.9736214115909122</v>
      </c>
    </row>
    <row r="484" spans="2:5">
      <c r="B484" s="16">
        <f t="shared" si="15"/>
        <v>437</v>
      </c>
      <c r="C484" s="15">
        <v>3.4886801293981175E-2</v>
      </c>
      <c r="D484" s="15">
        <v>1.0676767585418176</v>
      </c>
      <c r="E484" s="14">
        <v>0.90450405514025345</v>
      </c>
    </row>
    <row r="485" spans="2:5">
      <c r="B485" s="16">
        <f t="shared" si="15"/>
        <v>438</v>
      </c>
      <c r="C485" s="15">
        <v>2.9333900780490772E-2</v>
      </c>
      <c r="D485" s="15">
        <v>1.0561114698820915</v>
      </c>
      <c r="E485" s="14">
        <v>1.1386150951331664</v>
      </c>
    </row>
    <row r="486" spans="2:5">
      <c r="B486" s="16">
        <f t="shared" si="15"/>
        <v>439</v>
      </c>
      <c r="C486" s="15">
        <v>4.0118717015118904E-2</v>
      </c>
      <c r="D486" s="15">
        <v>0.99268173284059091</v>
      </c>
      <c r="E486" s="14">
        <v>0.94147610369817525</v>
      </c>
    </row>
    <row r="487" spans="2:5">
      <c r="B487" s="16">
        <f t="shared" si="15"/>
        <v>440</v>
      </c>
      <c r="C487" s="15">
        <v>2.5375623974135252E-2</v>
      </c>
      <c r="D487" s="15">
        <v>0.92098459458304904</v>
      </c>
      <c r="E487" s="14">
        <v>0.9128208060354146</v>
      </c>
    </row>
    <row r="488" spans="2:5">
      <c r="B488" s="16">
        <f t="shared" si="15"/>
        <v>441</v>
      </c>
      <c r="C488" s="15">
        <v>4.5049437089810483E-2</v>
      </c>
      <c r="D488" s="15">
        <v>1.0193370177031387</v>
      </c>
      <c r="E488" s="14">
        <v>1.1445136144178707</v>
      </c>
    </row>
    <row r="489" spans="2:5">
      <c r="B489" s="16">
        <f t="shared" si="15"/>
        <v>442</v>
      </c>
      <c r="C489" s="15">
        <v>4.2016538163987406E-2</v>
      </c>
      <c r="D489" s="15">
        <v>1.0012029188267995</v>
      </c>
      <c r="E489" s="14">
        <v>1.0942858530620274</v>
      </c>
    </row>
    <row r="490" spans="2:5">
      <c r="B490" s="16">
        <f t="shared" si="15"/>
        <v>443</v>
      </c>
      <c r="C490" s="15">
        <v>3.9556581245224973E-2</v>
      </c>
      <c r="D490" s="15">
        <v>1.0177591209290735</v>
      </c>
      <c r="E490" s="14">
        <v>1.1630550494444993</v>
      </c>
    </row>
    <row r="491" spans="2:5">
      <c r="B491" s="16">
        <f t="shared" si="15"/>
        <v>444</v>
      </c>
      <c r="C491" s="15">
        <v>4.1516472716538293E-2</v>
      </c>
      <c r="D491" s="15">
        <v>0.92782212315962553</v>
      </c>
      <c r="E491" s="14">
        <v>0.9119577871577873</v>
      </c>
    </row>
    <row r="492" spans="2:5">
      <c r="B492" s="16">
        <f t="shared" si="15"/>
        <v>445</v>
      </c>
      <c r="C492" s="15">
        <v>4.1270583890754053E-2</v>
      </c>
      <c r="D492" s="15">
        <v>0.95942780357009205</v>
      </c>
      <c r="E492" s="14">
        <v>0.95709743781729317</v>
      </c>
    </row>
    <row r="493" spans="2:5">
      <c r="B493" s="16">
        <f t="shared" si="15"/>
        <v>446</v>
      </c>
      <c r="C493" s="15">
        <v>3.3052776704711774E-2</v>
      </c>
      <c r="D493" s="15">
        <v>0.96212774163809012</v>
      </c>
      <c r="E493" s="14">
        <v>0.88512655991686129</v>
      </c>
    </row>
    <row r="494" spans="2:5">
      <c r="B494" s="16">
        <f t="shared" si="15"/>
        <v>447</v>
      </c>
      <c r="C494" s="15">
        <v>3.5130347116008591E-2</v>
      </c>
      <c r="D494" s="15">
        <v>0.98068305558764468</v>
      </c>
      <c r="E494" s="14">
        <v>0.98749408496143565</v>
      </c>
    </row>
    <row r="495" spans="2:5">
      <c r="B495" s="16">
        <f t="shared" si="15"/>
        <v>448</v>
      </c>
      <c r="C495" s="15">
        <v>2.5494768159241205E-2</v>
      </c>
      <c r="D495" s="15">
        <v>0.98502033484297147</v>
      </c>
      <c r="E495" s="14">
        <v>1.0681584085274538</v>
      </c>
    </row>
    <row r="496" spans="2:5">
      <c r="B496" s="16">
        <f t="shared" si="15"/>
        <v>449</v>
      </c>
      <c r="C496" s="15">
        <v>3.9295112669352227E-2</v>
      </c>
      <c r="D496" s="15">
        <v>1.0909340002786962</v>
      </c>
      <c r="E496" s="14">
        <v>1.1769279349166129</v>
      </c>
    </row>
    <row r="497" spans="2:5">
      <c r="B497" s="16">
        <f t="shared" ref="B497:B547" si="16">B496+1</f>
        <v>450</v>
      </c>
      <c r="C497" s="15">
        <v>3.3695777784505054E-2</v>
      </c>
      <c r="D497" s="15">
        <v>0.90712781847690516</v>
      </c>
      <c r="E497" s="14">
        <v>1.1528388415410018</v>
      </c>
    </row>
    <row r="498" spans="2:5">
      <c r="B498" s="16">
        <f t="shared" si="16"/>
        <v>451</v>
      </c>
      <c r="C498" s="15">
        <v>4.5567135629263691E-2</v>
      </c>
      <c r="D498" s="15">
        <v>1.0175347152690324</v>
      </c>
      <c r="E498" s="14">
        <v>0.81479053652933342</v>
      </c>
    </row>
    <row r="499" spans="2:5">
      <c r="B499" s="16">
        <f t="shared" si="16"/>
        <v>452</v>
      </c>
      <c r="C499" s="15">
        <v>5.0514381190866722E-2</v>
      </c>
      <c r="D499" s="15">
        <v>0.90344510552848001</v>
      </c>
      <c r="E499" s="14">
        <v>1.0156819147600953</v>
      </c>
    </row>
    <row r="500" spans="2:5">
      <c r="B500" s="16">
        <f t="shared" si="16"/>
        <v>453</v>
      </c>
      <c r="C500" s="15">
        <v>3.8499873472841978E-2</v>
      </c>
      <c r="D500" s="15">
        <v>1.0323458987097998</v>
      </c>
      <c r="E500" s="14">
        <v>0.85263439031114208</v>
      </c>
    </row>
    <row r="501" spans="2:5">
      <c r="B501" s="16">
        <f t="shared" si="16"/>
        <v>454</v>
      </c>
      <c r="C501" s="15">
        <v>3.82726878246386E-2</v>
      </c>
      <c r="D501" s="15">
        <v>0.97071688072682127</v>
      </c>
      <c r="E501" s="14">
        <v>1.1057932935303989</v>
      </c>
    </row>
    <row r="502" spans="2:5">
      <c r="B502" s="16">
        <f t="shared" si="16"/>
        <v>455</v>
      </c>
      <c r="C502" s="15">
        <v>4.3614264661496246E-2</v>
      </c>
      <c r="D502" s="15">
        <v>0.99222234709752855</v>
      </c>
      <c r="E502" s="14">
        <v>0.94776532846623607</v>
      </c>
    </row>
    <row r="503" spans="2:5">
      <c r="B503" s="16">
        <f t="shared" si="16"/>
        <v>456</v>
      </c>
      <c r="C503" s="15">
        <v>4.8426061910687081E-2</v>
      </c>
      <c r="D503" s="15">
        <v>0.98468235532364601</v>
      </c>
      <c r="E503" s="14">
        <v>0.91040836417734039</v>
      </c>
    </row>
    <row r="504" spans="2:5">
      <c r="B504" s="16">
        <f t="shared" si="16"/>
        <v>457</v>
      </c>
      <c r="C504" s="15">
        <v>4.3226286326513763E-2</v>
      </c>
      <c r="D504" s="15">
        <v>1.0044416258775954</v>
      </c>
      <c r="E504" s="14">
        <v>0.89262311684358464</v>
      </c>
    </row>
    <row r="505" spans="2:5">
      <c r="B505" s="16">
        <f t="shared" si="16"/>
        <v>458</v>
      </c>
      <c r="C505" s="15">
        <v>4.0774021046897341E-2</v>
      </c>
      <c r="D505" s="15">
        <v>0.99178061021889863</v>
      </c>
      <c r="E505" s="14">
        <v>0.82642304779856501</v>
      </c>
    </row>
    <row r="506" spans="2:5">
      <c r="B506" s="16">
        <f t="shared" si="16"/>
        <v>459</v>
      </c>
      <c r="C506" s="15">
        <v>4.4439486767511804E-2</v>
      </c>
      <c r="D506" s="15">
        <v>0.99855827335883107</v>
      </c>
      <c r="E506" s="14">
        <v>1.0785378418627165</v>
      </c>
    </row>
    <row r="507" spans="2:5">
      <c r="B507" s="16">
        <f t="shared" si="16"/>
        <v>460</v>
      </c>
      <c r="C507" s="15">
        <v>4.3795538571936889E-2</v>
      </c>
      <c r="D507" s="15">
        <v>0.99249540947003734</v>
      </c>
      <c r="E507" s="14">
        <v>0.9407608255809381</v>
      </c>
    </row>
    <row r="508" spans="2:5">
      <c r="B508" s="16">
        <f t="shared" si="16"/>
        <v>461</v>
      </c>
      <c r="C508" s="15">
        <v>3.4726309238297809E-2</v>
      </c>
      <c r="D508" s="15">
        <v>0.97524968848851223</v>
      </c>
      <c r="E508" s="14">
        <v>1.0594503778006759</v>
      </c>
    </row>
    <row r="509" spans="2:5">
      <c r="B509" s="16">
        <f t="shared" si="16"/>
        <v>462</v>
      </c>
      <c r="C509" s="15">
        <v>5.4566006450494274E-2</v>
      </c>
      <c r="D509" s="15">
        <v>0.90538677177796534</v>
      </c>
      <c r="E509" s="14">
        <v>1.0250634684059197</v>
      </c>
    </row>
    <row r="510" spans="2:5">
      <c r="B510" s="16">
        <f t="shared" si="16"/>
        <v>463</v>
      </c>
      <c r="C510" s="15">
        <v>4.9479145463259967E-2</v>
      </c>
      <c r="D510" s="15">
        <v>0.91547902818742843</v>
      </c>
      <c r="E510" s="14">
        <v>0.8231664536195693</v>
      </c>
    </row>
    <row r="511" spans="2:5">
      <c r="B511" s="16">
        <f t="shared" si="16"/>
        <v>464</v>
      </c>
      <c r="C511" s="15">
        <v>2.7362601346143572E-2</v>
      </c>
      <c r="D511" s="15">
        <v>1.0102712196728281</v>
      </c>
      <c r="E511" s="14">
        <v>1.1700953100212703</v>
      </c>
    </row>
    <row r="512" spans="2:5">
      <c r="B512" s="16">
        <f t="shared" si="16"/>
        <v>465</v>
      </c>
      <c r="C512" s="15">
        <v>2.864620180886732E-2</v>
      </c>
      <c r="D512" s="15">
        <v>0.99356924168816274</v>
      </c>
      <c r="E512" s="14">
        <v>0.91325853686367386</v>
      </c>
    </row>
    <row r="513" spans="2:5">
      <c r="B513" s="16">
        <f t="shared" si="16"/>
        <v>466</v>
      </c>
      <c r="C513" s="15">
        <v>2.9708358875028068E-2</v>
      </c>
      <c r="D513" s="15">
        <v>1.0891176473626862</v>
      </c>
      <c r="E513" s="14">
        <v>0.90999639324407011</v>
      </c>
    </row>
    <row r="514" spans="2:5">
      <c r="B514" s="16">
        <f t="shared" si="16"/>
        <v>467</v>
      </c>
      <c r="C514" s="15">
        <v>4.9219494351029618E-2</v>
      </c>
      <c r="D514" s="15">
        <v>1.0721688237702929</v>
      </c>
      <c r="E514" s="14">
        <v>1.0831977204371119</v>
      </c>
    </row>
    <row r="515" spans="2:5">
      <c r="B515" s="16">
        <f t="shared" si="16"/>
        <v>468</v>
      </c>
      <c r="C515" s="15">
        <v>5.3941365589336251E-2</v>
      </c>
      <c r="D515" s="15">
        <v>1.02512027205038</v>
      </c>
      <c r="E515" s="14">
        <v>0.81649734249167971</v>
      </c>
    </row>
    <row r="516" spans="2:5">
      <c r="B516" s="16">
        <f t="shared" si="16"/>
        <v>469</v>
      </c>
      <c r="C516" s="15">
        <v>3.243647819802125E-2</v>
      </c>
      <c r="D516" s="15">
        <v>1.0353074797685484</v>
      </c>
      <c r="E516" s="14">
        <v>1.1225900614592863</v>
      </c>
    </row>
    <row r="517" spans="2:5">
      <c r="B517" s="16">
        <f t="shared" si="16"/>
        <v>470</v>
      </c>
      <c r="C517" s="15">
        <v>3.2110504226952691E-2</v>
      </c>
      <c r="D517" s="15">
        <v>0.98663413939987077</v>
      </c>
      <c r="E517" s="14">
        <v>1.1008621501391076</v>
      </c>
    </row>
    <row r="518" spans="2:5">
      <c r="B518" s="16">
        <f t="shared" si="16"/>
        <v>471</v>
      </c>
      <c r="C518" s="15">
        <v>3.8148998353627527E-2</v>
      </c>
      <c r="D518" s="15">
        <v>1.0134513316575826</v>
      </c>
      <c r="E518" s="14">
        <v>1.1431101664281627</v>
      </c>
    </row>
    <row r="519" spans="2:5">
      <c r="B519" s="16">
        <f t="shared" si="16"/>
        <v>472</v>
      </c>
      <c r="C519" s="15">
        <v>3.5282041399400166E-2</v>
      </c>
      <c r="D519" s="15">
        <v>1.0255930552646964</v>
      </c>
      <c r="E519" s="14">
        <v>1.0281134256061937</v>
      </c>
    </row>
    <row r="520" spans="2:5">
      <c r="B520" s="16">
        <f t="shared" si="16"/>
        <v>473</v>
      </c>
      <c r="C520" s="15">
        <v>4.6319962476561331E-2</v>
      </c>
      <c r="D520" s="15">
        <v>1.0239016749652667</v>
      </c>
      <c r="E520" s="14">
        <v>0.8150666871079727</v>
      </c>
    </row>
    <row r="521" spans="2:5">
      <c r="B521" s="16">
        <f t="shared" si="16"/>
        <v>474</v>
      </c>
      <c r="C521" s="15">
        <v>3.2083567167086512E-2</v>
      </c>
      <c r="D521" s="15">
        <v>1.0667249050427556</v>
      </c>
      <c r="E521" s="14">
        <v>1.1434077946429497</v>
      </c>
    </row>
    <row r="522" spans="2:5">
      <c r="B522" s="16">
        <f t="shared" si="16"/>
        <v>475</v>
      </c>
      <c r="C522" s="15">
        <v>4.8228142772851902E-2</v>
      </c>
      <c r="D522" s="15">
        <v>1.0530358465845966</v>
      </c>
      <c r="E522" s="14">
        <v>0.9461175388205838</v>
      </c>
    </row>
    <row r="523" spans="2:5">
      <c r="B523" s="16">
        <f t="shared" si="16"/>
        <v>476</v>
      </c>
      <c r="C523" s="15">
        <v>4.285758116186679E-2</v>
      </c>
      <c r="D523" s="15">
        <v>0.95044175273774856</v>
      </c>
      <c r="E523" s="14">
        <v>0.96932725305663947</v>
      </c>
    </row>
    <row r="524" spans="2:5">
      <c r="B524" s="16">
        <f t="shared" si="16"/>
        <v>477</v>
      </c>
      <c r="C524" s="15">
        <v>2.9566623208212513E-2</v>
      </c>
      <c r="D524" s="15">
        <v>0.9811188823285627</v>
      </c>
      <c r="E524" s="14">
        <v>1.1725046082438684</v>
      </c>
    </row>
    <row r="525" spans="2:5">
      <c r="B525" s="16">
        <f t="shared" si="16"/>
        <v>478</v>
      </c>
      <c r="C525" s="15">
        <v>4.4826318960334698E-2</v>
      </c>
      <c r="D525" s="15">
        <v>1.0263592373011459</v>
      </c>
      <c r="E525" s="14">
        <v>0.93784709694293367</v>
      </c>
    </row>
    <row r="526" spans="2:5">
      <c r="B526" s="16">
        <f t="shared" si="16"/>
        <v>479</v>
      </c>
      <c r="C526" s="15">
        <v>4.4502654586060314E-2</v>
      </c>
      <c r="D526" s="15">
        <v>0.93160374522065104</v>
      </c>
      <c r="E526" s="14">
        <v>1.0934120761347086</v>
      </c>
    </row>
    <row r="527" spans="2:5">
      <c r="B527" s="16">
        <f t="shared" si="16"/>
        <v>480</v>
      </c>
      <c r="C527" s="15">
        <v>4.5296818184242388E-2</v>
      </c>
      <c r="D527" s="15">
        <v>0.90718760533622766</v>
      </c>
      <c r="E527" s="14">
        <v>1.1201042622293442</v>
      </c>
    </row>
    <row r="528" spans="2:5">
      <c r="B528" s="16">
        <f t="shared" si="16"/>
        <v>481</v>
      </c>
      <c r="C528" s="15">
        <v>5.4416535125367343E-2</v>
      </c>
      <c r="D528" s="15">
        <v>0.93465767439222336</v>
      </c>
      <c r="E528" s="14">
        <v>0.86280070547461918</v>
      </c>
    </row>
    <row r="529" spans="2:5">
      <c r="B529" s="16">
        <f t="shared" si="16"/>
        <v>482</v>
      </c>
      <c r="C529" s="15">
        <v>3.030368309614824E-2</v>
      </c>
      <c r="D529" s="15">
        <v>0.92754661907037994</v>
      </c>
      <c r="E529" s="14">
        <v>0.97307094456885457</v>
      </c>
    </row>
    <row r="530" spans="2:5">
      <c r="B530" s="16">
        <f t="shared" si="16"/>
        <v>483</v>
      </c>
      <c r="C530" s="15">
        <v>4.6578377469506958E-2</v>
      </c>
      <c r="D530" s="15">
        <v>0.95934184363322716</v>
      </c>
      <c r="E530" s="14">
        <v>0.97955767210068978</v>
      </c>
    </row>
    <row r="531" spans="2:5">
      <c r="B531" s="16">
        <f t="shared" si="16"/>
        <v>484</v>
      </c>
      <c r="C531" s="15">
        <v>5.3767585342633845E-2</v>
      </c>
      <c r="D531" s="15">
        <v>1.0622647442767938</v>
      </c>
      <c r="E531" s="14">
        <v>1.1350149571163763</v>
      </c>
    </row>
    <row r="532" spans="2:5">
      <c r="B532" s="16">
        <f t="shared" si="16"/>
        <v>485</v>
      </c>
      <c r="C532" s="15">
        <v>3.8702345703431729E-2</v>
      </c>
      <c r="D532" s="15">
        <v>0.92184454821140838</v>
      </c>
      <c r="E532" s="14">
        <v>0.89217060859149111</v>
      </c>
    </row>
    <row r="533" spans="2:5">
      <c r="B533" s="16">
        <f t="shared" si="16"/>
        <v>486</v>
      </c>
      <c r="C533" s="15">
        <v>4.3893358782822474E-2</v>
      </c>
      <c r="D533" s="15">
        <v>0.91624066962934159</v>
      </c>
      <c r="E533" s="14">
        <v>0.9656936249645327</v>
      </c>
    </row>
    <row r="534" spans="2:5">
      <c r="B534" s="16">
        <f t="shared" si="16"/>
        <v>487</v>
      </c>
      <c r="C534" s="15">
        <v>2.7133654042364952E-2</v>
      </c>
      <c r="D534" s="15">
        <v>1.0218631664326858</v>
      </c>
      <c r="E534" s="14">
        <v>1.1429068922552736</v>
      </c>
    </row>
    <row r="535" spans="2:5">
      <c r="B535" s="16">
        <f t="shared" si="16"/>
        <v>488</v>
      </c>
      <c r="C535" s="15">
        <v>4.1184943707798995E-2</v>
      </c>
      <c r="D535" s="15">
        <v>1.0175909356899957</v>
      </c>
      <c r="E535" s="14">
        <v>1.0005905878454262</v>
      </c>
    </row>
    <row r="536" spans="2:5">
      <c r="B536" s="16">
        <f t="shared" si="16"/>
        <v>489</v>
      </c>
      <c r="C536" s="15">
        <v>5.4026726811511716E-2</v>
      </c>
      <c r="D536" s="15">
        <v>1.0925739417372387</v>
      </c>
      <c r="E536" s="14">
        <v>0.91715056276000084</v>
      </c>
    </row>
    <row r="537" spans="2:5">
      <c r="B537" s="16">
        <f t="shared" si="16"/>
        <v>490</v>
      </c>
      <c r="C537" s="15">
        <v>4.4399263552748446E-2</v>
      </c>
      <c r="D537" s="15">
        <v>0.99602191180275779</v>
      </c>
      <c r="E537" s="14">
        <v>0.85856728955235129</v>
      </c>
    </row>
    <row r="538" spans="2:5">
      <c r="B538" s="16">
        <f t="shared" si="16"/>
        <v>491</v>
      </c>
      <c r="C538" s="15">
        <v>4.3522016368707492E-2</v>
      </c>
      <c r="D538" s="15">
        <v>1.0382550977757059</v>
      </c>
      <c r="E538" s="14">
        <v>1.1282416159010815</v>
      </c>
    </row>
    <row r="539" spans="2:5">
      <c r="B539" s="16">
        <f t="shared" si="16"/>
        <v>492</v>
      </c>
      <c r="C539" s="15">
        <v>3.4096718011650123E-2</v>
      </c>
      <c r="D539" s="15">
        <v>1.0573840377589794</v>
      </c>
      <c r="E539" s="14">
        <v>1.0509733831128496</v>
      </c>
    </row>
    <row r="540" spans="2:5">
      <c r="B540" s="16">
        <f t="shared" si="16"/>
        <v>493</v>
      </c>
      <c r="C540" s="15">
        <v>2.5596818702881809E-2</v>
      </c>
      <c r="D540" s="15">
        <v>1.003827879383453</v>
      </c>
      <c r="E540" s="14">
        <v>1.1615454681928616</v>
      </c>
    </row>
    <row r="541" spans="2:5">
      <c r="B541" s="16">
        <f t="shared" si="16"/>
        <v>494</v>
      </c>
      <c r="C541" s="15">
        <v>4.7895874222571133E-2</v>
      </c>
      <c r="D541" s="15">
        <v>0.91659018153682636</v>
      </c>
      <c r="E541" s="14">
        <v>1.0535898313864478</v>
      </c>
    </row>
    <row r="542" spans="2:5">
      <c r="B542" s="16">
        <f t="shared" si="16"/>
        <v>495</v>
      </c>
      <c r="C542" s="15">
        <v>3.3515568105152771E-2</v>
      </c>
      <c r="D542" s="15">
        <v>1.0766618764847198</v>
      </c>
      <c r="E542" s="14">
        <v>1.0713817099238463</v>
      </c>
    </row>
    <row r="543" spans="2:5">
      <c r="B543" s="16">
        <f t="shared" si="16"/>
        <v>496</v>
      </c>
      <c r="C543" s="15">
        <v>3.5369987677427592E-2</v>
      </c>
      <c r="D543" s="15">
        <v>1.0009844558251979</v>
      </c>
      <c r="E543" s="14">
        <v>0.80869211960013576</v>
      </c>
    </row>
    <row r="544" spans="2:5">
      <c r="B544" s="16">
        <f t="shared" si="16"/>
        <v>497</v>
      </c>
      <c r="C544" s="15">
        <v>4.5582696984753542E-2</v>
      </c>
      <c r="D544" s="15">
        <v>0.95874777207634154</v>
      </c>
      <c r="E544" s="14">
        <v>0.82763283057034709</v>
      </c>
    </row>
    <row r="545" spans="2:5">
      <c r="B545" s="16">
        <f t="shared" si="16"/>
        <v>498</v>
      </c>
      <c r="C545" s="15">
        <v>2.9040171479220795E-2</v>
      </c>
      <c r="D545" s="15">
        <v>0.99882796062591772</v>
      </c>
      <c r="E545" s="14">
        <v>0.872485331773735</v>
      </c>
    </row>
    <row r="546" spans="2:5">
      <c r="B546" s="16">
        <f t="shared" si="16"/>
        <v>499</v>
      </c>
      <c r="C546" s="15">
        <v>3.0014345642522915E-2</v>
      </c>
      <c r="D546" s="15">
        <v>0.9035639563270963</v>
      </c>
      <c r="E546" s="14">
        <v>1.182463721940112</v>
      </c>
    </row>
    <row r="547" spans="2:5" ht="15" thickBot="1">
      <c r="B547" s="13">
        <f t="shared" si="16"/>
        <v>500</v>
      </c>
      <c r="C547" s="12">
        <v>5.1153932579348277E-2</v>
      </c>
      <c r="D547" s="12">
        <v>1.0848245476249736</v>
      </c>
      <c r="E547" s="11">
        <v>0.85815820266980058</v>
      </c>
    </row>
  </sheetData>
  <mergeCells count="9">
    <mergeCell ref="B45:K45"/>
    <mergeCell ref="B43:K43"/>
    <mergeCell ref="A7:K7"/>
    <mergeCell ref="B31:C31"/>
    <mergeCell ref="B32:C32"/>
    <mergeCell ref="B33:C33"/>
    <mergeCell ref="B34:C34"/>
    <mergeCell ref="B29:K29"/>
    <mergeCell ref="B36:K3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9F110-A4A1-4A8D-B3DE-1FDCA1454C10}">
  <sheetPr>
    <tabColor theme="9" tint="0.59999389629810485"/>
  </sheetPr>
  <dimension ref="A1:R633"/>
  <sheetViews>
    <sheetView zoomScale="115" zoomScaleNormal="115" workbookViewId="0"/>
  </sheetViews>
  <sheetFormatPr defaultRowHeight="14.4" outlineLevelRow="1"/>
  <cols>
    <col min="1" max="1" width="5.109375" customWidth="1"/>
    <col min="2" max="2" width="22.5546875" customWidth="1"/>
    <col min="3" max="3" width="14.6640625" bestFit="1" customWidth="1"/>
    <col min="4" max="7" width="12.77734375" customWidth="1"/>
    <col min="8" max="8" width="15.44140625" customWidth="1"/>
    <col min="9" max="9" width="14.6640625" customWidth="1"/>
    <col min="10" max="10" width="15.5546875" customWidth="1"/>
    <col min="11" max="11" width="16.21875" customWidth="1"/>
    <col min="12" max="13" width="12.77734375" customWidth="1"/>
    <col min="14" max="14" width="11.77734375" bestFit="1" customWidth="1"/>
    <col min="15" max="20" width="12.77734375" customWidth="1"/>
  </cols>
  <sheetData>
    <row r="1" spans="1:11">
      <c r="A1" s="53" t="s">
        <v>235</v>
      </c>
    </row>
    <row r="3" spans="1:11">
      <c r="A3" s="30" t="s">
        <v>65</v>
      </c>
    </row>
    <row r="4" spans="1:11">
      <c r="A4" s="53" t="s">
        <v>64</v>
      </c>
    </row>
    <row r="5" spans="1:11">
      <c r="A5" s="5"/>
    </row>
    <row r="6" spans="1:11" ht="36.450000000000003" customHeight="1">
      <c r="A6" s="59" t="s">
        <v>47</v>
      </c>
      <c r="B6" s="168" t="s">
        <v>46</v>
      </c>
      <c r="C6" s="168"/>
      <c r="D6" s="168"/>
      <c r="E6" s="168"/>
      <c r="F6" s="168"/>
      <c r="G6" s="168"/>
      <c r="H6" s="168"/>
      <c r="I6" s="168"/>
      <c r="J6" s="168"/>
      <c r="K6" s="169"/>
    </row>
    <row r="8" spans="1:11">
      <c r="B8" s="164" t="s">
        <v>45</v>
      </c>
      <c r="C8" s="165"/>
      <c r="D8" s="28" t="s">
        <v>44</v>
      </c>
      <c r="E8" s="28" t="s">
        <v>43</v>
      </c>
    </row>
    <row r="9" spans="1:11">
      <c r="B9" s="166" t="s">
        <v>42</v>
      </c>
      <c r="C9" s="167"/>
      <c r="D9" s="27">
        <v>5.5E-2</v>
      </c>
      <c r="E9" s="27">
        <v>2.8000000000000001E-2</v>
      </c>
    </row>
    <row r="10" spans="1:11">
      <c r="B10" s="166" t="s">
        <v>41</v>
      </c>
      <c r="C10" s="167"/>
      <c r="D10" s="26">
        <v>1.1000000000000001</v>
      </c>
      <c r="E10" s="26">
        <v>0.9</v>
      </c>
    </row>
    <row r="11" spans="1:11">
      <c r="B11" s="166" t="s">
        <v>40</v>
      </c>
      <c r="C11" s="167"/>
      <c r="D11" s="26">
        <v>1.2</v>
      </c>
      <c r="E11" s="26">
        <v>0.8</v>
      </c>
    </row>
    <row r="12" spans="1:11" ht="15" thickBot="1">
      <c r="D12" s="88"/>
      <c r="E12" s="88"/>
    </row>
    <row r="13" spans="1:11">
      <c r="B13" s="80" t="s">
        <v>42</v>
      </c>
      <c r="C13" s="79" t="s">
        <v>94</v>
      </c>
      <c r="D13" s="79" t="s">
        <v>93</v>
      </c>
      <c r="E13" s="78" t="s">
        <v>92</v>
      </c>
    </row>
    <row r="14" spans="1:11">
      <c r="B14" s="75" t="s">
        <v>29</v>
      </c>
      <c r="C14" s="74">
        <f>'Q ILA201-100-25 3a'!D12</f>
        <v>0.04</v>
      </c>
      <c r="D14" s="77">
        <f>D9</f>
        <v>5.5E-2</v>
      </c>
      <c r="E14" s="76">
        <f>E9</f>
        <v>2.8000000000000001E-2</v>
      </c>
    </row>
    <row r="15" spans="1:11">
      <c r="A15" s="29"/>
      <c r="B15" s="75" t="s">
        <v>67</v>
      </c>
      <c r="C15" s="74">
        <f>'Q ILA201-100-25 3a'!K9</f>
        <v>1949440.6992217565</v>
      </c>
      <c r="D15" s="74">
        <f>SUMPRODUCT(J19:J34,N19:N34)</f>
        <v>1738943.3855883502</v>
      </c>
      <c r="E15" s="73">
        <f>SUMPRODUCT(K19:K34,N19:N34)</f>
        <v>2144430.9211464967</v>
      </c>
    </row>
    <row r="16" spans="1:11" ht="15" thickBot="1">
      <c r="A16" s="29"/>
      <c r="B16" s="72" t="s">
        <v>86</v>
      </c>
      <c r="C16" s="170">
        <f>MAX(D15-C15,0,E15-C15,0)</f>
        <v>194990.22192474012</v>
      </c>
      <c r="D16" s="171"/>
      <c r="E16" s="172"/>
    </row>
    <row r="17" spans="1:14" ht="15" outlineLevel="1" thickBot="1">
      <c r="A17" s="29"/>
    </row>
    <row r="18" spans="1:14" ht="30" outlineLevel="1" thickTop="1" thickBot="1">
      <c r="B18" s="50" t="s">
        <v>58</v>
      </c>
      <c r="C18" s="49" t="s">
        <v>57</v>
      </c>
      <c r="D18" s="49" t="s">
        <v>56</v>
      </c>
      <c r="E18" s="71" t="s">
        <v>104</v>
      </c>
      <c r="F18" s="71" t="s">
        <v>103</v>
      </c>
      <c r="G18" s="49" t="s">
        <v>55</v>
      </c>
      <c r="H18" s="48" t="s">
        <v>54</v>
      </c>
      <c r="I18" s="50" t="s">
        <v>53</v>
      </c>
      <c r="J18" s="71" t="s">
        <v>102</v>
      </c>
      <c r="K18" s="71" t="s">
        <v>101</v>
      </c>
      <c r="L18" s="49" t="s">
        <v>51</v>
      </c>
      <c r="M18" s="49" t="s">
        <v>50</v>
      </c>
      <c r="N18" s="48" t="s">
        <v>49</v>
      </c>
    </row>
    <row r="19" spans="1:14" ht="15" outlineLevel="1" thickTop="1">
      <c r="B19" s="47">
        <v>0</v>
      </c>
      <c r="C19" s="46"/>
      <c r="D19" s="46"/>
      <c r="E19" s="46"/>
      <c r="F19" s="46"/>
      <c r="G19" s="46"/>
      <c r="H19" s="45"/>
      <c r="I19" s="47">
        <v>1000</v>
      </c>
      <c r="J19" s="46">
        <v>1</v>
      </c>
      <c r="K19" s="46">
        <v>1</v>
      </c>
      <c r="L19" s="46"/>
      <c r="M19" s="46"/>
      <c r="N19" s="45">
        <v>0</v>
      </c>
    </row>
    <row r="20" spans="1:14" outlineLevel="1">
      <c r="B20" s="44">
        <f t="shared" ref="B20:B34" si="0">B19+1</f>
        <v>1</v>
      </c>
      <c r="C20" s="43">
        <v>0.49</v>
      </c>
      <c r="D20" s="39">
        <v>0.05</v>
      </c>
      <c r="E20" s="87">
        <f>D14</f>
        <v>5.5E-2</v>
      </c>
      <c r="F20" s="87">
        <f>E14</f>
        <v>2.8000000000000001E-2</v>
      </c>
      <c r="G20" s="39">
        <v>100000</v>
      </c>
      <c r="H20" s="41">
        <v>1296.655658220878</v>
      </c>
      <c r="I20" s="40">
        <f t="shared" ref="I20:I34" si="1">I19*(1-C20/1000-D20)</f>
        <v>949.51</v>
      </c>
      <c r="J20" s="39">
        <f t="shared" ref="J20:J34" si="2">J19/(1+E20)</f>
        <v>0.94786729857819907</v>
      </c>
      <c r="K20" s="39">
        <f t="shared" ref="K20:K34" si="3">K19/(1+F20)</f>
        <v>0.97276264591439687</v>
      </c>
      <c r="L20" s="39">
        <f t="shared" ref="L20:L34" si="4">G20*I19*C20/1000</f>
        <v>49000</v>
      </c>
      <c r="M20" s="39">
        <f t="shared" ref="M20:M34" si="5">I19*D20*H20</f>
        <v>64832.782911043898</v>
      </c>
      <c r="N20" s="38">
        <f t="shared" ref="N20:N34" si="6">SUM(L20:M20)</f>
        <v>113832.78291104391</v>
      </c>
    </row>
    <row r="21" spans="1:14" outlineLevel="1">
      <c r="B21" s="44">
        <f t="shared" si="0"/>
        <v>2</v>
      </c>
      <c r="C21" s="43">
        <v>0.72</v>
      </c>
      <c r="D21" s="39">
        <f t="shared" ref="D21:D34" si="7">D20</f>
        <v>0.05</v>
      </c>
      <c r="E21" s="42">
        <f t="shared" ref="E21:E34" si="8">E20</f>
        <v>5.5E-2</v>
      </c>
      <c r="F21" s="42">
        <f t="shared" ref="F21:F34" si="9">F20</f>
        <v>2.8000000000000001E-2</v>
      </c>
      <c r="G21" s="39">
        <f t="shared" ref="G21:G34" si="10">G20</f>
        <v>100000</v>
      </c>
      <c r="H21" s="41">
        <v>1314.2713038963395</v>
      </c>
      <c r="I21" s="40">
        <f t="shared" si="1"/>
        <v>901.35085279999987</v>
      </c>
      <c r="J21" s="39">
        <f t="shared" si="2"/>
        <v>0.89845241571393286</v>
      </c>
      <c r="K21" s="39">
        <f t="shared" si="3"/>
        <v>0.94626716528637822</v>
      </c>
      <c r="L21" s="39">
        <f t="shared" si="4"/>
        <v>68364.72</v>
      </c>
      <c r="M21" s="39">
        <f t="shared" si="5"/>
        <v>62395.68728813067</v>
      </c>
      <c r="N21" s="38">
        <f t="shared" si="6"/>
        <v>130760.40728813066</v>
      </c>
    </row>
    <row r="22" spans="1:14" outlineLevel="1">
      <c r="B22" s="44">
        <f t="shared" si="0"/>
        <v>3</v>
      </c>
      <c r="C22" s="43">
        <v>0.96</v>
      </c>
      <c r="D22" s="39">
        <f t="shared" si="7"/>
        <v>0.05</v>
      </c>
      <c r="E22" s="42">
        <f t="shared" si="8"/>
        <v>5.5E-2</v>
      </c>
      <c r="F22" s="42">
        <f t="shared" si="9"/>
        <v>2.8000000000000001E-2</v>
      </c>
      <c r="G22" s="39">
        <f t="shared" si="10"/>
        <v>100000</v>
      </c>
      <c r="H22" s="41">
        <v>1313.6835355694675</v>
      </c>
      <c r="I22" s="40">
        <f t="shared" si="1"/>
        <v>855.41801334131185</v>
      </c>
      <c r="J22" s="39">
        <f t="shared" si="2"/>
        <v>0.85161366418382267</v>
      </c>
      <c r="K22" s="39">
        <f t="shared" si="3"/>
        <v>0.92049335144589317</v>
      </c>
      <c r="L22" s="39">
        <f t="shared" si="4"/>
        <v>86529.681868799991</v>
      </c>
      <c r="M22" s="39">
        <f t="shared" si="5"/>
        <v>59204.488754742932</v>
      </c>
      <c r="N22" s="38">
        <f t="shared" si="6"/>
        <v>145734.17062354292</v>
      </c>
    </row>
    <row r="23" spans="1:14" outlineLevel="1">
      <c r="B23" s="44">
        <f t="shared" si="0"/>
        <v>4</v>
      </c>
      <c r="C23" s="43">
        <v>1.18</v>
      </c>
      <c r="D23" s="39">
        <f t="shared" si="7"/>
        <v>0.05</v>
      </c>
      <c r="E23" s="42">
        <f t="shared" si="8"/>
        <v>5.5E-2</v>
      </c>
      <c r="F23" s="42">
        <f t="shared" si="9"/>
        <v>2.8000000000000001E-2</v>
      </c>
      <c r="G23" s="39">
        <f t="shared" si="10"/>
        <v>100000</v>
      </c>
      <c r="H23" s="41">
        <v>1297.6363046948559</v>
      </c>
      <c r="I23" s="40">
        <f t="shared" si="1"/>
        <v>811.63771941850348</v>
      </c>
      <c r="J23" s="39">
        <f t="shared" si="2"/>
        <v>0.80721674330220161</v>
      </c>
      <c r="K23" s="39">
        <f t="shared" si="3"/>
        <v>0.89542154809911789</v>
      </c>
      <c r="L23" s="39">
        <f t="shared" si="4"/>
        <v>100939.32557427479</v>
      </c>
      <c r="M23" s="39">
        <f t="shared" si="5"/>
        <v>55501.073490081748</v>
      </c>
      <c r="N23" s="38">
        <f t="shared" si="6"/>
        <v>156440.39906435652</v>
      </c>
    </row>
    <row r="24" spans="1:14" outlineLevel="1">
      <c r="B24" s="44">
        <f t="shared" si="0"/>
        <v>5</v>
      </c>
      <c r="C24" s="43">
        <v>1.36</v>
      </c>
      <c r="D24" s="39">
        <f t="shared" si="7"/>
        <v>0.05</v>
      </c>
      <c r="E24" s="42">
        <f t="shared" si="8"/>
        <v>5.5E-2</v>
      </c>
      <c r="F24" s="42">
        <f t="shared" si="9"/>
        <v>2.8000000000000001E-2</v>
      </c>
      <c r="G24" s="39">
        <f t="shared" si="10"/>
        <v>100000</v>
      </c>
      <c r="H24" s="41">
        <v>1270.3613250937153</v>
      </c>
      <c r="I24" s="40">
        <f t="shared" si="1"/>
        <v>769.95200614916905</v>
      </c>
      <c r="J24" s="39">
        <f t="shared" si="2"/>
        <v>0.76513435384094941</v>
      </c>
      <c r="K24" s="39">
        <f t="shared" si="3"/>
        <v>0.87103263433766331</v>
      </c>
      <c r="L24" s="39">
        <f t="shared" si="4"/>
        <v>110382.72984091648</v>
      </c>
      <c r="M24" s="39">
        <f t="shared" si="5"/>
        <v>51553.658436826569</v>
      </c>
      <c r="N24" s="38">
        <f t="shared" si="6"/>
        <v>161936.38827774304</v>
      </c>
    </row>
    <row r="25" spans="1:14" outlineLevel="1">
      <c r="B25" s="44">
        <f t="shared" si="0"/>
        <v>6</v>
      </c>
      <c r="C25" s="43">
        <v>1.57</v>
      </c>
      <c r="D25" s="39">
        <f t="shared" si="7"/>
        <v>0.05</v>
      </c>
      <c r="E25" s="42">
        <f t="shared" si="8"/>
        <v>5.5E-2</v>
      </c>
      <c r="F25" s="42">
        <f t="shared" si="9"/>
        <v>2.8000000000000001E-2</v>
      </c>
      <c r="G25" s="39">
        <f t="shared" si="10"/>
        <v>100000</v>
      </c>
      <c r="H25" s="41">
        <v>1229.9423803372763</v>
      </c>
      <c r="I25" s="40">
        <f t="shared" si="1"/>
        <v>730.24558119205642</v>
      </c>
      <c r="J25" s="39">
        <f t="shared" si="2"/>
        <v>0.72524583302459666</v>
      </c>
      <c r="K25" s="39">
        <f t="shared" si="3"/>
        <v>0.84730801005609269</v>
      </c>
      <c r="L25" s="39">
        <f t="shared" si="4"/>
        <v>120882.46496541955</v>
      </c>
      <c r="M25" s="39">
        <f t="shared" si="5"/>
        <v>47349.830159428515</v>
      </c>
      <c r="N25" s="38">
        <f t="shared" si="6"/>
        <v>168232.29512484808</v>
      </c>
    </row>
    <row r="26" spans="1:14" outlineLevel="1">
      <c r="B26" s="44">
        <f t="shared" si="0"/>
        <v>7</v>
      </c>
      <c r="C26" s="43">
        <v>1.82</v>
      </c>
      <c r="D26" s="39">
        <f t="shared" si="7"/>
        <v>0.05</v>
      </c>
      <c r="E26" s="42">
        <f t="shared" si="8"/>
        <v>5.5E-2</v>
      </c>
      <c r="F26" s="42">
        <f t="shared" si="9"/>
        <v>2.8000000000000001E-2</v>
      </c>
      <c r="G26" s="39">
        <f t="shared" si="10"/>
        <v>100000</v>
      </c>
      <c r="H26" s="41">
        <v>1173.8303224795452</v>
      </c>
      <c r="I26" s="40">
        <f t="shared" si="1"/>
        <v>692.40425517468395</v>
      </c>
      <c r="J26" s="39">
        <f t="shared" si="2"/>
        <v>0.68743680855412015</v>
      </c>
      <c r="K26" s="39">
        <f t="shared" si="3"/>
        <v>0.82422958176662708</v>
      </c>
      <c r="L26" s="39">
        <f t="shared" si="4"/>
        <v>132904.69577695426</v>
      </c>
      <c r="M26" s="39">
        <f t="shared" si="5"/>
        <v>42859.220302996728</v>
      </c>
      <c r="N26" s="38">
        <f t="shared" si="6"/>
        <v>175763.91607995098</v>
      </c>
    </row>
    <row r="27" spans="1:14" outlineLevel="1">
      <c r="B27" s="44">
        <f t="shared" si="0"/>
        <v>8</v>
      </c>
      <c r="C27" s="43">
        <v>2.09</v>
      </c>
      <c r="D27" s="39">
        <f t="shared" si="7"/>
        <v>0.05</v>
      </c>
      <c r="E27" s="42">
        <f t="shared" si="8"/>
        <v>5.5E-2</v>
      </c>
      <c r="F27" s="42">
        <f t="shared" si="9"/>
        <v>2.8000000000000001E-2</v>
      </c>
      <c r="G27" s="39">
        <f t="shared" si="10"/>
        <v>100000</v>
      </c>
      <c r="H27" s="41">
        <v>1101.1560814683985</v>
      </c>
      <c r="I27" s="40">
        <f t="shared" si="1"/>
        <v>656.33691752263462</v>
      </c>
      <c r="J27" s="39">
        <f t="shared" si="2"/>
        <v>0.65159887066741251</v>
      </c>
      <c r="K27" s="39">
        <f t="shared" si="3"/>
        <v>0.80177974880022085</v>
      </c>
      <c r="L27" s="39">
        <f t="shared" si="4"/>
        <v>144712.48933150893</v>
      </c>
      <c r="M27" s="39">
        <f t="shared" si="5"/>
        <v>38122.257821010004</v>
      </c>
      <c r="N27" s="38">
        <f t="shared" si="6"/>
        <v>182834.74715251895</v>
      </c>
    </row>
    <row r="28" spans="1:14" outlineLevel="1">
      <c r="B28" s="44">
        <f t="shared" si="0"/>
        <v>9</v>
      </c>
      <c r="C28" s="43">
        <v>2.36</v>
      </c>
      <c r="D28" s="39">
        <f t="shared" si="7"/>
        <v>0.05</v>
      </c>
      <c r="E28" s="42">
        <f t="shared" si="8"/>
        <v>5.5E-2</v>
      </c>
      <c r="F28" s="42">
        <f t="shared" si="9"/>
        <v>2.8000000000000001E-2</v>
      </c>
      <c r="G28" s="39">
        <f t="shared" si="10"/>
        <v>100000</v>
      </c>
      <c r="H28" s="41">
        <v>1012.4988087583707</v>
      </c>
      <c r="I28" s="40">
        <f t="shared" si="1"/>
        <v>621.97111652114938</v>
      </c>
      <c r="J28" s="39">
        <f t="shared" si="2"/>
        <v>0.61762926129612561</v>
      </c>
      <c r="K28" s="39">
        <f t="shared" si="3"/>
        <v>0.77994138988348327</v>
      </c>
      <c r="L28" s="39">
        <f t="shared" si="4"/>
        <v>154895.51253534178</v>
      </c>
      <c r="M28" s="39">
        <f t="shared" si="5"/>
        <v>33227.017356790428</v>
      </c>
      <c r="N28" s="38">
        <f t="shared" si="6"/>
        <v>188122.52989213221</v>
      </c>
    </row>
    <row r="29" spans="1:14" outlineLevel="1">
      <c r="B29" s="44">
        <f t="shared" si="0"/>
        <v>10</v>
      </c>
      <c r="C29" s="43">
        <v>2.69</v>
      </c>
      <c r="D29" s="39">
        <f t="shared" si="7"/>
        <v>0.05</v>
      </c>
      <c r="E29" s="42">
        <f t="shared" si="8"/>
        <v>5.5E-2</v>
      </c>
      <c r="F29" s="42">
        <f t="shared" si="9"/>
        <v>2.8000000000000001E-2</v>
      </c>
      <c r="G29" s="39">
        <f t="shared" si="10"/>
        <v>100000</v>
      </c>
      <c r="H29" s="41">
        <v>904.35177890317436</v>
      </c>
      <c r="I29" s="40">
        <f t="shared" si="1"/>
        <v>589.19945839165007</v>
      </c>
      <c r="J29" s="39">
        <f t="shared" si="2"/>
        <v>0.58543057942760723</v>
      </c>
      <c r="K29" s="39">
        <f t="shared" si="3"/>
        <v>0.75869785008120938</v>
      </c>
      <c r="L29" s="39">
        <f t="shared" si="4"/>
        <v>167310.23034418916</v>
      </c>
      <c r="M29" s="39">
        <f t="shared" si="5"/>
        <v>28124.03428261475</v>
      </c>
      <c r="N29" s="38">
        <f t="shared" si="6"/>
        <v>195434.2646268039</v>
      </c>
    </row>
    <row r="30" spans="1:14" outlineLevel="1">
      <c r="B30" s="44">
        <f t="shared" si="0"/>
        <v>11</v>
      </c>
      <c r="C30" s="43">
        <v>3.06</v>
      </c>
      <c r="D30" s="39">
        <f t="shared" si="7"/>
        <v>0.05</v>
      </c>
      <c r="E30" s="42">
        <f t="shared" si="8"/>
        <v>5.5E-2</v>
      </c>
      <c r="F30" s="42">
        <f t="shared" si="9"/>
        <v>2.8000000000000001E-2</v>
      </c>
      <c r="G30" s="39">
        <f t="shared" si="10"/>
        <v>100000</v>
      </c>
      <c r="H30" s="41">
        <v>774.74071675980235</v>
      </c>
      <c r="I30" s="40">
        <f t="shared" si="1"/>
        <v>557.93653512938909</v>
      </c>
      <c r="J30" s="39">
        <f t="shared" si="2"/>
        <v>0.55491050182711588</v>
      </c>
      <c r="K30" s="39">
        <f t="shared" si="3"/>
        <v>0.73803292809456167</v>
      </c>
      <c r="L30" s="39">
        <f t="shared" si="4"/>
        <v>180295.03426784495</v>
      </c>
      <c r="M30" s="39">
        <f t="shared" si="5"/>
        <v>22823.840535441715</v>
      </c>
      <c r="N30" s="38">
        <f t="shared" si="6"/>
        <v>203118.87480328666</v>
      </c>
    </row>
    <row r="31" spans="1:14" outlineLevel="1">
      <c r="B31" s="44">
        <f t="shared" si="0"/>
        <v>12</v>
      </c>
      <c r="C31" s="43">
        <v>3.47</v>
      </c>
      <c r="D31" s="39">
        <f t="shared" si="7"/>
        <v>0.05</v>
      </c>
      <c r="E31" s="42">
        <f t="shared" si="8"/>
        <v>5.5E-2</v>
      </c>
      <c r="F31" s="42">
        <f t="shared" si="9"/>
        <v>2.8000000000000001E-2</v>
      </c>
      <c r="G31" s="39">
        <f t="shared" si="10"/>
        <v>100000</v>
      </c>
      <c r="H31" s="41">
        <v>621.81631080479781</v>
      </c>
      <c r="I31" s="40">
        <f t="shared" si="1"/>
        <v>528.10366859602061</v>
      </c>
      <c r="J31" s="39">
        <f t="shared" si="2"/>
        <v>0.5259815183195411</v>
      </c>
      <c r="K31" s="39">
        <f t="shared" si="3"/>
        <v>0.71793086390521565</v>
      </c>
      <c r="L31" s="39">
        <f t="shared" si="4"/>
        <v>193603.97768989802</v>
      </c>
      <c r="M31" s="39">
        <f t="shared" si="5"/>
        <v>17346.70189686841</v>
      </c>
      <c r="N31" s="38">
        <f t="shared" si="6"/>
        <v>210950.67958676643</v>
      </c>
    </row>
    <row r="32" spans="1:14" outlineLevel="1">
      <c r="B32" s="44">
        <f t="shared" si="0"/>
        <v>13</v>
      </c>
      <c r="C32" s="43">
        <v>3.95</v>
      </c>
      <c r="D32" s="39">
        <f t="shared" si="7"/>
        <v>0.05</v>
      </c>
      <c r="E32" s="42">
        <f t="shared" si="8"/>
        <v>5.5E-2</v>
      </c>
      <c r="F32" s="42">
        <f t="shared" si="9"/>
        <v>2.8000000000000001E-2</v>
      </c>
      <c r="G32" s="39">
        <f t="shared" si="10"/>
        <v>100000</v>
      </c>
      <c r="H32" s="41">
        <v>442.14043702902569</v>
      </c>
      <c r="I32" s="40">
        <f t="shared" si="1"/>
        <v>499.61247567526527</v>
      </c>
      <c r="J32" s="39">
        <f t="shared" si="2"/>
        <v>0.49856068087160299</v>
      </c>
      <c r="K32" s="39">
        <f t="shared" si="3"/>
        <v>0.69837632675604633</v>
      </c>
      <c r="L32" s="39">
        <f t="shared" si="4"/>
        <v>208600.94909542816</v>
      </c>
      <c r="M32" s="39">
        <f t="shared" si="5"/>
        <v>11674.799341483815</v>
      </c>
      <c r="N32" s="38">
        <f t="shared" si="6"/>
        <v>220275.74843691199</v>
      </c>
    </row>
    <row r="33" spans="1:18" outlineLevel="1">
      <c r="B33" s="44">
        <f t="shared" si="0"/>
        <v>14</v>
      </c>
      <c r="C33" s="43">
        <v>4.4400000000000004</v>
      </c>
      <c r="D33" s="39">
        <f t="shared" si="7"/>
        <v>0.05</v>
      </c>
      <c r="E33" s="42">
        <f t="shared" si="8"/>
        <v>5.5E-2</v>
      </c>
      <c r="F33" s="42">
        <f t="shared" si="9"/>
        <v>2.8000000000000001E-2</v>
      </c>
      <c r="G33" s="39">
        <f t="shared" si="10"/>
        <v>100000</v>
      </c>
      <c r="H33" s="41">
        <v>235.73437267725242</v>
      </c>
      <c r="I33" s="40">
        <f t="shared" si="1"/>
        <v>472.4135724995038</v>
      </c>
      <c r="J33" s="39">
        <f t="shared" si="2"/>
        <v>0.47256936575507397</v>
      </c>
      <c r="K33" s="39">
        <f t="shared" si="3"/>
        <v>0.67935440345918907</v>
      </c>
      <c r="L33" s="39">
        <f t="shared" si="4"/>
        <v>221827.9391998178</v>
      </c>
      <c r="M33" s="39">
        <f t="shared" si="5"/>
        <v>5888.7916767518846</v>
      </c>
      <c r="N33" s="38">
        <f t="shared" si="6"/>
        <v>227716.73087656969</v>
      </c>
    </row>
    <row r="34" spans="1:18" ht="15" outlineLevel="1" thickBot="1">
      <c r="B34" s="37">
        <f t="shared" si="0"/>
        <v>15</v>
      </c>
      <c r="C34" s="36">
        <v>4.99</v>
      </c>
      <c r="D34" s="32">
        <f t="shared" si="7"/>
        <v>0.05</v>
      </c>
      <c r="E34" s="35">
        <f t="shared" si="8"/>
        <v>5.5E-2</v>
      </c>
      <c r="F34" s="35">
        <f t="shared" si="9"/>
        <v>2.8000000000000001E-2</v>
      </c>
      <c r="G34" s="32">
        <f t="shared" si="10"/>
        <v>100000</v>
      </c>
      <c r="H34" s="34">
        <v>0</v>
      </c>
      <c r="I34" s="33">
        <f t="shared" si="1"/>
        <v>446.43555014775603</v>
      </c>
      <c r="J34" s="82">
        <f t="shared" si="2"/>
        <v>0.44793304810907486</v>
      </c>
      <c r="K34" s="82">
        <f t="shared" si="3"/>
        <v>0.6608505870225575</v>
      </c>
      <c r="L34" s="82">
        <f t="shared" si="4"/>
        <v>235734.37267725242</v>
      </c>
      <c r="M34" s="32">
        <f t="shared" si="5"/>
        <v>0</v>
      </c>
      <c r="N34" s="31">
        <f t="shared" si="6"/>
        <v>235734.37267725242</v>
      </c>
    </row>
    <row r="35" spans="1:18" ht="15.6" thickTop="1" thickBot="1"/>
    <row r="36" spans="1:18">
      <c r="B36" s="80" t="s">
        <v>100</v>
      </c>
      <c r="C36" s="79" t="s">
        <v>94</v>
      </c>
      <c r="D36" s="79" t="s">
        <v>93</v>
      </c>
      <c r="E36" s="78" t="s">
        <v>92</v>
      </c>
    </row>
    <row r="37" spans="1:18">
      <c r="B37" s="75" t="s">
        <v>28</v>
      </c>
      <c r="C37" s="77">
        <v>1</v>
      </c>
      <c r="D37" s="77">
        <f>D10</f>
        <v>1.1000000000000001</v>
      </c>
      <c r="E37" s="76">
        <f>E10</f>
        <v>0.9</v>
      </c>
    </row>
    <row r="38" spans="1:18">
      <c r="A38" s="29"/>
      <c r="B38" s="75" t="s">
        <v>67</v>
      </c>
      <c r="C38" s="74">
        <f>'Q ILA201-100-25 3a'!K9</f>
        <v>1949440.6992217565</v>
      </c>
      <c r="D38" s="74">
        <f>SUMPRODUCT(J42:J57,M42:M57)</f>
        <v>2098082.440068692</v>
      </c>
      <c r="E38" s="73">
        <f>SUMPRODUCT(O42:O57,R42:R57)</f>
        <v>1800400.9339082723</v>
      </c>
    </row>
    <row r="39" spans="1:18" ht="15" thickBot="1">
      <c r="A39" s="29"/>
      <c r="B39" s="72" t="s">
        <v>86</v>
      </c>
      <c r="C39" s="170">
        <f>MAX(D38-C38,0,E38-C38,0)</f>
        <v>148641.74084693543</v>
      </c>
      <c r="D39" s="171"/>
      <c r="E39" s="172"/>
    </row>
    <row r="40" spans="1:18" ht="15" outlineLevel="1" thickBot="1">
      <c r="A40" s="29"/>
      <c r="I40" s="30" t="s">
        <v>99</v>
      </c>
      <c r="N40" s="30" t="s">
        <v>98</v>
      </c>
    </row>
    <row r="41" spans="1:18" ht="44.4" outlineLevel="1" thickTop="1" thickBot="1">
      <c r="B41" s="50" t="s">
        <v>58</v>
      </c>
      <c r="C41" s="71" t="s">
        <v>97</v>
      </c>
      <c r="D41" s="71" t="s">
        <v>96</v>
      </c>
      <c r="E41" s="49" t="s">
        <v>56</v>
      </c>
      <c r="F41" s="49" t="s">
        <v>29</v>
      </c>
      <c r="G41" s="49" t="s">
        <v>55</v>
      </c>
      <c r="H41" s="48" t="s">
        <v>54</v>
      </c>
      <c r="I41" s="50" t="s">
        <v>53</v>
      </c>
      <c r="J41" s="49" t="s">
        <v>52</v>
      </c>
      <c r="K41" s="49" t="s">
        <v>51</v>
      </c>
      <c r="L41" s="49" t="s">
        <v>50</v>
      </c>
      <c r="M41" s="48" t="s">
        <v>49</v>
      </c>
      <c r="N41" s="50" t="s">
        <v>53</v>
      </c>
      <c r="O41" s="49" t="s">
        <v>52</v>
      </c>
      <c r="P41" s="49" t="s">
        <v>51</v>
      </c>
      <c r="Q41" s="49" t="s">
        <v>50</v>
      </c>
      <c r="R41" s="48" t="s">
        <v>49</v>
      </c>
    </row>
    <row r="42" spans="1:18" ht="15" outlineLevel="1" thickTop="1">
      <c r="B42" s="47">
        <v>0</v>
      </c>
      <c r="C42" s="86"/>
      <c r="D42" s="86"/>
      <c r="E42" s="46"/>
      <c r="F42" s="46"/>
      <c r="G42" s="46"/>
      <c r="H42" s="45"/>
      <c r="I42" s="47">
        <v>1000</v>
      </c>
      <c r="J42" s="46">
        <v>1</v>
      </c>
      <c r="K42" s="46"/>
      <c r="L42" s="46"/>
      <c r="M42" s="45">
        <v>0</v>
      </c>
      <c r="N42" s="47">
        <v>1000</v>
      </c>
      <c r="O42" s="46">
        <v>1</v>
      </c>
      <c r="P42" s="46"/>
      <c r="Q42" s="46"/>
      <c r="R42" s="45">
        <v>0</v>
      </c>
    </row>
    <row r="43" spans="1:18" outlineLevel="1">
      <c r="B43" s="44">
        <f t="shared" ref="B43:B57" si="11">B42+1</f>
        <v>1</v>
      </c>
      <c r="C43" s="85">
        <f>'Q ILA201-100-25 3a'!B12*$D$37</f>
        <v>0.53900000000000003</v>
      </c>
      <c r="D43" s="85">
        <f>'Q ILA201-100-25 3a'!B12*$E$37</f>
        <v>0.441</v>
      </c>
      <c r="E43" s="39">
        <v>0.05</v>
      </c>
      <c r="F43" s="39">
        <v>0.04</v>
      </c>
      <c r="G43" s="39">
        <v>100000</v>
      </c>
      <c r="H43" s="41">
        <v>1296.655658220878</v>
      </c>
      <c r="I43" s="40">
        <f t="shared" ref="I43:I57" si="12">I42*(1-C43/1000-E43)</f>
        <v>949.46100000000001</v>
      </c>
      <c r="J43" s="39">
        <f t="shared" ref="J43:J57" si="13">J42/(1+F43)</f>
        <v>0.96153846153846145</v>
      </c>
      <c r="K43" s="39">
        <f t="shared" ref="K43:K57" si="14">G43*I42*C43/1000</f>
        <v>53900</v>
      </c>
      <c r="L43" s="39">
        <f t="shared" ref="L43:L57" si="15">I42*E43*H43</f>
        <v>64832.782911043898</v>
      </c>
      <c r="M43" s="38">
        <f t="shared" ref="M43:M57" si="16">SUM(K43:L43)</f>
        <v>118732.78291104391</v>
      </c>
      <c r="N43" s="40">
        <f t="shared" ref="N43:N57" si="17">N42*(1-D43/1000-E43)</f>
        <v>949.55899999999997</v>
      </c>
      <c r="O43" s="39">
        <f t="shared" ref="O43:O57" si="18">O42/(1+F43)</f>
        <v>0.96153846153846145</v>
      </c>
      <c r="P43" s="39">
        <f t="shared" ref="P43:P57" si="19">G43*N42*D43/1000</f>
        <v>44100</v>
      </c>
      <c r="Q43" s="39">
        <f t="shared" ref="Q43:Q57" si="20">N42*E43*H43</f>
        <v>64832.782911043898</v>
      </c>
      <c r="R43" s="38">
        <f t="shared" ref="R43:R57" si="21">SUM(P43:Q43)</f>
        <v>108932.78291104391</v>
      </c>
    </row>
    <row r="44" spans="1:18" outlineLevel="1">
      <c r="B44" s="44">
        <f t="shared" si="11"/>
        <v>2</v>
      </c>
      <c r="C44" s="85">
        <f>'Q ILA201-100-25 3a'!B13*$D$37</f>
        <v>0.79200000000000004</v>
      </c>
      <c r="D44" s="85">
        <f>'Q ILA201-100-25 3a'!B13*$E$37</f>
        <v>0.64800000000000002</v>
      </c>
      <c r="E44" s="39">
        <f t="shared" ref="E44:E57" si="22">E43</f>
        <v>0.05</v>
      </c>
      <c r="F44" s="39">
        <f t="shared" ref="F44:F57" si="23">F43</f>
        <v>0.04</v>
      </c>
      <c r="G44" s="39">
        <f t="shared" ref="G44:G57" si="24">G43</f>
        <v>100000</v>
      </c>
      <c r="H44" s="41">
        <v>1314.2713038963395</v>
      </c>
      <c r="I44" s="40">
        <f t="shared" si="12"/>
        <v>901.23597688799998</v>
      </c>
      <c r="J44" s="39">
        <f t="shared" si="13"/>
        <v>0.92455621301775137</v>
      </c>
      <c r="K44" s="39">
        <f t="shared" si="14"/>
        <v>75197.311199999996</v>
      </c>
      <c r="L44" s="39">
        <f t="shared" si="15"/>
        <v>62392.467323436125</v>
      </c>
      <c r="M44" s="38">
        <f t="shared" si="16"/>
        <v>137589.77852343611</v>
      </c>
      <c r="N44" s="40">
        <f t="shared" si="17"/>
        <v>901.46573576799994</v>
      </c>
      <c r="O44" s="39">
        <f t="shared" si="18"/>
        <v>0.92455621301775137</v>
      </c>
      <c r="P44" s="39">
        <f t="shared" si="19"/>
        <v>61531.423200000005</v>
      </c>
      <c r="Q44" s="39">
        <f t="shared" si="20"/>
        <v>62398.907252825215</v>
      </c>
      <c r="R44" s="38">
        <f t="shared" si="21"/>
        <v>123930.33045282522</v>
      </c>
    </row>
    <row r="45" spans="1:18" outlineLevel="1">
      <c r="B45" s="44">
        <f t="shared" si="11"/>
        <v>3</v>
      </c>
      <c r="C45" s="85">
        <f>'Q ILA201-100-25 3a'!B14*$D$37</f>
        <v>1.056</v>
      </c>
      <c r="D45" s="85">
        <f>'Q ILA201-100-25 3a'!B14*$E$37</f>
        <v>0.86399999999999999</v>
      </c>
      <c r="E45" s="39">
        <f t="shared" si="22"/>
        <v>0.05</v>
      </c>
      <c r="F45" s="39">
        <f t="shared" si="23"/>
        <v>0.04</v>
      </c>
      <c r="G45" s="39">
        <f t="shared" si="24"/>
        <v>100000</v>
      </c>
      <c r="H45" s="41">
        <v>1313.6835355694675</v>
      </c>
      <c r="I45" s="40">
        <f t="shared" si="12"/>
        <v>855.22247285200626</v>
      </c>
      <c r="J45" s="39">
        <f t="shared" si="13"/>
        <v>0.88899635867091475</v>
      </c>
      <c r="K45" s="39">
        <f t="shared" si="14"/>
        <v>95170.519159372794</v>
      </c>
      <c r="L45" s="39">
        <f t="shared" si="15"/>
        <v>59196.943225031537</v>
      </c>
      <c r="M45" s="38">
        <f t="shared" si="16"/>
        <v>154367.46238440432</v>
      </c>
      <c r="N45" s="40">
        <f t="shared" si="17"/>
        <v>855.61358258389635</v>
      </c>
      <c r="O45" s="39">
        <f t="shared" si="18"/>
        <v>0.88899635867091475</v>
      </c>
      <c r="P45" s="39">
        <f t="shared" si="19"/>
        <v>77886.639570355197</v>
      </c>
      <c r="Q45" s="39">
        <f t="shared" si="20"/>
        <v>59212.034747921876</v>
      </c>
      <c r="R45" s="38">
        <f t="shared" si="21"/>
        <v>137098.67431827707</v>
      </c>
    </row>
    <row r="46" spans="1:18" outlineLevel="1">
      <c r="B46" s="44">
        <f t="shared" si="11"/>
        <v>4</v>
      </c>
      <c r="C46" s="85">
        <f>'Q ILA201-100-25 3a'!B15*$D$37</f>
        <v>1.298</v>
      </c>
      <c r="D46" s="85">
        <f>'Q ILA201-100-25 3a'!B15*$E$37</f>
        <v>1.0620000000000001</v>
      </c>
      <c r="E46" s="39">
        <f t="shared" si="22"/>
        <v>0.05</v>
      </c>
      <c r="F46" s="39">
        <f t="shared" si="23"/>
        <v>0.04</v>
      </c>
      <c r="G46" s="39">
        <f t="shared" si="24"/>
        <v>100000</v>
      </c>
      <c r="H46" s="41">
        <v>1297.6363046948559</v>
      </c>
      <c r="I46" s="40">
        <f t="shared" si="12"/>
        <v>811.35127043964394</v>
      </c>
      <c r="J46" s="39">
        <f t="shared" si="13"/>
        <v>0.85480419102972571</v>
      </c>
      <c r="K46" s="39">
        <f t="shared" si="14"/>
        <v>111007.87697619041</v>
      </c>
      <c r="L46" s="39">
        <f t="shared" si="15"/>
        <v>55488.386468183708</v>
      </c>
      <c r="M46" s="38">
        <f t="shared" si="16"/>
        <v>166496.26344437411</v>
      </c>
      <c r="N46" s="40">
        <f t="shared" si="17"/>
        <v>811.92424182999741</v>
      </c>
      <c r="O46" s="39">
        <f t="shared" si="18"/>
        <v>0.85480419102972571</v>
      </c>
      <c r="P46" s="39">
        <f t="shared" si="19"/>
        <v>90866.162470409792</v>
      </c>
      <c r="Q46" s="39">
        <f t="shared" si="20"/>
        <v>55513.762377544714</v>
      </c>
      <c r="R46" s="38">
        <f t="shared" si="21"/>
        <v>146379.92484795451</v>
      </c>
    </row>
    <row r="47" spans="1:18" outlineLevel="1">
      <c r="B47" s="44">
        <f t="shared" si="11"/>
        <v>5</v>
      </c>
      <c r="C47" s="85">
        <f>'Q ILA201-100-25 3a'!B16*$D$37</f>
        <v>1.4960000000000002</v>
      </c>
      <c r="D47" s="85">
        <f>'Q ILA201-100-25 3a'!B16*$E$37</f>
        <v>1.2240000000000002</v>
      </c>
      <c r="E47" s="39">
        <f t="shared" si="22"/>
        <v>0.05</v>
      </c>
      <c r="F47" s="39">
        <f t="shared" si="23"/>
        <v>0.04</v>
      </c>
      <c r="G47" s="39">
        <f t="shared" si="24"/>
        <v>100000</v>
      </c>
      <c r="H47" s="41">
        <v>1270.3613250937153</v>
      </c>
      <c r="I47" s="40">
        <f t="shared" si="12"/>
        <v>769.56992541708394</v>
      </c>
      <c r="J47" s="39">
        <f t="shared" si="13"/>
        <v>0.82192710675935166</v>
      </c>
      <c r="K47" s="39">
        <f t="shared" si="14"/>
        <v>121378.15005777076</v>
      </c>
      <c r="L47" s="39">
        <f t="shared" si="15"/>
        <v>51535.463751608775</v>
      </c>
      <c r="M47" s="38">
        <f t="shared" si="16"/>
        <v>172913.61380937955</v>
      </c>
      <c r="N47" s="40">
        <f t="shared" si="17"/>
        <v>770.33423446649761</v>
      </c>
      <c r="O47" s="39">
        <f t="shared" si="18"/>
        <v>0.82192710675935166</v>
      </c>
      <c r="P47" s="39">
        <f t="shared" si="19"/>
        <v>99379.527199991702</v>
      </c>
      <c r="Q47" s="39">
        <f t="shared" si="20"/>
        <v>51571.857786343287</v>
      </c>
      <c r="R47" s="38">
        <f t="shared" si="21"/>
        <v>150951.384986335</v>
      </c>
    </row>
    <row r="48" spans="1:18" outlineLevel="1">
      <c r="B48" s="44">
        <f t="shared" si="11"/>
        <v>6</v>
      </c>
      <c r="C48" s="85">
        <f>'Q ILA201-100-25 3a'!B17*$D$37</f>
        <v>1.7270000000000003</v>
      </c>
      <c r="D48" s="85">
        <f>'Q ILA201-100-25 3a'!B17*$E$37</f>
        <v>1.413</v>
      </c>
      <c r="E48" s="39">
        <f t="shared" si="22"/>
        <v>0.05</v>
      </c>
      <c r="F48" s="39">
        <f t="shared" si="23"/>
        <v>0.04</v>
      </c>
      <c r="G48" s="39">
        <f t="shared" si="24"/>
        <v>100000</v>
      </c>
      <c r="H48" s="41">
        <v>1229.9423803372763</v>
      </c>
      <c r="I48" s="40">
        <f t="shared" si="12"/>
        <v>729.76238188503442</v>
      </c>
      <c r="J48" s="39">
        <f t="shared" si="13"/>
        <v>0.79031452573014582</v>
      </c>
      <c r="K48" s="39">
        <f t="shared" si="14"/>
        <v>132904.72611953042</v>
      </c>
      <c r="L48" s="39">
        <f t="shared" si="15"/>
        <v>47326.333295173426</v>
      </c>
      <c r="M48" s="38">
        <f t="shared" si="16"/>
        <v>180231.05941470384</v>
      </c>
      <c r="N48" s="40">
        <f t="shared" si="17"/>
        <v>730.72904046987151</v>
      </c>
      <c r="O48" s="39">
        <f t="shared" si="18"/>
        <v>0.79031452573014582</v>
      </c>
      <c r="P48" s="39">
        <f t="shared" si="19"/>
        <v>108848.2273301161</v>
      </c>
      <c r="Q48" s="39">
        <f t="shared" si="20"/>
        <v>47373.336099750879</v>
      </c>
      <c r="R48" s="38">
        <f t="shared" si="21"/>
        <v>156221.56342986698</v>
      </c>
    </row>
    <row r="49" spans="1:18" outlineLevel="1">
      <c r="B49" s="44">
        <f t="shared" si="11"/>
        <v>7</v>
      </c>
      <c r="C49" s="85">
        <f>'Q ILA201-100-25 3a'!B18*$D$37</f>
        <v>2.0020000000000002</v>
      </c>
      <c r="D49" s="85">
        <f>'Q ILA201-100-25 3a'!B18*$E$37</f>
        <v>1.6380000000000001</v>
      </c>
      <c r="E49" s="39">
        <f t="shared" si="22"/>
        <v>0.05</v>
      </c>
      <c r="F49" s="39">
        <f t="shared" si="23"/>
        <v>0.04</v>
      </c>
      <c r="G49" s="39">
        <f t="shared" si="24"/>
        <v>100000</v>
      </c>
      <c r="H49" s="41">
        <v>1173.8303224795452</v>
      </c>
      <c r="I49" s="40">
        <f t="shared" si="12"/>
        <v>691.81327850224886</v>
      </c>
      <c r="J49" s="39">
        <f t="shared" si="13"/>
        <v>0.75991781320206331</v>
      </c>
      <c r="K49" s="39">
        <f t="shared" si="14"/>
        <v>146098.4288533839</v>
      </c>
      <c r="L49" s="39">
        <f t="shared" si="15"/>
        <v>42830.860603077548</v>
      </c>
      <c r="M49" s="38">
        <f t="shared" si="16"/>
        <v>188929.28945646144</v>
      </c>
      <c r="N49" s="40">
        <f t="shared" si="17"/>
        <v>692.99565427808818</v>
      </c>
      <c r="O49" s="39">
        <f t="shared" si="18"/>
        <v>0.75991781320206331</v>
      </c>
      <c r="P49" s="39">
        <f t="shared" si="19"/>
        <v>119693.41682896495</v>
      </c>
      <c r="Q49" s="39">
        <f t="shared" si="20"/>
        <v>42887.595260995891</v>
      </c>
      <c r="R49" s="38">
        <f t="shared" si="21"/>
        <v>162581.01208996086</v>
      </c>
    </row>
    <row r="50" spans="1:18" outlineLevel="1">
      <c r="B50" s="44">
        <f t="shared" si="11"/>
        <v>8</v>
      </c>
      <c r="C50" s="85">
        <f>'Q ILA201-100-25 3a'!B19*$D$37</f>
        <v>2.2989999999999999</v>
      </c>
      <c r="D50" s="85">
        <f>'Q ILA201-100-25 3a'!B19*$E$37</f>
        <v>1.881</v>
      </c>
      <c r="E50" s="39">
        <f t="shared" si="22"/>
        <v>0.05</v>
      </c>
      <c r="F50" s="39">
        <f t="shared" si="23"/>
        <v>0.04</v>
      </c>
      <c r="G50" s="39">
        <f t="shared" si="24"/>
        <v>100000</v>
      </c>
      <c r="H50" s="41">
        <v>1101.1560814683985</v>
      </c>
      <c r="I50" s="40">
        <f t="shared" si="12"/>
        <v>655.63213584985965</v>
      </c>
      <c r="J50" s="39">
        <f t="shared" si="13"/>
        <v>0.73069020500198389</v>
      </c>
      <c r="K50" s="39">
        <f t="shared" si="14"/>
        <v>159047.87272766701</v>
      </c>
      <c r="L50" s="39">
        <f t="shared" si="15"/>
        <v>38089.719943167111</v>
      </c>
      <c r="M50" s="38">
        <f t="shared" si="16"/>
        <v>197137.59267083413</v>
      </c>
      <c r="N50" s="40">
        <f t="shared" si="17"/>
        <v>657.04234673848669</v>
      </c>
      <c r="O50" s="39">
        <f t="shared" si="18"/>
        <v>0.73069020500198389</v>
      </c>
      <c r="P50" s="39">
        <f t="shared" si="19"/>
        <v>130352.48256970839</v>
      </c>
      <c r="Q50" s="39">
        <f t="shared" si="20"/>
        <v>38154.818956974428</v>
      </c>
      <c r="R50" s="38">
        <f t="shared" si="21"/>
        <v>168507.3015266828</v>
      </c>
    </row>
    <row r="51" spans="1:18" outlineLevel="1">
      <c r="B51" s="44">
        <f t="shared" si="11"/>
        <v>9</v>
      </c>
      <c r="C51" s="85">
        <f>'Q ILA201-100-25 3a'!B20*$D$37</f>
        <v>2.5960000000000001</v>
      </c>
      <c r="D51" s="85">
        <f>'Q ILA201-100-25 3a'!B20*$E$37</f>
        <v>2.1240000000000001</v>
      </c>
      <c r="E51" s="39">
        <f t="shared" si="22"/>
        <v>0.05</v>
      </c>
      <c r="F51" s="39">
        <f t="shared" si="23"/>
        <v>0.04</v>
      </c>
      <c r="G51" s="39">
        <f t="shared" si="24"/>
        <v>100000</v>
      </c>
      <c r="H51" s="41">
        <v>1012.4988087583707</v>
      </c>
      <c r="I51" s="40">
        <f t="shared" si="12"/>
        <v>621.14850803270042</v>
      </c>
      <c r="J51" s="39">
        <f t="shared" si="13"/>
        <v>0.70258673557883067</v>
      </c>
      <c r="K51" s="39">
        <f t="shared" si="14"/>
        <v>170202.10246662356</v>
      </c>
      <c r="L51" s="39">
        <f t="shared" si="15"/>
        <v>33191.337826584466</v>
      </c>
      <c r="M51" s="38">
        <f t="shared" si="16"/>
        <v>203393.44029320803</v>
      </c>
      <c r="N51" s="40">
        <f t="shared" si="17"/>
        <v>622.79467145708975</v>
      </c>
      <c r="O51" s="39">
        <f t="shared" si="18"/>
        <v>0.70258673557883067</v>
      </c>
      <c r="P51" s="39">
        <f t="shared" si="19"/>
        <v>139555.79444725456</v>
      </c>
      <c r="Q51" s="39">
        <f t="shared" si="20"/>
        <v>33262.729668826112</v>
      </c>
      <c r="R51" s="38">
        <f t="shared" si="21"/>
        <v>172818.52411608066</v>
      </c>
    </row>
    <row r="52" spans="1:18" outlineLevel="1">
      <c r="B52" s="44">
        <f t="shared" si="11"/>
        <v>10</v>
      </c>
      <c r="C52" s="85">
        <f>'Q ILA201-100-25 3a'!B21*$D$37</f>
        <v>2.9590000000000001</v>
      </c>
      <c r="D52" s="85">
        <f>'Q ILA201-100-25 3a'!B21*$E$37</f>
        <v>2.4209999999999998</v>
      </c>
      <c r="E52" s="39">
        <f t="shared" si="22"/>
        <v>0.05</v>
      </c>
      <c r="F52" s="39">
        <f t="shared" si="23"/>
        <v>0.04</v>
      </c>
      <c r="G52" s="39">
        <f t="shared" si="24"/>
        <v>100000</v>
      </c>
      <c r="H52" s="41">
        <v>904.35177890317436</v>
      </c>
      <c r="I52" s="40">
        <f t="shared" si="12"/>
        <v>588.2531041957966</v>
      </c>
      <c r="J52" s="39">
        <f t="shared" si="13"/>
        <v>0.67556416882579873</v>
      </c>
      <c r="K52" s="39">
        <f t="shared" si="14"/>
        <v>183797.84352687607</v>
      </c>
      <c r="L52" s="39">
        <f t="shared" si="15"/>
        <v>28086.837910121267</v>
      </c>
      <c r="M52" s="38">
        <f t="shared" si="16"/>
        <v>211884.68143699734</v>
      </c>
      <c r="N52" s="40">
        <f t="shared" si="17"/>
        <v>590.14715198463762</v>
      </c>
      <c r="O52" s="39">
        <f t="shared" si="18"/>
        <v>0.67556416882579873</v>
      </c>
      <c r="P52" s="39">
        <f t="shared" si="19"/>
        <v>150778.58995976142</v>
      </c>
      <c r="Q52" s="39">
        <f t="shared" si="20"/>
        <v>28161.27345118186</v>
      </c>
      <c r="R52" s="38">
        <f t="shared" si="21"/>
        <v>178939.86341094328</v>
      </c>
    </row>
    <row r="53" spans="1:18" outlineLevel="1">
      <c r="B53" s="44">
        <f t="shared" si="11"/>
        <v>11</v>
      </c>
      <c r="C53" s="85">
        <f>'Q ILA201-100-25 3a'!B22*$D$37</f>
        <v>3.3660000000000005</v>
      </c>
      <c r="D53" s="85">
        <f>'Q ILA201-100-25 3a'!B22*$E$37</f>
        <v>2.754</v>
      </c>
      <c r="E53" s="39">
        <f t="shared" si="22"/>
        <v>0.05</v>
      </c>
      <c r="F53" s="39">
        <f t="shared" si="23"/>
        <v>0.04</v>
      </c>
      <c r="G53" s="39">
        <f t="shared" si="24"/>
        <v>100000</v>
      </c>
      <c r="H53" s="41">
        <v>774.74071675980235</v>
      </c>
      <c r="I53" s="40">
        <f t="shared" si="12"/>
        <v>556.86038903728365</v>
      </c>
      <c r="J53" s="39">
        <f t="shared" si="13"/>
        <v>0.64958093156326802</v>
      </c>
      <c r="K53" s="39">
        <f t="shared" si="14"/>
        <v>198005.99487230519</v>
      </c>
      <c r="L53" s="39">
        <f t="shared" si="15"/>
        <v>22787.181579041509</v>
      </c>
      <c r="M53" s="38">
        <f t="shared" si="16"/>
        <v>220793.17645134669</v>
      </c>
      <c r="N53" s="40">
        <f t="shared" si="17"/>
        <v>559.01452912883997</v>
      </c>
      <c r="O53" s="39">
        <f t="shared" si="18"/>
        <v>0.64958093156326802</v>
      </c>
      <c r="P53" s="39">
        <f t="shared" si="19"/>
        <v>162526.5256565692</v>
      </c>
      <c r="Q53" s="39">
        <f t="shared" si="20"/>
        <v>22860.551376116709</v>
      </c>
      <c r="R53" s="38">
        <f t="shared" si="21"/>
        <v>185387.07703268592</v>
      </c>
    </row>
    <row r="54" spans="1:18" outlineLevel="1">
      <c r="B54" s="44">
        <f t="shared" si="11"/>
        <v>12</v>
      </c>
      <c r="C54" s="85">
        <f>'Q ILA201-100-25 3a'!B23*$D$37</f>
        <v>3.8170000000000006</v>
      </c>
      <c r="D54" s="85">
        <f>'Q ILA201-100-25 3a'!B23*$E$37</f>
        <v>3.1230000000000002</v>
      </c>
      <c r="E54" s="39">
        <f t="shared" si="22"/>
        <v>0.05</v>
      </c>
      <c r="F54" s="39">
        <f t="shared" si="23"/>
        <v>0.04</v>
      </c>
      <c r="G54" s="39">
        <f t="shared" si="24"/>
        <v>100000</v>
      </c>
      <c r="H54" s="41">
        <v>621.81631080479781</v>
      </c>
      <c r="I54" s="40">
        <f t="shared" si="12"/>
        <v>526.89183348046413</v>
      </c>
      <c r="J54" s="39">
        <f t="shared" si="13"/>
        <v>0.62459704958006534</v>
      </c>
      <c r="K54" s="39">
        <f t="shared" si="14"/>
        <v>212553.6104955312</v>
      </c>
      <c r="L54" s="39">
        <f t="shared" si="15"/>
        <v>17313.243637224412</v>
      </c>
      <c r="M54" s="38">
        <f t="shared" si="16"/>
        <v>229866.8541327556</v>
      </c>
      <c r="N54" s="40">
        <f t="shared" si="17"/>
        <v>529.31800029792862</v>
      </c>
      <c r="O54" s="39">
        <f t="shared" si="18"/>
        <v>0.62459704958006534</v>
      </c>
      <c r="P54" s="39">
        <f t="shared" si="19"/>
        <v>174580.23744693672</v>
      </c>
      <c r="Q54" s="39">
        <f t="shared" si="20"/>
        <v>17380.217609458821</v>
      </c>
      <c r="R54" s="38">
        <f t="shared" si="21"/>
        <v>191960.45505639556</v>
      </c>
    </row>
    <row r="55" spans="1:18" outlineLevel="1">
      <c r="B55" s="44">
        <f t="shared" si="11"/>
        <v>13</v>
      </c>
      <c r="C55" s="85">
        <f>'Q ILA201-100-25 3a'!B24*$D$37</f>
        <v>4.3450000000000006</v>
      </c>
      <c r="D55" s="85">
        <f>'Q ILA201-100-25 3a'!B24*$E$37</f>
        <v>3.5550000000000002</v>
      </c>
      <c r="E55" s="39">
        <f t="shared" si="22"/>
        <v>0.05</v>
      </c>
      <c r="F55" s="39">
        <f t="shared" si="23"/>
        <v>0.04</v>
      </c>
      <c r="G55" s="39">
        <f t="shared" si="24"/>
        <v>100000</v>
      </c>
      <c r="H55" s="41">
        <v>442.14043702902569</v>
      </c>
      <c r="I55" s="40">
        <f t="shared" si="12"/>
        <v>498.25789678996824</v>
      </c>
      <c r="J55" s="39">
        <f t="shared" si="13"/>
        <v>0.60057408613467822</v>
      </c>
      <c r="K55" s="39">
        <f t="shared" si="14"/>
        <v>228934.5016472617</v>
      </c>
      <c r="L55" s="39">
        <f t="shared" si="15"/>
        <v>11648.009276103852</v>
      </c>
      <c r="M55" s="38">
        <f t="shared" si="16"/>
        <v>240582.51092336554</v>
      </c>
      <c r="N55" s="40">
        <f t="shared" si="17"/>
        <v>500.97037479197303</v>
      </c>
      <c r="O55" s="39">
        <f t="shared" si="18"/>
        <v>0.60057408613467822</v>
      </c>
      <c r="P55" s="39">
        <f t="shared" si="19"/>
        <v>188172.54910591364</v>
      </c>
      <c r="Q55" s="39">
        <f t="shared" si="20"/>
        <v>11701.644598952807</v>
      </c>
      <c r="R55" s="38">
        <f t="shared" si="21"/>
        <v>199874.19370486645</v>
      </c>
    </row>
    <row r="56" spans="1:18" outlineLevel="1">
      <c r="B56" s="44">
        <f t="shared" si="11"/>
        <v>14</v>
      </c>
      <c r="C56" s="85">
        <f>'Q ILA201-100-25 3a'!B25*$D$37</f>
        <v>4.8840000000000012</v>
      </c>
      <c r="D56" s="85">
        <f>'Q ILA201-100-25 3a'!B25*$E$37</f>
        <v>3.9960000000000004</v>
      </c>
      <c r="E56" s="39">
        <f t="shared" si="22"/>
        <v>0.05</v>
      </c>
      <c r="F56" s="39">
        <f t="shared" si="23"/>
        <v>0.04</v>
      </c>
      <c r="G56" s="39">
        <f t="shared" si="24"/>
        <v>100000</v>
      </c>
      <c r="H56" s="41">
        <v>235.73437267725242</v>
      </c>
      <c r="I56" s="40">
        <f t="shared" si="12"/>
        <v>470.91151038254759</v>
      </c>
      <c r="J56" s="39">
        <f t="shared" si="13"/>
        <v>0.57747508282180593</v>
      </c>
      <c r="K56" s="39">
        <f t="shared" si="14"/>
        <v>243349.15679222057</v>
      </c>
      <c r="L56" s="39">
        <f t="shared" si="15"/>
        <v>5872.8256365635179</v>
      </c>
      <c r="M56" s="38">
        <f t="shared" si="16"/>
        <v>249221.9824287841</v>
      </c>
      <c r="N56" s="40">
        <f t="shared" si="17"/>
        <v>473.91997843470563</v>
      </c>
      <c r="O56" s="39">
        <f t="shared" si="18"/>
        <v>0.57747508282180593</v>
      </c>
      <c r="P56" s="39">
        <f t="shared" si="19"/>
        <v>200187.76176687243</v>
      </c>
      <c r="Q56" s="39">
        <f t="shared" si="20"/>
        <v>5904.7968515736902</v>
      </c>
      <c r="R56" s="38">
        <f t="shared" si="21"/>
        <v>206092.55861844611</v>
      </c>
    </row>
    <row r="57" spans="1:18" ht="15" outlineLevel="1" thickBot="1">
      <c r="B57" s="37">
        <f t="shared" si="11"/>
        <v>15</v>
      </c>
      <c r="C57" s="84">
        <f>'Q ILA201-100-25 3a'!B26*$D$37</f>
        <v>5.4890000000000008</v>
      </c>
      <c r="D57" s="84">
        <f>'Q ILA201-100-25 3a'!B26*$E$37</f>
        <v>4.4910000000000005</v>
      </c>
      <c r="E57" s="32">
        <f t="shared" si="22"/>
        <v>0.05</v>
      </c>
      <c r="F57" s="32">
        <f t="shared" si="23"/>
        <v>0.04</v>
      </c>
      <c r="G57" s="32">
        <f t="shared" si="24"/>
        <v>100000</v>
      </c>
      <c r="H57" s="34">
        <v>0</v>
      </c>
      <c r="I57" s="33">
        <f t="shared" si="12"/>
        <v>444.78110158293038</v>
      </c>
      <c r="J57" s="82">
        <f t="shared" si="13"/>
        <v>0.55526450271327488</v>
      </c>
      <c r="K57" s="82">
        <f t="shared" si="14"/>
        <v>258483.32804898042</v>
      </c>
      <c r="L57" s="82">
        <f t="shared" si="15"/>
        <v>0</v>
      </c>
      <c r="M57" s="81">
        <f t="shared" si="16"/>
        <v>258483.32804898042</v>
      </c>
      <c r="N57" s="83">
        <f t="shared" si="17"/>
        <v>448.09560488982004</v>
      </c>
      <c r="O57" s="82">
        <f t="shared" si="18"/>
        <v>0.55526450271327488</v>
      </c>
      <c r="P57" s="82">
        <f t="shared" si="19"/>
        <v>212837.46231502635</v>
      </c>
      <c r="Q57" s="82">
        <f t="shared" si="20"/>
        <v>0</v>
      </c>
      <c r="R57" s="81">
        <f t="shared" si="21"/>
        <v>212837.46231502635</v>
      </c>
    </row>
    <row r="58" spans="1:18" ht="15.6" thickTop="1" thickBot="1"/>
    <row r="59" spans="1:18">
      <c r="B59" s="80" t="s">
        <v>95</v>
      </c>
      <c r="C59" s="79" t="s">
        <v>94</v>
      </c>
      <c r="D59" s="79" t="s">
        <v>93</v>
      </c>
      <c r="E59" s="78" t="s">
        <v>92</v>
      </c>
    </row>
    <row r="60" spans="1:18">
      <c r="B60" s="75" t="s">
        <v>27</v>
      </c>
      <c r="C60" s="77">
        <v>1</v>
      </c>
      <c r="D60" s="77">
        <f>D11</f>
        <v>1.2</v>
      </c>
      <c r="E60" s="76">
        <f>E11</f>
        <v>0.8</v>
      </c>
    </row>
    <row r="61" spans="1:18">
      <c r="A61" s="29"/>
      <c r="B61" s="75" t="s">
        <v>67</v>
      </c>
      <c r="C61" s="74">
        <f>'Q ILA201-100-25 3a'!K9</f>
        <v>1949440.6992217565</v>
      </c>
      <c r="D61" s="74">
        <f>SUMPRODUCT(J65:J80,M65:M80)</f>
        <v>1893844.7283037871</v>
      </c>
      <c r="E61" s="73">
        <f>SUMPRODUCT(O65:O80,R65:R80)</f>
        <v>2010773.7896438015</v>
      </c>
    </row>
    <row r="62" spans="1:18" ht="15" thickBot="1">
      <c r="A62" s="29"/>
      <c r="B62" s="72" t="s">
        <v>86</v>
      </c>
      <c r="C62" s="170">
        <f>MAX(D61-C61,0,E61-C61,0)</f>
        <v>61333.090422044974</v>
      </c>
      <c r="D62" s="171"/>
      <c r="E62" s="172"/>
    </row>
    <row r="63" spans="1:18" ht="15" outlineLevel="1" thickBot="1">
      <c r="A63" s="29"/>
      <c r="I63" s="30" t="s">
        <v>91</v>
      </c>
      <c r="N63" s="30" t="s">
        <v>90</v>
      </c>
    </row>
    <row r="64" spans="1:18" ht="30" outlineLevel="1" thickTop="1" thickBot="1">
      <c r="B64" s="50" t="s">
        <v>58</v>
      </c>
      <c r="C64" s="49" t="s">
        <v>57</v>
      </c>
      <c r="D64" s="71" t="s">
        <v>89</v>
      </c>
      <c r="E64" s="71" t="s">
        <v>88</v>
      </c>
      <c r="F64" s="49" t="s">
        <v>29</v>
      </c>
      <c r="G64" s="49" t="s">
        <v>55</v>
      </c>
      <c r="H64" s="48" t="s">
        <v>54</v>
      </c>
      <c r="I64" s="50" t="s">
        <v>53</v>
      </c>
      <c r="J64" s="49" t="s">
        <v>52</v>
      </c>
      <c r="K64" s="49" t="s">
        <v>51</v>
      </c>
      <c r="L64" s="49" t="s">
        <v>50</v>
      </c>
      <c r="M64" s="48" t="s">
        <v>49</v>
      </c>
      <c r="N64" s="50" t="s">
        <v>53</v>
      </c>
      <c r="O64" s="49" t="s">
        <v>52</v>
      </c>
      <c r="P64" s="49" t="s">
        <v>51</v>
      </c>
      <c r="Q64" s="49" t="s">
        <v>50</v>
      </c>
      <c r="R64" s="48" t="s">
        <v>49</v>
      </c>
    </row>
    <row r="65" spans="2:18" ht="15" outlineLevel="1" thickTop="1">
      <c r="B65" s="47">
        <v>0</v>
      </c>
      <c r="C65" s="46"/>
      <c r="D65" s="46"/>
      <c r="E65" s="46"/>
      <c r="F65" s="46"/>
      <c r="G65" s="46"/>
      <c r="H65" s="45"/>
      <c r="I65" s="47">
        <v>1000</v>
      </c>
      <c r="J65" s="46">
        <v>1</v>
      </c>
      <c r="K65" s="46"/>
      <c r="L65" s="46"/>
      <c r="M65" s="45">
        <v>0</v>
      </c>
      <c r="N65" s="47">
        <v>1000</v>
      </c>
      <c r="O65" s="46">
        <v>1</v>
      </c>
      <c r="P65" s="46"/>
      <c r="Q65" s="46"/>
      <c r="R65" s="45">
        <v>0</v>
      </c>
    </row>
    <row r="66" spans="2:18" outlineLevel="1">
      <c r="B66" s="44">
        <f t="shared" ref="B66:B80" si="25">B65+1</f>
        <v>1</v>
      </c>
      <c r="C66" s="43">
        <v>0.49</v>
      </c>
      <c r="D66" s="70">
        <f>'Q ILA201-100-25 3a'!C12*D60</f>
        <v>0.06</v>
      </c>
      <c r="E66" s="70">
        <f>'Q ILA201-100-25 3a'!C12*E60</f>
        <v>4.0000000000000008E-2</v>
      </c>
      <c r="F66" s="39">
        <v>0.04</v>
      </c>
      <c r="G66" s="39">
        <v>100000</v>
      </c>
      <c r="H66" s="41">
        <v>1296.655658220878</v>
      </c>
      <c r="I66" s="40">
        <f t="shared" ref="I66:I80" si="26">I65*(1-C66/1000-D66)</f>
        <v>939.5100000000001</v>
      </c>
      <c r="J66" s="39">
        <f t="shared" ref="J66:J80" si="27">J65/(1+F66)</f>
        <v>0.96153846153846145</v>
      </c>
      <c r="K66" s="39">
        <f t="shared" ref="K66:K80" si="28">G66*I65*C66/1000</f>
        <v>49000</v>
      </c>
      <c r="L66" s="39">
        <f t="shared" ref="L66:L80" si="29">I65*D66*H66</f>
        <v>77799.339493252672</v>
      </c>
      <c r="M66" s="38">
        <f t="shared" ref="M66:M80" si="30">SUM(K66:L66)</f>
        <v>126799.33949325267</v>
      </c>
      <c r="N66" s="40">
        <f t="shared" ref="N66:N80" si="31">N65*(1-C66/1000-E66)</f>
        <v>959.51</v>
      </c>
      <c r="O66" s="39">
        <f t="shared" ref="O66:O80" si="32">O65/(1+F66)</f>
        <v>0.96153846153846145</v>
      </c>
      <c r="P66" s="39">
        <f t="shared" ref="P66:P80" si="33">G66*N65*C66/1000</f>
        <v>49000</v>
      </c>
      <c r="Q66" s="39">
        <f t="shared" ref="Q66:Q80" si="34">N65*E66*H66</f>
        <v>51866.226328835131</v>
      </c>
      <c r="R66" s="38">
        <f t="shared" ref="R66:R80" si="35">SUM(P66:Q66)</f>
        <v>100866.22632883512</v>
      </c>
    </row>
    <row r="67" spans="2:18" outlineLevel="1">
      <c r="B67" s="44">
        <f t="shared" si="25"/>
        <v>2</v>
      </c>
      <c r="C67" s="43">
        <v>0.72</v>
      </c>
      <c r="D67" s="39">
        <f t="shared" ref="D67:D80" si="36">D66</f>
        <v>0.06</v>
      </c>
      <c r="E67" s="39">
        <f t="shared" ref="E67:E80" si="37">E66</f>
        <v>4.0000000000000008E-2</v>
      </c>
      <c r="F67" s="39">
        <f t="shared" ref="F67:F80" si="38">F66</f>
        <v>0.04</v>
      </c>
      <c r="G67" s="39">
        <f t="shared" ref="G67:G80" si="39">G66</f>
        <v>100000</v>
      </c>
      <c r="H67" s="41">
        <v>1314.2713038963395</v>
      </c>
      <c r="I67" s="40">
        <f t="shared" si="26"/>
        <v>882.46295280000004</v>
      </c>
      <c r="J67" s="39">
        <f t="shared" si="27"/>
        <v>0.92455621301775137</v>
      </c>
      <c r="K67" s="39">
        <f t="shared" si="28"/>
        <v>67644.720000000016</v>
      </c>
      <c r="L67" s="39">
        <f t="shared" si="29"/>
        <v>74086.261963419005</v>
      </c>
      <c r="M67" s="38">
        <f t="shared" si="30"/>
        <v>141730.98196341901</v>
      </c>
      <c r="N67" s="40">
        <f t="shared" si="31"/>
        <v>920.43875279999986</v>
      </c>
      <c r="O67" s="39">
        <f t="shared" si="32"/>
        <v>0.92455621301775137</v>
      </c>
      <c r="P67" s="39">
        <f t="shared" si="33"/>
        <v>69084.72</v>
      </c>
      <c r="Q67" s="39">
        <f t="shared" si="34"/>
        <v>50442.25835206308</v>
      </c>
      <c r="R67" s="38">
        <f t="shared" si="35"/>
        <v>119526.97835206307</v>
      </c>
    </row>
    <row r="68" spans="2:18" outlineLevel="1">
      <c r="B68" s="44">
        <f t="shared" si="25"/>
        <v>3</v>
      </c>
      <c r="C68" s="43">
        <v>0.96</v>
      </c>
      <c r="D68" s="39">
        <f t="shared" si="36"/>
        <v>0.06</v>
      </c>
      <c r="E68" s="39">
        <f t="shared" si="37"/>
        <v>4.0000000000000008E-2</v>
      </c>
      <c r="F68" s="39">
        <f t="shared" si="38"/>
        <v>0.04</v>
      </c>
      <c r="G68" s="39">
        <f t="shared" si="39"/>
        <v>100000</v>
      </c>
      <c r="H68" s="41">
        <v>1313.6835355694675</v>
      </c>
      <c r="I68" s="40">
        <f t="shared" si="26"/>
        <v>828.66801119731213</v>
      </c>
      <c r="J68" s="39">
        <f t="shared" si="27"/>
        <v>0.88899635867091475</v>
      </c>
      <c r="K68" s="39">
        <f t="shared" si="28"/>
        <v>84716.443468799989</v>
      </c>
      <c r="L68" s="39">
        <f t="shared" si="29"/>
        <v>69556.623110602566</v>
      </c>
      <c r="M68" s="38">
        <f t="shared" si="30"/>
        <v>154273.06657940254</v>
      </c>
      <c r="N68" s="40">
        <f t="shared" si="31"/>
        <v>882.73758148531192</v>
      </c>
      <c r="O68" s="39">
        <f t="shared" si="32"/>
        <v>0.88899635867091475</v>
      </c>
      <c r="P68" s="39">
        <f t="shared" si="33"/>
        <v>88362.12026879999</v>
      </c>
      <c r="Q68" s="39">
        <f t="shared" si="34"/>
        <v>48366.609402138201</v>
      </c>
      <c r="R68" s="38">
        <f t="shared" si="35"/>
        <v>136728.72967093819</v>
      </c>
    </row>
    <row r="69" spans="2:18" outlineLevel="1">
      <c r="B69" s="44">
        <f t="shared" si="25"/>
        <v>4</v>
      </c>
      <c r="C69" s="43">
        <v>1.18</v>
      </c>
      <c r="D69" s="39">
        <f t="shared" si="36"/>
        <v>0.06</v>
      </c>
      <c r="E69" s="39">
        <f t="shared" si="37"/>
        <v>4.0000000000000008E-2</v>
      </c>
      <c r="F69" s="39">
        <f t="shared" si="38"/>
        <v>0.04</v>
      </c>
      <c r="G69" s="39">
        <f t="shared" si="39"/>
        <v>100000</v>
      </c>
      <c r="H69" s="41">
        <v>1297.6363046948559</v>
      </c>
      <c r="I69" s="40">
        <f t="shared" si="26"/>
        <v>777.97010227226053</v>
      </c>
      <c r="J69" s="39">
        <f t="shared" si="27"/>
        <v>0.85480419102972571</v>
      </c>
      <c r="K69" s="39">
        <f t="shared" si="28"/>
        <v>97782.825321282828</v>
      </c>
      <c r="L69" s="39">
        <f t="shared" si="29"/>
        <v>64518.581752134931</v>
      </c>
      <c r="M69" s="38">
        <f t="shared" si="30"/>
        <v>162301.40707341777</v>
      </c>
      <c r="N69" s="40">
        <f t="shared" si="31"/>
        <v>846.38644787974681</v>
      </c>
      <c r="O69" s="39">
        <f t="shared" si="32"/>
        <v>0.85480419102972571</v>
      </c>
      <c r="P69" s="39">
        <f t="shared" si="33"/>
        <v>104163.03461526682</v>
      </c>
      <c r="Q69" s="39">
        <f t="shared" si="34"/>
        <v>45818.893330154977</v>
      </c>
      <c r="R69" s="38">
        <f t="shared" si="35"/>
        <v>149981.9279454218</v>
      </c>
    </row>
    <row r="70" spans="2:18" outlineLevel="1">
      <c r="B70" s="44">
        <f t="shared" si="25"/>
        <v>5</v>
      </c>
      <c r="C70" s="43">
        <v>1.36</v>
      </c>
      <c r="D70" s="39">
        <f t="shared" si="36"/>
        <v>0.06</v>
      </c>
      <c r="E70" s="39">
        <f t="shared" si="37"/>
        <v>4.0000000000000008E-2</v>
      </c>
      <c r="F70" s="39">
        <f t="shared" si="38"/>
        <v>0.04</v>
      </c>
      <c r="G70" s="39">
        <f t="shared" si="39"/>
        <v>100000</v>
      </c>
      <c r="H70" s="41">
        <v>1270.3613250937153</v>
      </c>
      <c r="I70" s="40">
        <f t="shared" si="26"/>
        <v>730.23385679683452</v>
      </c>
      <c r="J70" s="39">
        <f t="shared" si="27"/>
        <v>0.82192710675935166</v>
      </c>
      <c r="K70" s="39">
        <f t="shared" si="28"/>
        <v>105803.93390902743</v>
      </c>
      <c r="L70" s="39">
        <f t="shared" si="29"/>
        <v>59298.187800352927</v>
      </c>
      <c r="M70" s="38">
        <f t="shared" si="30"/>
        <v>165102.12170938036</v>
      </c>
      <c r="N70" s="40">
        <f t="shared" si="31"/>
        <v>811.37990439544046</v>
      </c>
      <c r="O70" s="39">
        <f t="shared" si="32"/>
        <v>0.82192710675935166</v>
      </c>
      <c r="P70" s="39">
        <f t="shared" si="33"/>
        <v>115108.55691164557</v>
      </c>
      <c r="Q70" s="39">
        <f t="shared" si="34"/>
        <v>43008.664378795133</v>
      </c>
      <c r="R70" s="38">
        <f t="shared" si="35"/>
        <v>158117.22129044071</v>
      </c>
    </row>
    <row r="71" spans="2:18" outlineLevel="1">
      <c r="B71" s="44">
        <f t="shared" si="25"/>
        <v>6</v>
      </c>
      <c r="C71" s="43">
        <v>1.57</v>
      </c>
      <c r="D71" s="39">
        <f t="shared" si="36"/>
        <v>0.06</v>
      </c>
      <c r="E71" s="39">
        <f t="shared" si="37"/>
        <v>4.0000000000000008E-2</v>
      </c>
      <c r="F71" s="39">
        <f t="shared" si="38"/>
        <v>0.04</v>
      </c>
      <c r="G71" s="39">
        <f t="shared" si="39"/>
        <v>100000</v>
      </c>
      <c r="H71" s="41">
        <v>1229.9423803372763</v>
      </c>
      <c r="I71" s="40">
        <f t="shared" si="26"/>
        <v>685.27335823385351</v>
      </c>
      <c r="J71" s="39">
        <f t="shared" si="27"/>
        <v>0.79031452573014582</v>
      </c>
      <c r="K71" s="39">
        <f t="shared" si="28"/>
        <v>114646.71551710302</v>
      </c>
      <c r="L71" s="39">
        <f t="shared" si="29"/>
        <v>53888.734081894101</v>
      </c>
      <c r="M71" s="38">
        <f t="shared" si="30"/>
        <v>168535.44959899713</v>
      </c>
      <c r="N71" s="40">
        <f t="shared" si="31"/>
        <v>777.65084176972198</v>
      </c>
      <c r="O71" s="39">
        <f t="shared" si="32"/>
        <v>0.79031452573014582</v>
      </c>
      <c r="P71" s="39">
        <f t="shared" si="33"/>
        <v>127386.64499008417</v>
      </c>
      <c r="Q71" s="39">
        <f t="shared" si="34"/>
        <v>39918.021238798399</v>
      </c>
      <c r="R71" s="38">
        <f t="shared" si="35"/>
        <v>167304.66622888256</v>
      </c>
    </row>
    <row r="72" spans="2:18" outlineLevel="1">
      <c r="B72" s="44">
        <f t="shared" si="25"/>
        <v>7</v>
      </c>
      <c r="C72" s="43">
        <v>1.82</v>
      </c>
      <c r="D72" s="39">
        <f t="shared" si="36"/>
        <v>0.06</v>
      </c>
      <c r="E72" s="39">
        <f t="shared" si="37"/>
        <v>4.0000000000000008E-2</v>
      </c>
      <c r="F72" s="39">
        <f t="shared" si="38"/>
        <v>0.04</v>
      </c>
      <c r="G72" s="39">
        <f t="shared" si="39"/>
        <v>100000</v>
      </c>
      <c r="H72" s="41">
        <v>1173.8303224795452</v>
      </c>
      <c r="I72" s="40">
        <f t="shared" si="26"/>
        <v>642.90975922783673</v>
      </c>
      <c r="J72" s="39">
        <f t="shared" si="27"/>
        <v>0.75991781320206331</v>
      </c>
      <c r="K72" s="39">
        <f t="shared" si="28"/>
        <v>124719.75119856135</v>
      </c>
      <c r="L72" s="39">
        <f t="shared" si="29"/>
        <v>48263.678824937109</v>
      </c>
      <c r="M72" s="38">
        <f t="shared" si="30"/>
        <v>172983.43002349845</v>
      </c>
      <c r="N72" s="40">
        <f t="shared" si="31"/>
        <v>745.1294835669122</v>
      </c>
      <c r="O72" s="39">
        <f t="shared" si="32"/>
        <v>0.75991781320206331</v>
      </c>
      <c r="P72" s="39">
        <f t="shared" si="33"/>
        <v>141532.45320208941</v>
      </c>
      <c r="Q72" s="39">
        <f t="shared" si="34"/>
        <v>36513.205534841713</v>
      </c>
      <c r="R72" s="38">
        <f t="shared" si="35"/>
        <v>178045.65873693113</v>
      </c>
    </row>
    <row r="73" spans="2:18" outlineLevel="1">
      <c r="B73" s="44">
        <f t="shared" si="25"/>
        <v>8</v>
      </c>
      <c r="C73" s="43">
        <v>2.09</v>
      </c>
      <c r="D73" s="39">
        <f t="shared" si="36"/>
        <v>0.06</v>
      </c>
      <c r="E73" s="39">
        <f t="shared" si="37"/>
        <v>4.0000000000000008E-2</v>
      </c>
      <c r="F73" s="39">
        <f t="shared" si="38"/>
        <v>0.04</v>
      </c>
      <c r="G73" s="39">
        <f t="shared" si="39"/>
        <v>100000</v>
      </c>
      <c r="H73" s="41">
        <v>1101.1560814683985</v>
      </c>
      <c r="I73" s="40">
        <f t="shared" si="26"/>
        <v>602.99149227738042</v>
      </c>
      <c r="J73" s="39">
        <f t="shared" si="27"/>
        <v>0.73069020500198389</v>
      </c>
      <c r="K73" s="39">
        <f t="shared" si="28"/>
        <v>134368.13967861785</v>
      </c>
      <c r="L73" s="39">
        <f t="shared" si="29"/>
        <v>42476.639472546973</v>
      </c>
      <c r="M73" s="38">
        <f t="shared" si="30"/>
        <v>176844.77915116481</v>
      </c>
      <c r="N73" s="40">
        <f t="shared" si="31"/>
        <v>713.7669836035808</v>
      </c>
      <c r="O73" s="39">
        <f t="shared" si="32"/>
        <v>0.73069020500198389</v>
      </c>
      <c r="P73" s="39">
        <f t="shared" si="33"/>
        <v>155732.06206548464</v>
      </c>
      <c r="Q73" s="39">
        <f t="shared" si="34"/>
        <v>32820.154492444504</v>
      </c>
      <c r="R73" s="38">
        <f t="shared" si="35"/>
        <v>188552.21655792915</v>
      </c>
    </row>
    <row r="74" spans="2:18" outlineLevel="1">
      <c r="B74" s="44">
        <f t="shared" si="25"/>
        <v>9</v>
      </c>
      <c r="C74" s="43">
        <v>2.36</v>
      </c>
      <c r="D74" s="39">
        <f t="shared" si="36"/>
        <v>0.06</v>
      </c>
      <c r="E74" s="39">
        <f t="shared" si="37"/>
        <v>4.0000000000000008E-2</v>
      </c>
      <c r="F74" s="39">
        <f t="shared" si="38"/>
        <v>0.04</v>
      </c>
      <c r="G74" s="39">
        <f t="shared" si="39"/>
        <v>100000</v>
      </c>
      <c r="H74" s="41">
        <v>1012.4988087583707</v>
      </c>
      <c r="I74" s="40">
        <f t="shared" si="26"/>
        <v>565.38894281896296</v>
      </c>
      <c r="J74" s="39">
        <f t="shared" si="27"/>
        <v>0.70258673557883067</v>
      </c>
      <c r="K74" s="39">
        <f t="shared" si="28"/>
        <v>142305.99217746177</v>
      </c>
      <c r="L74" s="39">
        <f t="shared" si="29"/>
        <v>36631.690057336797</v>
      </c>
      <c r="M74" s="38">
        <f t="shared" si="30"/>
        <v>178937.68223479856</v>
      </c>
      <c r="N74" s="40">
        <f t="shared" si="31"/>
        <v>683.53181417813312</v>
      </c>
      <c r="O74" s="39">
        <f t="shared" si="32"/>
        <v>0.70258673557883067</v>
      </c>
      <c r="P74" s="39">
        <f t="shared" si="33"/>
        <v>168449.00813044503</v>
      </c>
      <c r="Q74" s="39">
        <f t="shared" si="34"/>
        <v>28907.528825187248</v>
      </c>
      <c r="R74" s="38">
        <f t="shared" si="35"/>
        <v>197356.53695563227</v>
      </c>
    </row>
    <row r="75" spans="2:18" outlineLevel="1">
      <c r="B75" s="44">
        <f t="shared" si="25"/>
        <v>10</v>
      </c>
      <c r="C75" s="43">
        <v>2.69</v>
      </c>
      <c r="D75" s="39">
        <f t="shared" si="36"/>
        <v>0.06</v>
      </c>
      <c r="E75" s="39">
        <f t="shared" si="37"/>
        <v>4.0000000000000008E-2</v>
      </c>
      <c r="F75" s="39">
        <f t="shared" si="38"/>
        <v>0.04</v>
      </c>
      <c r="G75" s="39">
        <f t="shared" si="39"/>
        <v>100000</v>
      </c>
      <c r="H75" s="41">
        <v>904.35177890317436</v>
      </c>
      <c r="I75" s="40">
        <f t="shared" si="26"/>
        <v>529.94470999364228</v>
      </c>
      <c r="J75" s="39">
        <f t="shared" si="27"/>
        <v>0.67556416882579873</v>
      </c>
      <c r="K75" s="39">
        <f t="shared" si="28"/>
        <v>152089.62561830104</v>
      </c>
      <c r="L75" s="39">
        <f t="shared" si="29"/>
        <v>30678.629772630855</v>
      </c>
      <c r="M75" s="38">
        <f t="shared" si="30"/>
        <v>182768.25539093191</v>
      </c>
      <c r="N75" s="40">
        <f t="shared" si="31"/>
        <v>654.35184103086863</v>
      </c>
      <c r="O75" s="39">
        <f t="shared" si="32"/>
        <v>0.67556416882579873</v>
      </c>
      <c r="P75" s="39">
        <f t="shared" si="33"/>
        <v>183870.05801391779</v>
      </c>
      <c r="Q75" s="39">
        <f t="shared" si="34"/>
        <v>24726.128483556353</v>
      </c>
      <c r="R75" s="38">
        <f t="shared" si="35"/>
        <v>208596.18649747415</v>
      </c>
    </row>
    <row r="76" spans="2:18" outlineLevel="1">
      <c r="B76" s="44">
        <f t="shared" si="25"/>
        <v>11</v>
      </c>
      <c r="C76" s="43">
        <v>3.06</v>
      </c>
      <c r="D76" s="39">
        <f t="shared" si="36"/>
        <v>0.06</v>
      </c>
      <c r="E76" s="39">
        <f t="shared" si="37"/>
        <v>4.0000000000000008E-2</v>
      </c>
      <c r="F76" s="39">
        <f t="shared" si="38"/>
        <v>0.04</v>
      </c>
      <c r="G76" s="39">
        <f t="shared" si="39"/>
        <v>100000</v>
      </c>
      <c r="H76" s="41">
        <v>774.74071675980235</v>
      </c>
      <c r="I76" s="40">
        <f t="shared" si="26"/>
        <v>496.52639658144324</v>
      </c>
      <c r="J76" s="39">
        <f t="shared" si="27"/>
        <v>0.64958093156326802</v>
      </c>
      <c r="K76" s="39">
        <f t="shared" si="28"/>
        <v>162163.08125805453</v>
      </c>
      <c r="L76" s="39">
        <f t="shared" si="29"/>
        <v>24634.184667812398</v>
      </c>
      <c r="M76" s="38">
        <f t="shared" si="30"/>
        <v>186797.26592586693</v>
      </c>
      <c r="N76" s="40">
        <f t="shared" si="31"/>
        <v>626.17545075607939</v>
      </c>
      <c r="O76" s="39">
        <f t="shared" si="32"/>
        <v>0.64958093156326802</v>
      </c>
      <c r="P76" s="39">
        <f t="shared" si="33"/>
        <v>200231.66335544581</v>
      </c>
      <c r="Q76" s="39">
        <f t="shared" si="34"/>
        <v>20278.120573334058</v>
      </c>
      <c r="R76" s="38">
        <f t="shared" si="35"/>
        <v>220509.78392877986</v>
      </c>
    </row>
    <row r="77" spans="2:18" outlineLevel="1">
      <c r="B77" s="44">
        <f t="shared" si="25"/>
        <v>12</v>
      </c>
      <c r="C77" s="43">
        <v>3.47</v>
      </c>
      <c r="D77" s="39">
        <f t="shared" si="36"/>
        <v>0.06</v>
      </c>
      <c r="E77" s="39">
        <f t="shared" si="37"/>
        <v>4.0000000000000008E-2</v>
      </c>
      <c r="F77" s="39">
        <f t="shared" si="38"/>
        <v>0.04</v>
      </c>
      <c r="G77" s="39">
        <f t="shared" si="39"/>
        <v>100000</v>
      </c>
      <c r="H77" s="41">
        <v>621.81631080479781</v>
      </c>
      <c r="I77" s="40">
        <f t="shared" si="26"/>
        <v>465.01186619041908</v>
      </c>
      <c r="J77" s="39">
        <f t="shared" si="27"/>
        <v>0.62459704958006534</v>
      </c>
      <c r="K77" s="39">
        <f t="shared" si="28"/>
        <v>172294.65961376083</v>
      </c>
      <c r="L77" s="39">
        <f t="shared" si="29"/>
        <v>18524.892728368377</v>
      </c>
      <c r="M77" s="38">
        <f t="shared" si="30"/>
        <v>190819.5523421292</v>
      </c>
      <c r="N77" s="40">
        <f t="shared" si="31"/>
        <v>598.95560391171261</v>
      </c>
      <c r="O77" s="39">
        <f t="shared" si="32"/>
        <v>0.62459704958006534</v>
      </c>
      <c r="P77" s="39">
        <f t="shared" si="33"/>
        <v>217282.88141235957</v>
      </c>
      <c r="Q77" s="39">
        <f t="shared" si="34"/>
        <v>15574.644348227068</v>
      </c>
      <c r="R77" s="38">
        <f t="shared" si="35"/>
        <v>232857.52576058664</v>
      </c>
    </row>
    <row r="78" spans="2:18" outlineLevel="1">
      <c r="B78" s="44">
        <f t="shared" si="25"/>
        <v>13</v>
      </c>
      <c r="C78" s="43">
        <v>3.95</v>
      </c>
      <c r="D78" s="39">
        <f t="shared" si="36"/>
        <v>0.06</v>
      </c>
      <c r="E78" s="39">
        <f t="shared" si="37"/>
        <v>4.0000000000000008E-2</v>
      </c>
      <c r="F78" s="39">
        <f t="shared" si="38"/>
        <v>0.04</v>
      </c>
      <c r="G78" s="39">
        <f t="shared" si="39"/>
        <v>100000</v>
      </c>
      <c r="H78" s="41">
        <v>442.14043702902569</v>
      </c>
      <c r="I78" s="40">
        <f t="shared" si="26"/>
        <v>435.27435734754181</v>
      </c>
      <c r="J78" s="39">
        <f t="shared" si="27"/>
        <v>0.60057408613467822</v>
      </c>
      <c r="K78" s="39">
        <f t="shared" si="28"/>
        <v>183679.68714521555</v>
      </c>
      <c r="L78" s="39">
        <f t="shared" si="29"/>
        <v>12336.032984466881</v>
      </c>
      <c r="M78" s="38">
        <f t="shared" si="30"/>
        <v>196015.72012968242</v>
      </c>
      <c r="N78" s="40">
        <f t="shared" si="31"/>
        <v>572.63150511979279</v>
      </c>
      <c r="O78" s="39">
        <f t="shared" si="32"/>
        <v>0.60057408613467822</v>
      </c>
      <c r="P78" s="39">
        <f t="shared" si="33"/>
        <v>236587.46354512649</v>
      </c>
      <c r="Q78" s="39">
        <f t="shared" si="34"/>
        <v>10592.899698980347</v>
      </c>
      <c r="R78" s="38">
        <f t="shared" si="35"/>
        <v>247180.36324410685</v>
      </c>
    </row>
    <row r="79" spans="2:18" outlineLevel="1">
      <c r="B79" s="44">
        <f t="shared" si="25"/>
        <v>14</v>
      </c>
      <c r="C79" s="43">
        <v>4.4400000000000004</v>
      </c>
      <c r="D79" s="39">
        <f t="shared" si="36"/>
        <v>0.06</v>
      </c>
      <c r="E79" s="39">
        <f t="shared" si="37"/>
        <v>4.0000000000000008E-2</v>
      </c>
      <c r="F79" s="39">
        <f t="shared" si="38"/>
        <v>0.04</v>
      </c>
      <c r="G79" s="39">
        <f t="shared" si="39"/>
        <v>100000</v>
      </c>
      <c r="H79" s="41">
        <v>235.73437267725242</v>
      </c>
      <c r="I79" s="40">
        <f t="shared" si="26"/>
        <v>407.22527776006621</v>
      </c>
      <c r="J79" s="39">
        <f t="shared" si="27"/>
        <v>0.57747508282180593</v>
      </c>
      <c r="K79" s="39">
        <f t="shared" si="28"/>
        <v>193261.81466230858</v>
      </c>
      <c r="L79" s="39">
        <f t="shared" si="29"/>
        <v>6156.5476543090181</v>
      </c>
      <c r="M79" s="38">
        <f t="shared" si="30"/>
        <v>199418.3623166176</v>
      </c>
      <c r="N79" s="40">
        <f t="shared" si="31"/>
        <v>547.18376103226922</v>
      </c>
      <c r="O79" s="39">
        <f t="shared" si="32"/>
        <v>0.57747508282180593</v>
      </c>
      <c r="P79" s="39">
        <f t="shared" si="33"/>
        <v>254248.38827318803</v>
      </c>
      <c r="Q79" s="39">
        <f t="shared" si="34"/>
        <v>5399.5571453858092</v>
      </c>
      <c r="R79" s="38">
        <f t="shared" si="35"/>
        <v>259647.94541857383</v>
      </c>
    </row>
    <row r="80" spans="2:18" ht="15" outlineLevel="1" thickBot="1">
      <c r="B80" s="37">
        <f t="shared" si="25"/>
        <v>15</v>
      </c>
      <c r="C80" s="36">
        <v>4.99</v>
      </c>
      <c r="D80" s="32">
        <f t="shared" si="36"/>
        <v>0.06</v>
      </c>
      <c r="E80" s="32">
        <f t="shared" si="37"/>
        <v>4.0000000000000008E-2</v>
      </c>
      <c r="F80" s="32">
        <f t="shared" si="38"/>
        <v>0.04</v>
      </c>
      <c r="G80" s="32">
        <f t="shared" si="39"/>
        <v>100000</v>
      </c>
      <c r="H80" s="34">
        <v>0</v>
      </c>
      <c r="I80" s="33">
        <f t="shared" si="26"/>
        <v>380.75970695843944</v>
      </c>
      <c r="J80" s="32">
        <f t="shared" si="27"/>
        <v>0.55526450271327488</v>
      </c>
      <c r="K80" s="32">
        <f t="shared" si="28"/>
        <v>203205.41360227307</v>
      </c>
      <c r="L80" s="32">
        <f t="shared" si="29"/>
        <v>0</v>
      </c>
      <c r="M80" s="31">
        <f t="shared" si="30"/>
        <v>203205.41360227307</v>
      </c>
      <c r="N80" s="33">
        <f t="shared" si="31"/>
        <v>522.56596362342736</v>
      </c>
      <c r="O80" s="32">
        <f t="shared" si="32"/>
        <v>0.55526450271327488</v>
      </c>
      <c r="P80" s="32">
        <f t="shared" si="33"/>
        <v>273044.69675510231</v>
      </c>
      <c r="Q80" s="32">
        <f t="shared" si="34"/>
        <v>0</v>
      </c>
      <c r="R80" s="31">
        <f t="shared" si="35"/>
        <v>273044.69675510231</v>
      </c>
    </row>
    <row r="81" spans="1:11" ht="15" thickTop="1"/>
    <row r="83" spans="1:11" ht="61.5" customHeight="1">
      <c r="A83" s="59" t="s">
        <v>39</v>
      </c>
      <c r="B83" s="162" t="s">
        <v>38</v>
      </c>
      <c r="C83" s="163"/>
      <c r="D83" s="163"/>
      <c r="E83" s="163"/>
      <c r="F83" s="163"/>
      <c r="G83" s="163"/>
      <c r="H83" s="163"/>
      <c r="I83" s="163"/>
      <c r="J83" s="163"/>
      <c r="K83" s="163"/>
    </row>
    <row r="85" spans="1:11">
      <c r="B85" s="25" t="s">
        <v>37</v>
      </c>
      <c r="C85" s="25" t="s">
        <v>29</v>
      </c>
      <c r="D85" s="25" t="s">
        <v>36</v>
      </c>
      <c r="E85" s="25" t="s">
        <v>35</v>
      </c>
    </row>
    <row r="86" spans="1:11">
      <c r="B86" s="25" t="s">
        <v>29</v>
      </c>
      <c r="C86" s="25">
        <v>1</v>
      </c>
      <c r="D86" s="25">
        <v>0.1</v>
      </c>
      <c r="E86" s="25">
        <v>0.5</v>
      </c>
    </row>
    <row r="87" spans="1:11">
      <c r="B87" s="25" t="s">
        <v>36</v>
      </c>
      <c r="C87" s="25">
        <f>D86</f>
        <v>0.1</v>
      </c>
      <c r="D87" s="25">
        <v>1</v>
      </c>
      <c r="E87" s="25">
        <v>0</v>
      </c>
    </row>
    <row r="88" spans="1:11">
      <c r="B88" s="25" t="s">
        <v>35</v>
      </c>
      <c r="C88" s="25">
        <f>E86</f>
        <v>0.5</v>
      </c>
      <c r="D88" s="25">
        <f>E87</f>
        <v>0</v>
      </c>
      <c r="E88" s="25">
        <v>1</v>
      </c>
    </row>
    <row r="89" spans="1:11" ht="15" thickBot="1"/>
    <row r="90" spans="1:11" ht="29.4" thickBot="1">
      <c r="B90" s="69" t="s">
        <v>87</v>
      </c>
      <c r="C90" s="68" t="s">
        <v>86</v>
      </c>
      <c r="E90" s="179" t="s">
        <v>85</v>
      </c>
      <c r="F90" s="180"/>
      <c r="G90" s="180"/>
      <c r="H90" s="67" t="s">
        <v>70</v>
      </c>
    </row>
    <row r="91" spans="1:11">
      <c r="B91" s="19" t="str">
        <f>B13</f>
        <v>Interest Rate Risk</v>
      </c>
      <c r="C91" s="66">
        <f>C16</f>
        <v>194990.22192474012</v>
      </c>
      <c r="D91" s="54"/>
      <c r="E91" s="173" t="s">
        <v>84</v>
      </c>
      <c r="F91" s="174"/>
      <c r="G91" s="174"/>
      <c r="H91" s="65">
        <f>SUM(C16,C39,C62)</f>
        <v>404965.05319372052</v>
      </c>
    </row>
    <row r="92" spans="1:11">
      <c r="B92" s="16" t="str">
        <f>B36</f>
        <v>Mortality Risk</v>
      </c>
      <c r="C92" s="64">
        <f>C39</f>
        <v>148641.74084693543</v>
      </c>
      <c r="D92" s="54"/>
      <c r="E92" s="175" t="s">
        <v>83</v>
      </c>
      <c r="F92" s="176"/>
      <c r="G92" s="176"/>
      <c r="H92" s="63">
        <f>H91*(1-25%)</f>
        <v>303723.78989529039</v>
      </c>
    </row>
    <row r="93" spans="1:11" ht="15" thickBot="1">
      <c r="B93" s="13" t="str">
        <f>B59</f>
        <v>Lapse Risk</v>
      </c>
      <c r="C93" s="62">
        <f>C62</f>
        <v>61333.090422044974</v>
      </c>
      <c r="D93" s="54"/>
      <c r="E93" s="177" t="s">
        <v>82</v>
      </c>
      <c r="F93" s="178"/>
      <c r="G93" s="178"/>
      <c r="H93" s="61" cm="1">
        <f t="array" ref="H93">SQRT(MMULT(MMULT(TRANSPOSE(C91:C93),C86:E88),C91:C93))</f>
        <v>285715.57862446894</v>
      </c>
    </row>
    <row r="96" spans="1:11" ht="164.55" customHeight="1">
      <c r="A96" s="59" t="s">
        <v>34</v>
      </c>
      <c r="B96" s="162" t="s">
        <v>33</v>
      </c>
      <c r="C96" s="163"/>
      <c r="D96" s="163"/>
      <c r="E96" s="163"/>
      <c r="F96" s="163"/>
      <c r="G96" s="163"/>
      <c r="H96" s="163"/>
      <c r="I96" s="163"/>
      <c r="J96" s="163"/>
      <c r="K96" s="163"/>
    </row>
    <row r="98" spans="1:12">
      <c r="C98" t="s">
        <v>81</v>
      </c>
      <c r="D98" t="s">
        <v>80</v>
      </c>
      <c r="E98" t="s">
        <v>79</v>
      </c>
      <c r="F98" t="s">
        <v>78</v>
      </c>
      <c r="G98" t="s">
        <v>77</v>
      </c>
    </row>
    <row r="99" spans="1:12">
      <c r="B99" t="s">
        <v>76</v>
      </c>
      <c r="C99" t="s">
        <v>74</v>
      </c>
      <c r="D99">
        <v>4</v>
      </c>
      <c r="E99">
        <v>0.95</v>
      </c>
      <c r="F99">
        <v>0.95</v>
      </c>
      <c r="G99" s="60">
        <f>POWER((POWER(E99,-D99)+POWER(F99,-D99)),-1/D99)</f>
        <v>0.79885159449102883</v>
      </c>
    </row>
    <row r="100" spans="1:12">
      <c r="B100" t="s">
        <v>75</v>
      </c>
      <c r="C100" t="s">
        <v>74</v>
      </c>
      <c r="D100">
        <v>3</v>
      </c>
      <c r="E100">
        <v>0.95</v>
      </c>
      <c r="F100">
        <v>0.95</v>
      </c>
      <c r="G100" s="60">
        <f>EXP(-POWER((POWER(-LN(E100),D100)+POWER(-LN(F100),D100)),1/D100))</f>
        <v>0.93741845962772608</v>
      </c>
    </row>
    <row r="102" spans="1:12">
      <c r="B102" t="s">
        <v>73</v>
      </c>
    </row>
    <row r="104" spans="1:12" ht="33.450000000000003" customHeight="1">
      <c r="A104" s="59" t="s">
        <v>32</v>
      </c>
      <c r="B104" s="162" t="s">
        <v>31</v>
      </c>
      <c r="C104" s="163"/>
      <c r="D104" s="163"/>
      <c r="E104" s="163"/>
      <c r="F104" s="163"/>
      <c r="G104" s="163"/>
      <c r="H104" s="163"/>
      <c r="I104" s="163"/>
      <c r="J104" s="163"/>
      <c r="K104" s="163"/>
    </row>
    <row r="106" spans="1:12">
      <c r="B106" s="29" t="s">
        <v>30</v>
      </c>
      <c r="C106" s="58">
        <v>1</v>
      </c>
      <c r="F106" s="57" t="s">
        <v>72</v>
      </c>
      <c r="G106" s="56">
        <f>_xlfn.PERCENTILE.INC(C134:C633,0.95)</f>
        <v>2222428.2527725906</v>
      </c>
    </row>
    <row r="107" spans="1:12">
      <c r="B107" s="29" t="s">
        <v>29</v>
      </c>
      <c r="C107" s="2" cm="1">
        <f t="array" ref="C107">INDEX('Q ILA201-100-25 3a'!$C$48:$C$547,$C$106)</f>
        <v>4.9149037780918732E-2</v>
      </c>
      <c r="F107" s="57" t="s">
        <v>71</v>
      </c>
      <c r="G107" s="54">
        <f>'Q ILA201-100-25 3a'!K9</f>
        <v>1949440.6992217565</v>
      </c>
    </row>
    <row r="108" spans="1:12">
      <c r="B108" s="29" t="s">
        <v>28</v>
      </c>
      <c r="C108" s="2" cm="1">
        <f t="array" ref="C108">INDEX('Q ILA201-100-25 3a'!$D$48:$D$547,$C$106)</f>
        <v>1.0640005784546887</v>
      </c>
      <c r="F108" s="57" t="s">
        <v>70</v>
      </c>
      <c r="G108" s="56">
        <f>G106-G107</f>
        <v>272987.55355083407</v>
      </c>
    </row>
    <row r="109" spans="1:12">
      <c r="B109" s="29" t="s">
        <v>27</v>
      </c>
      <c r="C109" s="2" cm="1">
        <f t="array" ref="C109">INDEX('Q ILA201-100-25 3a'!$E$48:$E$547,$C$106)</f>
        <v>1.0253097824840143</v>
      </c>
    </row>
    <row r="110" spans="1:12">
      <c r="B110" s="29" t="s">
        <v>67</v>
      </c>
      <c r="C110" s="54">
        <f>L112</f>
        <v>1898012.3732830766</v>
      </c>
    </row>
    <row r="111" spans="1:12" outlineLevel="1">
      <c r="B111" s="29"/>
    </row>
    <row r="112" spans="1:12" ht="15" outlineLevel="1" thickBot="1">
      <c r="B112" s="30" t="s">
        <v>69</v>
      </c>
      <c r="H112" s="30" t="s">
        <v>68</v>
      </c>
      <c r="K112" s="52" t="s">
        <v>67</v>
      </c>
      <c r="L112" s="51">
        <f>SUMPRODUCT(I114:I129,L114:L129)</f>
        <v>1898012.3732830766</v>
      </c>
    </row>
    <row r="113" spans="2:12" ht="44.4" outlineLevel="1" thickTop="1" thickBot="1">
      <c r="B113" s="50" t="s">
        <v>58</v>
      </c>
      <c r="C113" s="49" t="s">
        <v>57</v>
      </c>
      <c r="D113" s="49" t="s">
        <v>56</v>
      </c>
      <c r="E113" s="49" t="s">
        <v>29</v>
      </c>
      <c r="F113" s="49" t="s">
        <v>55</v>
      </c>
      <c r="G113" s="48" t="s">
        <v>54</v>
      </c>
      <c r="H113" s="50" t="s">
        <v>53</v>
      </c>
      <c r="I113" s="49" t="s">
        <v>52</v>
      </c>
      <c r="J113" s="49" t="s">
        <v>51</v>
      </c>
      <c r="K113" s="49" t="s">
        <v>50</v>
      </c>
      <c r="L113" s="48" t="s">
        <v>49</v>
      </c>
    </row>
    <row r="114" spans="2:12" ht="15" outlineLevel="1" thickTop="1">
      <c r="B114" s="47">
        <v>0</v>
      </c>
      <c r="C114" s="46"/>
      <c r="D114" s="46"/>
      <c r="E114" s="46"/>
      <c r="F114" s="46"/>
      <c r="G114" s="45"/>
      <c r="H114" s="47">
        <v>1000</v>
      </c>
      <c r="I114" s="46">
        <v>1</v>
      </c>
      <c r="J114" s="46"/>
      <c r="K114" s="46"/>
      <c r="L114" s="45">
        <v>0</v>
      </c>
    </row>
    <row r="115" spans="2:12" outlineLevel="1">
      <c r="B115" s="44">
        <f t="shared" ref="B115:B129" si="40">B114+1</f>
        <v>1</v>
      </c>
      <c r="C115" s="43">
        <f>'Q ILA201-100-25 3a'!B12*$C$108</f>
        <v>0.52136028344279739</v>
      </c>
      <c r="D115" s="55">
        <f>'Q ILA201-100-25 3a'!C12*$C$109</f>
        <v>5.1265489124200717E-2</v>
      </c>
      <c r="E115" s="42">
        <f>C107</f>
        <v>4.9149037780918732E-2</v>
      </c>
      <c r="F115" s="39">
        <v>100000</v>
      </c>
      <c r="G115" s="41">
        <v>1296.655658220878</v>
      </c>
      <c r="H115" s="40">
        <f t="shared" ref="H115:H129" si="41">H114*(1-C115/1000-D115)</f>
        <v>948.21315059235644</v>
      </c>
      <c r="I115" s="39">
        <f t="shared" ref="I115:I129" si="42">I114/(1+E115)</f>
        <v>0.95315342624259081</v>
      </c>
      <c r="J115" s="39">
        <f t="shared" ref="J115:J129" si="43">F115*H114*C115/1000</f>
        <v>52136.028344279737</v>
      </c>
      <c r="K115" s="39">
        <f t="shared" ref="K115:K129" si="44">H114*D115*G115</f>
        <v>66473.686544355747</v>
      </c>
      <c r="L115" s="38">
        <f t="shared" ref="L115:L129" si="45">SUM(J115:K115)</f>
        <v>118609.71488863548</v>
      </c>
    </row>
    <row r="116" spans="2:12" outlineLevel="1">
      <c r="B116" s="44">
        <f t="shared" si="40"/>
        <v>2</v>
      </c>
      <c r="C116" s="43">
        <f>'Q ILA201-100-25 3a'!B13*$C$108</f>
        <v>0.76608041648737579</v>
      </c>
      <c r="D116" s="42">
        <f>'Q ILA201-100-25 3a'!C13*$C$109</f>
        <v>5.1265489124200717E-2</v>
      </c>
      <c r="E116" s="42">
        <f t="shared" ref="E116:E129" si="46">E115</f>
        <v>4.9149037780918732E-2</v>
      </c>
      <c r="F116" s="39">
        <f t="shared" ref="F116:F129" si="47">F115</f>
        <v>100000</v>
      </c>
      <c r="G116" s="41">
        <v>1314.2713038963395</v>
      </c>
      <c r="H116" s="40">
        <f t="shared" si="41"/>
        <v>898.87613210791528</v>
      </c>
      <c r="I116" s="39">
        <f t="shared" si="42"/>
        <v>0.90850145395798998</v>
      </c>
      <c r="J116" s="39">
        <f t="shared" si="43"/>
        <v>72640.752532459926</v>
      </c>
      <c r="K116" s="39">
        <f t="shared" si="44"/>
        <v>63887.531048435791</v>
      </c>
      <c r="L116" s="38">
        <f t="shared" si="45"/>
        <v>136528.28358089572</v>
      </c>
    </row>
    <row r="117" spans="2:12" outlineLevel="1">
      <c r="B117" s="44">
        <f t="shared" si="40"/>
        <v>3</v>
      </c>
      <c r="C117" s="43">
        <f>'Q ILA201-100-25 3a'!B14*$C$108</f>
        <v>1.0214405553165011</v>
      </c>
      <c r="D117" s="42">
        <f>'Q ILA201-100-25 3a'!C14*$C$109</f>
        <v>5.1265489124200717E-2</v>
      </c>
      <c r="E117" s="42">
        <f t="shared" si="46"/>
        <v>4.9149037780918732E-2</v>
      </c>
      <c r="F117" s="39">
        <f t="shared" si="47"/>
        <v>100000</v>
      </c>
      <c r="G117" s="41">
        <v>1313.6835355694675</v>
      </c>
      <c r="H117" s="40">
        <f t="shared" si="41"/>
        <v>851.87665899779233</v>
      </c>
      <c r="I117" s="39">
        <f t="shared" si="42"/>
        <v>0.86594127358643347</v>
      </c>
      <c r="J117" s="39">
        <f t="shared" si="43"/>
        <v>91814.853554105764</v>
      </c>
      <c r="K117" s="39">
        <f t="shared" si="44"/>
        <v>60536.277390860982</v>
      </c>
      <c r="L117" s="38">
        <f t="shared" si="45"/>
        <v>152351.13094496675</v>
      </c>
    </row>
    <row r="118" spans="2:12" outlineLevel="1">
      <c r="B118" s="44">
        <f t="shared" si="40"/>
        <v>4</v>
      </c>
      <c r="C118" s="43">
        <f>'Q ILA201-100-25 3a'!B15*$C$108</f>
        <v>1.2555206825765326</v>
      </c>
      <c r="D118" s="42">
        <f>'Q ILA201-100-25 3a'!C15*$C$109</f>
        <v>5.1265489124200717E-2</v>
      </c>
      <c r="E118" s="42">
        <f t="shared" si="46"/>
        <v>4.9149037780918732E-2</v>
      </c>
      <c r="F118" s="39">
        <f t="shared" si="47"/>
        <v>100000</v>
      </c>
      <c r="G118" s="41">
        <v>1297.6363046948559</v>
      </c>
      <c r="H118" s="40">
        <f t="shared" si="41"/>
        <v>807.13523663640467</v>
      </c>
      <c r="I118" s="39">
        <f t="shared" si="42"/>
        <v>0.82537489184378177</v>
      </c>
      <c r="J118" s="39">
        <f t="shared" si="43"/>
        <v>106954.87643759244</v>
      </c>
      <c r="K118" s="39">
        <f t="shared" si="44"/>
        <v>56670.208673527195</v>
      </c>
      <c r="L118" s="38">
        <f t="shared" si="45"/>
        <v>163625.08511111964</v>
      </c>
    </row>
    <row r="119" spans="2:12" outlineLevel="1">
      <c r="B119" s="44">
        <f t="shared" si="40"/>
        <v>5</v>
      </c>
      <c r="C119" s="43">
        <f>'Q ILA201-100-25 3a'!B16*$C$108</f>
        <v>1.4470407866983768</v>
      </c>
      <c r="D119" s="42">
        <f>'Q ILA201-100-25 3a'!C16*$C$109</f>
        <v>5.1265489124200717E-2</v>
      </c>
      <c r="E119" s="42">
        <f t="shared" si="46"/>
        <v>4.9149037780918732E-2</v>
      </c>
      <c r="F119" s="39">
        <f t="shared" si="47"/>
        <v>100000</v>
      </c>
      <c r="G119" s="41">
        <v>1270.3613250937153</v>
      </c>
      <c r="H119" s="40">
        <f t="shared" si="41"/>
        <v>764.58909633306757</v>
      </c>
      <c r="I119" s="39">
        <f t="shared" si="42"/>
        <v>0.78670890609550836</v>
      </c>
      <c r="J119" s="39">
        <f t="shared" si="43"/>
        <v>116795.76077943236</v>
      </c>
      <c r="K119" s="39">
        <f t="shared" si="44"/>
        <v>52565.242999079564</v>
      </c>
      <c r="L119" s="38">
        <f t="shared" si="45"/>
        <v>169361.00377851192</v>
      </c>
    </row>
    <row r="120" spans="2:12" outlineLevel="1">
      <c r="B120" s="44">
        <f t="shared" si="40"/>
        <v>6</v>
      </c>
      <c r="C120" s="43">
        <f>'Q ILA201-100-25 3a'!B17*$C$108</f>
        <v>1.6704809081738612</v>
      </c>
      <c r="D120" s="42">
        <f>'Q ILA201-100-25 3a'!C17*$C$109</f>
        <v>5.1265489124200717E-2</v>
      </c>
      <c r="E120" s="42">
        <f t="shared" si="46"/>
        <v>4.9149037780918732E-2</v>
      </c>
      <c r="F120" s="39">
        <f t="shared" si="47"/>
        <v>100000</v>
      </c>
      <c r="G120" s="41">
        <v>1229.9423803372763</v>
      </c>
      <c r="H120" s="40">
        <f t="shared" si="41"/>
        <v>724.11483084249994</v>
      </c>
      <c r="I120" s="39">
        <f t="shared" si="42"/>
        <v>0.74985428930049436</v>
      </c>
      <c r="J120" s="39">
        <f t="shared" si="43"/>
        <v>127723.14880222945</v>
      </c>
      <c r="K120" s="39">
        <f t="shared" si="44"/>
        <v>48210.093303251757</v>
      </c>
      <c r="L120" s="38">
        <f t="shared" si="45"/>
        <v>175933.24210548121</v>
      </c>
    </row>
    <row r="121" spans="2:12" outlineLevel="1">
      <c r="B121" s="44">
        <f t="shared" si="40"/>
        <v>7</v>
      </c>
      <c r="C121" s="43">
        <f>'Q ILA201-100-25 3a'!B18*$C$108</f>
        <v>1.9364810527875334</v>
      </c>
      <c r="D121" s="42">
        <f>'Q ILA201-100-25 3a'!C18*$C$109</f>
        <v>5.1265489124200717E-2</v>
      </c>
      <c r="E121" s="42">
        <f t="shared" si="46"/>
        <v>4.9149037780918732E-2</v>
      </c>
      <c r="F121" s="39">
        <f t="shared" si="47"/>
        <v>100000</v>
      </c>
      <c r="G121" s="41">
        <v>1173.8303224795452</v>
      </c>
      <c r="H121" s="40">
        <f t="shared" si="41"/>
        <v>685.59049520730241</v>
      </c>
      <c r="I121" s="39">
        <f t="shared" si="42"/>
        <v>0.71472618502946905</v>
      </c>
      <c r="J121" s="39">
        <f t="shared" si="43"/>
        <v>140223.46499689508</v>
      </c>
      <c r="K121" s="39">
        <f t="shared" si="44"/>
        <v>43575.047770609155</v>
      </c>
      <c r="L121" s="38">
        <f t="shared" si="45"/>
        <v>183798.51276750423</v>
      </c>
    </row>
    <row r="122" spans="2:12" outlineLevel="1">
      <c r="B122" s="44">
        <f t="shared" si="40"/>
        <v>8</v>
      </c>
      <c r="C122" s="43">
        <f>'Q ILA201-100-25 3a'!B19*$C$108</f>
        <v>2.2237612089702989</v>
      </c>
      <c r="D122" s="42">
        <f>'Q ILA201-100-25 3a'!C19*$C$109</f>
        <v>5.1265489124200717E-2</v>
      </c>
      <c r="E122" s="42">
        <f t="shared" si="46"/>
        <v>4.9149037780918732E-2</v>
      </c>
      <c r="F122" s="39">
        <f t="shared" si="47"/>
        <v>100000</v>
      </c>
      <c r="G122" s="41">
        <v>1101.1560814683985</v>
      </c>
      <c r="H122" s="40">
        <f t="shared" si="41"/>
        <v>648.91877358311638</v>
      </c>
      <c r="I122" s="39">
        <f t="shared" si="42"/>
        <v>0.68124371208613432</v>
      </c>
      <c r="J122" s="39">
        <f t="shared" si="43"/>
        <v>152458.95484807368</v>
      </c>
      <c r="K122" s="39">
        <f t="shared" si="44"/>
        <v>38702.478231335954</v>
      </c>
      <c r="L122" s="38">
        <f t="shared" si="45"/>
        <v>191161.43307940965</v>
      </c>
    </row>
    <row r="123" spans="2:12" outlineLevel="1">
      <c r="B123" s="44">
        <f t="shared" si="40"/>
        <v>9</v>
      </c>
      <c r="C123" s="43">
        <f>'Q ILA201-100-25 3a'!B20*$C$108</f>
        <v>2.5110413651530652</v>
      </c>
      <c r="D123" s="42">
        <f>'Q ILA201-100-25 3a'!C20*$C$109</f>
        <v>5.1265489124200717E-2</v>
      </c>
      <c r="E123" s="42">
        <f t="shared" si="46"/>
        <v>4.9149037780918732E-2</v>
      </c>
      <c r="F123" s="39">
        <f t="shared" si="47"/>
        <v>100000</v>
      </c>
      <c r="G123" s="41">
        <v>1012.4988087583707</v>
      </c>
      <c r="H123" s="40">
        <f t="shared" si="41"/>
        <v>614.02217337040986</v>
      </c>
      <c r="I123" s="39">
        <f t="shared" si="42"/>
        <v>0.64932977828111993</v>
      </c>
      <c r="J123" s="39">
        <f t="shared" si="43"/>
        <v>162946.18830916015</v>
      </c>
      <c r="K123" s="39">
        <f t="shared" si="44"/>
        <v>33682.937929535045</v>
      </c>
      <c r="L123" s="38">
        <f t="shared" si="45"/>
        <v>196629.1262386952</v>
      </c>
    </row>
    <row r="124" spans="2:12" outlineLevel="1">
      <c r="B124" s="44">
        <f t="shared" si="40"/>
        <v>10</v>
      </c>
      <c r="C124" s="43">
        <f>'Q ILA201-100-25 3a'!B21*$C$108</f>
        <v>2.8621615560431124</v>
      </c>
      <c r="D124" s="42">
        <f>'Q ILA201-100-25 3a'!C21*$C$109</f>
        <v>5.1265489124200717E-2</v>
      </c>
      <c r="E124" s="42">
        <f t="shared" si="46"/>
        <v>4.9149037780918732E-2</v>
      </c>
      <c r="F124" s="39">
        <f t="shared" si="47"/>
        <v>100000</v>
      </c>
      <c r="G124" s="41">
        <v>904.35177890317436</v>
      </c>
      <c r="H124" s="40">
        <f t="shared" si="41"/>
        <v>580.78659566029216</v>
      </c>
      <c r="I124" s="39">
        <f t="shared" si="42"/>
        <v>0.61891090292999129</v>
      </c>
      <c r="J124" s="39">
        <f t="shared" si="43"/>
        <v>175743.0659178826</v>
      </c>
      <c r="K124" s="39">
        <f t="shared" si="44"/>
        <v>28467.318282092245</v>
      </c>
      <c r="L124" s="38">
        <f t="shared" si="45"/>
        <v>204210.38419997485</v>
      </c>
    </row>
    <row r="125" spans="2:12" outlineLevel="1">
      <c r="B125" s="44">
        <f t="shared" si="40"/>
        <v>11</v>
      </c>
      <c r="C125" s="43">
        <f>'Q ILA201-100-25 3a'!B22*$C$108</f>
        <v>3.2558417700713473</v>
      </c>
      <c r="D125" s="42">
        <f>'Q ILA201-100-25 3a'!C22*$C$109</f>
        <v>5.1265489124200717E-2</v>
      </c>
      <c r="E125" s="42">
        <f t="shared" si="46"/>
        <v>4.9149037780918732E-2</v>
      </c>
      <c r="F125" s="39">
        <f t="shared" si="47"/>
        <v>100000</v>
      </c>
      <c r="G125" s="41">
        <v>774.74071675980235</v>
      </c>
      <c r="H125" s="40">
        <f t="shared" si="41"/>
        <v>549.12133749933957</v>
      </c>
      <c r="I125" s="39">
        <f t="shared" si="42"/>
        <v>0.58991704766661668</v>
      </c>
      <c r="J125" s="39">
        <f t="shared" si="43"/>
        <v>189094.92576483174</v>
      </c>
      <c r="K125" s="39">
        <f t="shared" si="44"/>
        <v>23067.369420773714</v>
      </c>
      <c r="L125" s="38">
        <f t="shared" si="45"/>
        <v>212162.29518560547</v>
      </c>
    </row>
    <row r="126" spans="2:12" outlineLevel="1">
      <c r="B126" s="44">
        <f t="shared" si="40"/>
        <v>12</v>
      </c>
      <c r="C126" s="43">
        <f>'Q ILA201-100-25 3a'!B23*$C$108</f>
        <v>3.69208200723777</v>
      </c>
      <c r="D126" s="42">
        <f>'Q ILA201-100-25 3a'!C23*$C$109</f>
        <v>5.1265489124200717E-2</v>
      </c>
      <c r="E126" s="42">
        <f t="shared" si="46"/>
        <v>4.9149037780918732E-2</v>
      </c>
      <c r="F126" s="39">
        <f t="shared" si="47"/>
        <v>100000</v>
      </c>
      <c r="G126" s="41">
        <v>621.81631080479781</v>
      </c>
      <c r="H126" s="40">
        <f t="shared" si="41"/>
        <v>518.94296253392895</v>
      </c>
      <c r="I126" s="39">
        <f t="shared" si="42"/>
        <v>0.5622814551823494</v>
      </c>
      <c r="J126" s="39">
        <f t="shared" si="43"/>
        <v>202740.10099716505</v>
      </c>
      <c r="K126" s="39">
        <f t="shared" si="44"/>
        <v>17504.734770532988</v>
      </c>
      <c r="L126" s="38">
        <f t="shared" si="45"/>
        <v>220244.83576769804</v>
      </c>
    </row>
    <row r="127" spans="2:12" outlineLevel="1">
      <c r="B127" s="44">
        <f t="shared" si="40"/>
        <v>13</v>
      </c>
      <c r="C127" s="43">
        <f>'Q ILA201-100-25 3a'!B24*$C$108</f>
        <v>4.2028022848960207</v>
      </c>
      <c r="D127" s="42">
        <f>'Q ILA201-100-25 3a'!C24*$C$109</f>
        <v>5.1265489124200717E-2</v>
      </c>
      <c r="E127" s="42">
        <f t="shared" si="46"/>
        <v>4.9149037780918732E-2</v>
      </c>
      <c r="F127" s="39">
        <f t="shared" si="47"/>
        <v>100000</v>
      </c>
      <c r="G127" s="41">
        <v>442.14043702902569</v>
      </c>
      <c r="H127" s="40">
        <f t="shared" si="41"/>
        <v>490.15808306339704</v>
      </c>
      <c r="I127" s="39">
        <f t="shared" si="42"/>
        <v>0.53594049551972611</v>
      </c>
      <c r="J127" s="39">
        <f t="shared" si="43"/>
        <v>218101.46686683068</v>
      </c>
      <c r="K127" s="39">
        <f t="shared" si="44"/>
        <v>11762.644410157101</v>
      </c>
      <c r="L127" s="38">
        <f t="shared" si="45"/>
        <v>229864.11127698779</v>
      </c>
    </row>
    <row r="128" spans="2:12" outlineLevel="1">
      <c r="B128" s="44">
        <f t="shared" si="40"/>
        <v>14</v>
      </c>
      <c r="C128" s="43">
        <f>'Q ILA201-100-25 3a'!B25*$C$108</f>
        <v>4.7241625683388184</v>
      </c>
      <c r="D128" s="42">
        <f>'Q ILA201-100-25 3a'!C25*$C$109</f>
        <v>5.1265489124200717E-2</v>
      </c>
      <c r="E128" s="42">
        <f t="shared" si="46"/>
        <v>4.9149037780918732E-2</v>
      </c>
      <c r="F128" s="39">
        <f t="shared" si="47"/>
        <v>100000</v>
      </c>
      <c r="G128" s="41">
        <v>235.73437267725242</v>
      </c>
      <c r="H128" s="40">
        <f t="shared" si="41"/>
        <v>462.71430271839455</v>
      </c>
      <c r="I128" s="39">
        <f t="shared" si="42"/>
        <v>0.5108335195667788</v>
      </c>
      <c r="J128" s="39">
        <f t="shared" si="43"/>
        <v>231558.64685768099</v>
      </c>
      <c r="K128" s="39">
        <f t="shared" si="44"/>
        <v>5923.5790199715766</v>
      </c>
      <c r="L128" s="38">
        <f t="shared" si="45"/>
        <v>237482.22587765256</v>
      </c>
    </row>
    <row r="129" spans="2:12" ht="15" outlineLevel="1" thickBot="1">
      <c r="B129" s="37">
        <f t="shared" si="40"/>
        <v>15</v>
      </c>
      <c r="C129" s="36">
        <f>'Q ILA201-100-25 3a'!B26*$C$108</f>
        <v>5.3093628864888966</v>
      </c>
      <c r="D129" s="35">
        <f>'Q ILA201-100-25 3a'!C26*$C$109</f>
        <v>5.1265489124200717E-2</v>
      </c>
      <c r="E129" s="35">
        <f t="shared" si="46"/>
        <v>4.9149037780918732E-2</v>
      </c>
      <c r="F129" s="32">
        <f t="shared" si="47"/>
        <v>100000</v>
      </c>
      <c r="G129" s="34">
        <v>0</v>
      </c>
      <c r="H129" s="33">
        <f t="shared" si="41"/>
        <v>436.53630951887197</v>
      </c>
      <c r="I129" s="32">
        <f t="shared" si="42"/>
        <v>0.48690271941463675</v>
      </c>
      <c r="J129" s="32">
        <f t="shared" si="43"/>
        <v>245671.81459006324</v>
      </c>
      <c r="K129" s="32">
        <f t="shared" si="44"/>
        <v>0</v>
      </c>
      <c r="L129" s="31">
        <f t="shared" si="45"/>
        <v>245671.81459006324</v>
      </c>
    </row>
    <row r="130" spans="2:12" ht="15" outlineLevel="1" thickTop="1"/>
    <row r="131" spans="2:12" outlineLevel="1">
      <c r="B131" s="30" t="s">
        <v>66</v>
      </c>
    </row>
    <row r="132" spans="2:12" outlineLevel="1"/>
    <row r="133" spans="2:12" outlineLevel="1">
      <c r="C133" s="54">
        <f>C110</f>
        <v>1898012.3732830766</v>
      </c>
    </row>
    <row r="134" spans="2:12" outlineLevel="1">
      <c r="B134">
        <v>1</v>
      </c>
      <c r="C134">
        <f t="dataTable" ref="C134:C633" dt2D="0" dtr="0" r1="C106"/>
        <v>1898012.3732830766</v>
      </c>
    </row>
    <row r="135" spans="2:12" outlineLevel="1">
      <c r="B135">
        <v>2</v>
      </c>
      <c r="C135">
        <v>2109361.1243645875</v>
      </c>
    </row>
    <row r="136" spans="2:12" outlineLevel="1">
      <c r="B136">
        <v>3</v>
      </c>
      <c r="C136">
        <v>1710330.7429526255</v>
      </c>
    </row>
    <row r="137" spans="2:12" outlineLevel="1">
      <c r="B137">
        <v>4</v>
      </c>
      <c r="C137">
        <v>1823995.6382509244</v>
      </c>
    </row>
    <row r="138" spans="2:12" outlineLevel="1">
      <c r="B138">
        <v>5</v>
      </c>
      <c r="C138">
        <v>1828195.3358317772</v>
      </c>
    </row>
    <row r="139" spans="2:12" outlineLevel="1">
      <c r="B139">
        <v>6</v>
      </c>
      <c r="C139">
        <v>1832314.4144406274</v>
      </c>
    </row>
    <row r="140" spans="2:12" outlineLevel="1">
      <c r="B140">
        <v>7</v>
      </c>
      <c r="C140">
        <v>1698847.4491991943</v>
      </c>
    </row>
    <row r="141" spans="2:12" outlineLevel="1">
      <c r="B141">
        <v>8</v>
      </c>
      <c r="C141">
        <v>1860727.3017361208</v>
      </c>
    </row>
    <row r="142" spans="2:12" outlineLevel="1">
      <c r="B142">
        <v>9</v>
      </c>
      <c r="C142">
        <v>2099879.4678899362</v>
      </c>
    </row>
    <row r="143" spans="2:12" outlineLevel="1">
      <c r="B143">
        <v>10</v>
      </c>
      <c r="C143">
        <v>1841739.8138111746</v>
      </c>
    </row>
    <row r="144" spans="2:12" outlineLevel="1">
      <c r="B144">
        <v>11</v>
      </c>
      <c r="C144">
        <v>1820670.4484362521</v>
      </c>
    </row>
    <row r="145" spans="2:3" outlineLevel="1">
      <c r="B145">
        <v>12</v>
      </c>
      <c r="C145">
        <v>2039089.0730999215</v>
      </c>
    </row>
    <row r="146" spans="2:3" outlineLevel="1">
      <c r="B146">
        <v>13</v>
      </c>
      <c r="C146">
        <v>1896466.7047134091</v>
      </c>
    </row>
    <row r="147" spans="2:3" outlineLevel="1">
      <c r="B147">
        <v>14</v>
      </c>
      <c r="C147">
        <v>1792276.0822270545</v>
      </c>
    </row>
    <row r="148" spans="2:3" outlineLevel="1">
      <c r="B148">
        <v>15</v>
      </c>
      <c r="C148">
        <v>1842466.9382096829</v>
      </c>
    </row>
    <row r="149" spans="2:3" outlineLevel="1">
      <c r="B149">
        <v>16</v>
      </c>
      <c r="C149">
        <v>1766915.637087062</v>
      </c>
    </row>
    <row r="150" spans="2:3" outlineLevel="1">
      <c r="B150">
        <v>17</v>
      </c>
      <c r="C150">
        <v>2040462.7293453421</v>
      </c>
    </row>
    <row r="151" spans="2:3" outlineLevel="1">
      <c r="B151">
        <v>18</v>
      </c>
      <c r="C151">
        <v>1858065.5502301434</v>
      </c>
    </row>
    <row r="152" spans="2:3" outlineLevel="1">
      <c r="B152">
        <v>19</v>
      </c>
      <c r="C152">
        <v>2071638.607945289</v>
      </c>
    </row>
    <row r="153" spans="2:3" outlineLevel="1">
      <c r="B153">
        <v>20</v>
      </c>
      <c r="C153">
        <v>2027357.3303600852</v>
      </c>
    </row>
    <row r="154" spans="2:3" outlineLevel="1">
      <c r="B154">
        <v>21</v>
      </c>
      <c r="C154">
        <v>2278101.5025350144</v>
      </c>
    </row>
    <row r="155" spans="2:3" outlineLevel="1">
      <c r="B155">
        <v>22</v>
      </c>
      <c r="C155">
        <v>2262606.0540991859</v>
      </c>
    </row>
    <row r="156" spans="2:3" outlineLevel="1">
      <c r="B156">
        <v>23</v>
      </c>
      <c r="C156">
        <v>2055602.5611273933</v>
      </c>
    </row>
    <row r="157" spans="2:3" outlineLevel="1">
      <c r="B157">
        <v>24</v>
      </c>
      <c r="C157">
        <v>1707748.5844993528</v>
      </c>
    </row>
    <row r="158" spans="2:3" outlineLevel="1">
      <c r="B158">
        <v>25</v>
      </c>
      <c r="C158">
        <v>1816289.6006896934</v>
      </c>
    </row>
    <row r="159" spans="2:3" outlineLevel="1">
      <c r="B159">
        <v>26</v>
      </c>
      <c r="C159">
        <v>1699322.0830083133</v>
      </c>
    </row>
    <row r="160" spans="2:3" outlineLevel="1">
      <c r="B160">
        <v>27</v>
      </c>
      <c r="C160">
        <v>1934005.0386601719</v>
      </c>
    </row>
    <row r="161" spans="2:3" outlineLevel="1">
      <c r="B161">
        <v>28</v>
      </c>
      <c r="C161">
        <v>1758373.0988835907</v>
      </c>
    </row>
    <row r="162" spans="2:3" outlineLevel="1">
      <c r="B162">
        <v>29</v>
      </c>
      <c r="C162">
        <v>2015107.865701152</v>
      </c>
    </row>
    <row r="163" spans="2:3" outlineLevel="1">
      <c r="B163">
        <v>30</v>
      </c>
      <c r="C163">
        <v>2038242.7350953605</v>
      </c>
    </row>
    <row r="164" spans="2:3" outlineLevel="1">
      <c r="B164">
        <v>31</v>
      </c>
      <c r="C164">
        <v>2102924.0537489792</v>
      </c>
    </row>
    <row r="165" spans="2:3" outlineLevel="1">
      <c r="B165">
        <v>32</v>
      </c>
      <c r="C165">
        <v>2075638.5800479504</v>
      </c>
    </row>
    <row r="166" spans="2:3" outlineLevel="1">
      <c r="B166">
        <v>33</v>
      </c>
      <c r="C166">
        <v>1837534.7434954566</v>
      </c>
    </row>
    <row r="167" spans="2:3" outlineLevel="1">
      <c r="B167">
        <v>34</v>
      </c>
      <c r="C167">
        <v>1896148.3898714189</v>
      </c>
    </row>
    <row r="168" spans="2:3" outlineLevel="1">
      <c r="B168">
        <v>35</v>
      </c>
      <c r="C168">
        <v>2141132.3727627196</v>
      </c>
    </row>
    <row r="169" spans="2:3" outlineLevel="1">
      <c r="B169">
        <v>36</v>
      </c>
      <c r="C169">
        <v>2152211.5266375518</v>
      </c>
    </row>
    <row r="170" spans="2:3" outlineLevel="1">
      <c r="B170">
        <v>37</v>
      </c>
      <c r="C170">
        <v>2033852.566638326</v>
      </c>
    </row>
    <row r="171" spans="2:3" outlineLevel="1">
      <c r="B171">
        <v>38</v>
      </c>
      <c r="C171">
        <v>1950765.5786728205</v>
      </c>
    </row>
    <row r="172" spans="2:3" outlineLevel="1">
      <c r="B172">
        <v>39</v>
      </c>
      <c r="C172">
        <v>1871118.4404507373</v>
      </c>
    </row>
    <row r="173" spans="2:3" outlineLevel="1">
      <c r="B173">
        <v>40</v>
      </c>
      <c r="C173">
        <v>1790205.3840223677</v>
      </c>
    </row>
    <row r="174" spans="2:3" outlineLevel="1">
      <c r="B174">
        <v>41</v>
      </c>
      <c r="C174">
        <v>2032299.5403106953</v>
      </c>
    </row>
    <row r="175" spans="2:3" outlineLevel="1">
      <c r="B175">
        <v>42</v>
      </c>
      <c r="C175">
        <v>1675197.202788004</v>
      </c>
    </row>
    <row r="176" spans="2:3" outlineLevel="1">
      <c r="B176">
        <v>43</v>
      </c>
      <c r="C176">
        <v>2180857.4342639889</v>
      </c>
    </row>
    <row r="177" spans="2:3" outlineLevel="1">
      <c r="B177">
        <v>44</v>
      </c>
      <c r="C177">
        <v>1909747.0002188857</v>
      </c>
    </row>
    <row r="178" spans="2:3" outlineLevel="1">
      <c r="B178">
        <v>45</v>
      </c>
      <c r="C178">
        <v>2339936.6478975792</v>
      </c>
    </row>
    <row r="179" spans="2:3" outlineLevel="1">
      <c r="B179">
        <v>46</v>
      </c>
      <c r="C179">
        <v>2011539.7697344827</v>
      </c>
    </row>
    <row r="180" spans="2:3" outlineLevel="1">
      <c r="B180">
        <v>47</v>
      </c>
      <c r="C180">
        <v>1643072.9265133201</v>
      </c>
    </row>
    <row r="181" spans="2:3" outlineLevel="1">
      <c r="B181">
        <v>48</v>
      </c>
      <c r="C181">
        <v>2060642.3609774322</v>
      </c>
    </row>
    <row r="182" spans="2:3" outlineLevel="1">
      <c r="B182">
        <v>49</v>
      </c>
      <c r="C182">
        <v>2229796.4246293311</v>
      </c>
    </row>
    <row r="183" spans="2:3" outlineLevel="1">
      <c r="B183">
        <v>50</v>
      </c>
      <c r="C183">
        <v>1918209.9041892102</v>
      </c>
    </row>
    <row r="184" spans="2:3" outlineLevel="1">
      <c r="B184">
        <v>51</v>
      </c>
      <c r="C184">
        <v>2141775.7693220717</v>
      </c>
    </row>
    <row r="185" spans="2:3" outlineLevel="1">
      <c r="B185">
        <v>52</v>
      </c>
      <c r="C185">
        <v>1942050.4338709677</v>
      </c>
    </row>
    <row r="186" spans="2:3" outlineLevel="1">
      <c r="B186">
        <v>53</v>
      </c>
      <c r="C186">
        <v>2065885.9227119074</v>
      </c>
    </row>
    <row r="187" spans="2:3" outlineLevel="1">
      <c r="B187">
        <v>54</v>
      </c>
      <c r="C187">
        <v>1881386.390012203</v>
      </c>
    </row>
    <row r="188" spans="2:3" outlineLevel="1">
      <c r="B188">
        <v>55</v>
      </c>
      <c r="C188">
        <v>1826321.1243139901</v>
      </c>
    </row>
    <row r="189" spans="2:3" outlineLevel="1">
      <c r="B189">
        <v>56</v>
      </c>
      <c r="C189">
        <v>1901637.9786917139</v>
      </c>
    </row>
    <row r="190" spans="2:3" outlineLevel="1">
      <c r="B190">
        <v>57</v>
      </c>
      <c r="C190">
        <v>1910103.900499319</v>
      </c>
    </row>
    <row r="191" spans="2:3" outlineLevel="1">
      <c r="B191">
        <v>58</v>
      </c>
      <c r="C191">
        <v>1807556.6331716029</v>
      </c>
    </row>
    <row r="192" spans="2:3" outlineLevel="1">
      <c r="B192">
        <v>59</v>
      </c>
      <c r="C192">
        <v>1811149.3700933927</v>
      </c>
    </row>
    <row r="193" spans="2:3" outlineLevel="1">
      <c r="B193">
        <v>60</v>
      </c>
      <c r="C193">
        <v>2091522.7036587142</v>
      </c>
    </row>
    <row r="194" spans="2:3" outlineLevel="1">
      <c r="B194">
        <v>61</v>
      </c>
      <c r="C194">
        <v>1884119.7681597658</v>
      </c>
    </row>
    <row r="195" spans="2:3" outlineLevel="1">
      <c r="B195">
        <v>62</v>
      </c>
      <c r="C195">
        <v>2085912.5540301015</v>
      </c>
    </row>
    <row r="196" spans="2:3" outlineLevel="1">
      <c r="B196">
        <v>63</v>
      </c>
      <c r="C196">
        <v>2200180.3649326926</v>
      </c>
    </row>
    <row r="197" spans="2:3" outlineLevel="1">
      <c r="B197">
        <v>64</v>
      </c>
      <c r="C197">
        <v>2126017.1512855003</v>
      </c>
    </row>
    <row r="198" spans="2:3" outlineLevel="1">
      <c r="B198">
        <v>65</v>
      </c>
      <c r="C198">
        <v>2302648.3294103062</v>
      </c>
    </row>
    <row r="199" spans="2:3" outlineLevel="1">
      <c r="B199">
        <v>66</v>
      </c>
      <c r="C199">
        <v>2013488.8291443838</v>
      </c>
    </row>
    <row r="200" spans="2:3" outlineLevel="1">
      <c r="B200">
        <v>67</v>
      </c>
      <c r="C200">
        <v>1873225.038857176</v>
      </c>
    </row>
    <row r="201" spans="2:3" outlineLevel="1">
      <c r="B201">
        <v>68</v>
      </c>
      <c r="C201">
        <v>1766036.6590073069</v>
      </c>
    </row>
    <row r="202" spans="2:3" outlineLevel="1">
      <c r="B202">
        <v>69</v>
      </c>
      <c r="C202">
        <v>1976884.5200494775</v>
      </c>
    </row>
    <row r="203" spans="2:3" outlineLevel="1">
      <c r="B203">
        <v>70</v>
      </c>
      <c r="C203">
        <v>1920434.6189153264</v>
      </c>
    </row>
    <row r="204" spans="2:3" outlineLevel="1">
      <c r="B204">
        <v>71</v>
      </c>
      <c r="C204">
        <v>1963643.9626021555</v>
      </c>
    </row>
    <row r="205" spans="2:3" outlineLevel="1">
      <c r="B205">
        <v>72</v>
      </c>
      <c r="C205">
        <v>1880944.4399859405</v>
      </c>
    </row>
    <row r="206" spans="2:3" outlineLevel="1">
      <c r="B206">
        <v>73</v>
      </c>
      <c r="C206">
        <v>2079639.8987986848</v>
      </c>
    </row>
    <row r="207" spans="2:3" outlineLevel="1">
      <c r="B207">
        <v>74</v>
      </c>
      <c r="C207">
        <v>1778066.8620385849</v>
      </c>
    </row>
    <row r="208" spans="2:3" outlineLevel="1">
      <c r="B208">
        <v>75</v>
      </c>
      <c r="C208">
        <v>1687989.5453389687</v>
      </c>
    </row>
    <row r="209" spans="2:3" outlineLevel="1">
      <c r="B209">
        <v>76</v>
      </c>
      <c r="C209">
        <v>1906636.9549214654</v>
      </c>
    </row>
    <row r="210" spans="2:3" outlineLevel="1">
      <c r="B210">
        <v>77</v>
      </c>
      <c r="C210">
        <v>1809823.8393015508</v>
      </c>
    </row>
    <row r="211" spans="2:3" outlineLevel="1">
      <c r="B211">
        <v>78</v>
      </c>
      <c r="C211">
        <v>1922243.1048422237</v>
      </c>
    </row>
    <row r="212" spans="2:3" outlineLevel="1">
      <c r="B212">
        <v>79</v>
      </c>
      <c r="C212">
        <v>2022610.0127715189</v>
      </c>
    </row>
    <row r="213" spans="2:3" outlineLevel="1">
      <c r="B213">
        <v>80</v>
      </c>
      <c r="C213">
        <v>2037316.947099874</v>
      </c>
    </row>
    <row r="214" spans="2:3" outlineLevel="1">
      <c r="B214">
        <v>81</v>
      </c>
      <c r="C214">
        <v>1878276.7189768942</v>
      </c>
    </row>
    <row r="215" spans="2:3" outlineLevel="1">
      <c r="B215">
        <v>82</v>
      </c>
      <c r="C215">
        <v>1949003.9612641621</v>
      </c>
    </row>
    <row r="216" spans="2:3" outlineLevel="1">
      <c r="B216">
        <v>83</v>
      </c>
      <c r="C216">
        <v>2187858.7377286186</v>
      </c>
    </row>
    <row r="217" spans="2:3" outlineLevel="1">
      <c r="B217">
        <v>84</v>
      </c>
      <c r="C217">
        <v>1951355.3523846522</v>
      </c>
    </row>
    <row r="218" spans="2:3" outlineLevel="1">
      <c r="B218">
        <v>85</v>
      </c>
      <c r="C218">
        <v>1874602.0363798805</v>
      </c>
    </row>
    <row r="219" spans="2:3" outlineLevel="1">
      <c r="B219">
        <v>86</v>
      </c>
      <c r="C219">
        <v>1965631.6247361482</v>
      </c>
    </row>
    <row r="220" spans="2:3" outlineLevel="1">
      <c r="B220">
        <v>87</v>
      </c>
      <c r="C220">
        <v>1861980.448945584</v>
      </c>
    </row>
    <row r="221" spans="2:3" outlineLevel="1">
      <c r="B221">
        <v>88</v>
      </c>
      <c r="C221">
        <v>1947170.2874563218</v>
      </c>
    </row>
    <row r="222" spans="2:3" outlineLevel="1">
      <c r="B222">
        <v>89</v>
      </c>
      <c r="C222">
        <v>2184995.2106443332</v>
      </c>
    </row>
    <row r="223" spans="2:3" outlineLevel="1">
      <c r="B223">
        <v>90</v>
      </c>
      <c r="C223">
        <v>1922594.4916445445</v>
      </c>
    </row>
    <row r="224" spans="2:3" outlineLevel="1">
      <c r="B224">
        <v>91</v>
      </c>
      <c r="C224">
        <v>1988434.1187334177</v>
      </c>
    </row>
    <row r="225" spans="2:3" outlineLevel="1">
      <c r="B225">
        <v>92</v>
      </c>
      <c r="C225">
        <v>2069736.8757373146</v>
      </c>
    </row>
    <row r="226" spans="2:3" outlineLevel="1">
      <c r="B226">
        <v>93</v>
      </c>
      <c r="C226">
        <v>2012387.3371926199</v>
      </c>
    </row>
    <row r="227" spans="2:3" outlineLevel="1">
      <c r="B227">
        <v>94</v>
      </c>
      <c r="C227">
        <v>1820856.4106987326</v>
      </c>
    </row>
    <row r="228" spans="2:3" outlineLevel="1">
      <c r="B228">
        <v>95</v>
      </c>
      <c r="C228">
        <v>2328121.3302547117</v>
      </c>
    </row>
    <row r="229" spans="2:3" outlineLevel="1">
      <c r="B229">
        <v>96</v>
      </c>
      <c r="C229">
        <v>1790994.025176822</v>
      </c>
    </row>
    <row r="230" spans="2:3" outlineLevel="1">
      <c r="B230">
        <v>97</v>
      </c>
      <c r="C230">
        <v>1877219.6107194338</v>
      </c>
    </row>
    <row r="231" spans="2:3" outlineLevel="1">
      <c r="B231">
        <v>98</v>
      </c>
      <c r="C231">
        <v>2014721.921059039</v>
      </c>
    </row>
    <row r="232" spans="2:3" outlineLevel="1">
      <c r="B232">
        <v>99</v>
      </c>
      <c r="C232">
        <v>2036541.6234513626</v>
      </c>
    </row>
    <row r="233" spans="2:3" outlineLevel="1">
      <c r="B233">
        <v>100</v>
      </c>
      <c r="C233">
        <v>1813268.1253563415</v>
      </c>
    </row>
    <row r="234" spans="2:3" outlineLevel="1">
      <c r="B234">
        <v>101</v>
      </c>
      <c r="C234">
        <v>2158341.4142203336</v>
      </c>
    </row>
    <row r="235" spans="2:3" outlineLevel="1">
      <c r="B235">
        <v>102</v>
      </c>
      <c r="C235">
        <v>1896229.1725219931</v>
      </c>
    </row>
    <row r="236" spans="2:3" outlineLevel="1">
      <c r="B236">
        <v>103</v>
      </c>
      <c r="C236">
        <v>1982922.6492694132</v>
      </c>
    </row>
    <row r="237" spans="2:3" outlineLevel="1">
      <c r="B237">
        <v>104</v>
      </c>
      <c r="C237">
        <v>1695461.5718534011</v>
      </c>
    </row>
    <row r="238" spans="2:3" outlineLevel="1">
      <c r="B238">
        <v>105</v>
      </c>
      <c r="C238">
        <v>1802866.8459594152</v>
      </c>
    </row>
    <row r="239" spans="2:3" outlineLevel="1">
      <c r="B239">
        <v>106</v>
      </c>
      <c r="C239">
        <v>1887132.22119782</v>
      </c>
    </row>
    <row r="240" spans="2:3" outlineLevel="1">
      <c r="B240">
        <v>107</v>
      </c>
      <c r="C240">
        <v>1954128.630467989</v>
      </c>
    </row>
    <row r="241" spans="2:3" outlineLevel="1">
      <c r="B241">
        <v>108</v>
      </c>
      <c r="C241">
        <v>1668262.5248182621</v>
      </c>
    </row>
    <row r="242" spans="2:3" outlineLevel="1">
      <c r="B242">
        <v>109</v>
      </c>
      <c r="C242">
        <v>2022443.4569849405</v>
      </c>
    </row>
    <row r="243" spans="2:3" outlineLevel="1">
      <c r="B243">
        <v>110</v>
      </c>
      <c r="C243">
        <v>1939276.4496552949</v>
      </c>
    </row>
    <row r="244" spans="2:3" outlineLevel="1">
      <c r="B244">
        <v>111</v>
      </c>
      <c r="C244">
        <v>1847554.4795135348</v>
      </c>
    </row>
    <row r="245" spans="2:3" outlineLevel="1">
      <c r="B245">
        <v>112</v>
      </c>
      <c r="C245">
        <v>1675510.3647267139</v>
      </c>
    </row>
    <row r="246" spans="2:3" outlineLevel="1">
      <c r="B246">
        <v>113</v>
      </c>
      <c r="C246">
        <v>2124605.4117022511</v>
      </c>
    </row>
    <row r="247" spans="2:3" outlineLevel="1">
      <c r="B247">
        <v>114</v>
      </c>
      <c r="C247">
        <v>2066255.5131281458</v>
      </c>
    </row>
    <row r="248" spans="2:3" outlineLevel="1">
      <c r="B248">
        <v>115</v>
      </c>
      <c r="C248">
        <v>1825383.4168315325</v>
      </c>
    </row>
    <row r="249" spans="2:3" outlineLevel="1">
      <c r="B249">
        <v>116</v>
      </c>
      <c r="C249">
        <v>1920200.482706052</v>
      </c>
    </row>
    <row r="250" spans="2:3" outlineLevel="1">
      <c r="B250">
        <v>117</v>
      </c>
      <c r="C250">
        <v>2233899.7599037248</v>
      </c>
    </row>
    <row r="251" spans="2:3" outlineLevel="1">
      <c r="B251">
        <v>118</v>
      </c>
      <c r="C251">
        <v>2302463.8015416968</v>
      </c>
    </row>
    <row r="252" spans="2:3" outlineLevel="1">
      <c r="B252">
        <v>119</v>
      </c>
      <c r="C252">
        <v>1985644.1916797918</v>
      </c>
    </row>
    <row r="253" spans="2:3" outlineLevel="1">
      <c r="B253">
        <v>120</v>
      </c>
      <c r="C253">
        <v>2038912.755859046</v>
      </c>
    </row>
    <row r="254" spans="2:3" outlineLevel="1">
      <c r="B254">
        <v>121</v>
      </c>
      <c r="C254">
        <v>1966969.5838833684</v>
      </c>
    </row>
    <row r="255" spans="2:3" outlineLevel="1">
      <c r="B255">
        <v>122</v>
      </c>
      <c r="C255">
        <v>2109183.3477084772</v>
      </c>
    </row>
    <row r="256" spans="2:3" outlineLevel="1">
      <c r="B256">
        <v>123</v>
      </c>
      <c r="C256">
        <v>1964635.4192399622</v>
      </c>
    </row>
    <row r="257" spans="2:3" outlineLevel="1">
      <c r="B257">
        <v>124</v>
      </c>
      <c r="C257">
        <v>1853319.9770272188</v>
      </c>
    </row>
    <row r="258" spans="2:3" outlineLevel="1">
      <c r="B258">
        <v>125</v>
      </c>
      <c r="C258">
        <v>1986466.7477737379</v>
      </c>
    </row>
    <row r="259" spans="2:3" outlineLevel="1">
      <c r="B259">
        <v>126</v>
      </c>
      <c r="C259">
        <v>2223380.92388171</v>
      </c>
    </row>
    <row r="260" spans="2:3" outlineLevel="1">
      <c r="B260">
        <v>127</v>
      </c>
      <c r="C260">
        <v>1823412.3278794226</v>
      </c>
    </row>
    <row r="261" spans="2:3" outlineLevel="1">
      <c r="B261">
        <v>128</v>
      </c>
      <c r="C261">
        <v>1918263.6165102562</v>
      </c>
    </row>
    <row r="262" spans="2:3" outlineLevel="1">
      <c r="B262">
        <v>129</v>
      </c>
      <c r="C262">
        <v>1829376.7717061643</v>
      </c>
    </row>
    <row r="263" spans="2:3" outlineLevel="1">
      <c r="B263">
        <v>130</v>
      </c>
      <c r="C263">
        <v>1915787.596028483</v>
      </c>
    </row>
    <row r="264" spans="2:3" outlineLevel="1">
      <c r="B264">
        <v>131</v>
      </c>
      <c r="C264">
        <v>2173354.7149232114</v>
      </c>
    </row>
    <row r="265" spans="2:3" outlineLevel="1">
      <c r="B265">
        <v>132</v>
      </c>
      <c r="C265">
        <v>2123043.5351522365</v>
      </c>
    </row>
    <row r="266" spans="2:3" outlineLevel="1">
      <c r="B266">
        <v>133</v>
      </c>
      <c r="C266">
        <v>1992430.3276034805</v>
      </c>
    </row>
    <row r="267" spans="2:3" outlineLevel="1">
      <c r="B267">
        <v>134</v>
      </c>
      <c r="C267">
        <v>1791297.5247046549</v>
      </c>
    </row>
    <row r="268" spans="2:3" outlineLevel="1">
      <c r="B268">
        <v>135</v>
      </c>
      <c r="C268">
        <v>2342693.8315744284</v>
      </c>
    </row>
    <row r="269" spans="2:3" outlineLevel="1">
      <c r="B269">
        <v>136</v>
      </c>
      <c r="C269">
        <v>1857514.187860572</v>
      </c>
    </row>
    <row r="270" spans="2:3" outlineLevel="1">
      <c r="B270">
        <v>137</v>
      </c>
      <c r="C270">
        <v>2016384.9898102549</v>
      </c>
    </row>
    <row r="271" spans="2:3" outlineLevel="1">
      <c r="B271">
        <v>138</v>
      </c>
      <c r="C271">
        <v>1829897.8425751256</v>
      </c>
    </row>
    <row r="272" spans="2:3" outlineLevel="1">
      <c r="B272">
        <v>139</v>
      </c>
      <c r="C272">
        <v>2033512.9366145132</v>
      </c>
    </row>
    <row r="273" spans="2:3" outlineLevel="1">
      <c r="B273">
        <v>140</v>
      </c>
      <c r="C273">
        <v>2150621.3204940874</v>
      </c>
    </row>
    <row r="274" spans="2:3" outlineLevel="1">
      <c r="B274">
        <v>141</v>
      </c>
      <c r="C274">
        <v>2300596.3839689321</v>
      </c>
    </row>
    <row r="275" spans="2:3" outlineLevel="1">
      <c r="B275">
        <v>142</v>
      </c>
      <c r="C275">
        <v>2033268.5555880035</v>
      </c>
    </row>
    <row r="276" spans="2:3" outlineLevel="1">
      <c r="B276">
        <v>143</v>
      </c>
      <c r="C276">
        <v>2130124.9246888664</v>
      </c>
    </row>
    <row r="277" spans="2:3" outlineLevel="1">
      <c r="B277">
        <v>144</v>
      </c>
      <c r="C277">
        <v>1617190.3979563969</v>
      </c>
    </row>
    <row r="278" spans="2:3" outlineLevel="1">
      <c r="B278">
        <v>145</v>
      </c>
      <c r="C278">
        <v>2057565.1009590377</v>
      </c>
    </row>
    <row r="279" spans="2:3" outlineLevel="1">
      <c r="B279">
        <v>146</v>
      </c>
      <c r="C279">
        <v>2016674.0997682179</v>
      </c>
    </row>
    <row r="280" spans="2:3" outlineLevel="1">
      <c r="B280">
        <v>147</v>
      </c>
      <c r="C280">
        <v>1981775.7633754737</v>
      </c>
    </row>
    <row r="281" spans="2:3" outlineLevel="1">
      <c r="B281">
        <v>148</v>
      </c>
      <c r="C281">
        <v>2024783.7730387494</v>
      </c>
    </row>
    <row r="282" spans="2:3" outlineLevel="1">
      <c r="B282">
        <v>149</v>
      </c>
      <c r="C282">
        <v>1879185.436791752</v>
      </c>
    </row>
    <row r="283" spans="2:3" outlineLevel="1">
      <c r="B283">
        <v>150</v>
      </c>
      <c r="C283">
        <v>2091027.1548657375</v>
      </c>
    </row>
    <row r="284" spans="2:3" outlineLevel="1">
      <c r="B284">
        <v>151</v>
      </c>
      <c r="C284">
        <v>2008528.4686665158</v>
      </c>
    </row>
    <row r="285" spans="2:3" outlineLevel="1">
      <c r="B285">
        <v>152</v>
      </c>
      <c r="C285">
        <v>2026822.9851649564</v>
      </c>
    </row>
    <row r="286" spans="2:3" outlineLevel="1">
      <c r="B286">
        <v>153</v>
      </c>
      <c r="C286">
        <v>2069687.9619371898</v>
      </c>
    </row>
    <row r="287" spans="2:3" outlineLevel="1">
      <c r="B287">
        <v>154</v>
      </c>
      <c r="C287">
        <v>2121617.0229825084</v>
      </c>
    </row>
    <row r="288" spans="2:3" outlineLevel="1">
      <c r="B288">
        <v>155</v>
      </c>
      <c r="C288">
        <v>1910141.9241217761</v>
      </c>
    </row>
    <row r="289" spans="2:3" outlineLevel="1">
      <c r="B289">
        <v>156</v>
      </c>
      <c r="C289">
        <v>2054433.8085027258</v>
      </c>
    </row>
    <row r="290" spans="2:3" outlineLevel="1">
      <c r="B290">
        <v>157</v>
      </c>
      <c r="C290">
        <v>1790005.3555755913</v>
      </c>
    </row>
    <row r="291" spans="2:3" outlineLevel="1">
      <c r="B291">
        <v>158</v>
      </c>
      <c r="C291">
        <v>1900847.1636927845</v>
      </c>
    </row>
    <row r="292" spans="2:3" outlineLevel="1">
      <c r="B292">
        <v>159</v>
      </c>
      <c r="C292">
        <v>1816701.7725971695</v>
      </c>
    </row>
    <row r="293" spans="2:3" outlineLevel="1">
      <c r="B293">
        <v>160</v>
      </c>
      <c r="C293">
        <v>1610449.4049329921</v>
      </c>
    </row>
    <row r="294" spans="2:3" outlineLevel="1">
      <c r="B294">
        <v>161</v>
      </c>
      <c r="C294">
        <v>2079126.0602969057</v>
      </c>
    </row>
    <row r="295" spans="2:3" outlineLevel="1">
      <c r="B295">
        <v>162</v>
      </c>
      <c r="C295">
        <v>1813891.8501551531</v>
      </c>
    </row>
    <row r="296" spans="2:3" outlineLevel="1">
      <c r="B296">
        <v>163</v>
      </c>
      <c r="C296">
        <v>1859393.276223894</v>
      </c>
    </row>
    <row r="297" spans="2:3" outlineLevel="1">
      <c r="B297">
        <v>164</v>
      </c>
      <c r="C297">
        <v>1873822.4352085479</v>
      </c>
    </row>
    <row r="298" spans="2:3" outlineLevel="1">
      <c r="B298">
        <v>165</v>
      </c>
      <c r="C298">
        <v>1637847.7288717797</v>
      </c>
    </row>
    <row r="299" spans="2:3" outlineLevel="1">
      <c r="B299">
        <v>166</v>
      </c>
      <c r="C299">
        <v>2111439.8032839461</v>
      </c>
    </row>
    <row r="300" spans="2:3" outlineLevel="1">
      <c r="B300">
        <v>167</v>
      </c>
      <c r="C300">
        <v>1843436.9482776923</v>
      </c>
    </row>
    <row r="301" spans="2:3" outlineLevel="1">
      <c r="B301">
        <v>168</v>
      </c>
      <c r="C301">
        <v>1738036.2037450369</v>
      </c>
    </row>
    <row r="302" spans="2:3" outlineLevel="1">
      <c r="B302">
        <v>169</v>
      </c>
      <c r="C302">
        <v>2062889.9280051545</v>
      </c>
    </row>
    <row r="303" spans="2:3" outlineLevel="1">
      <c r="B303">
        <v>170</v>
      </c>
      <c r="C303">
        <v>2230302.7447790541</v>
      </c>
    </row>
    <row r="304" spans="2:3" outlineLevel="1">
      <c r="B304">
        <v>171</v>
      </c>
      <c r="C304">
        <v>1808543.4608308619</v>
      </c>
    </row>
    <row r="305" spans="2:3" outlineLevel="1">
      <c r="B305">
        <v>172</v>
      </c>
      <c r="C305">
        <v>2131241.0064208461</v>
      </c>
    </row>
    <row r="306" spans="2:3" outlineLevel="1">
      <c r="B306">
        <v>173</v>
      </c>
      <c r="C306">
        <v>1916900.5853616945</v>
      </c>
    </row>
    <row r="307" spans="2:3" outlineLevel="1">
      <c r="B307">
        <v>174</v>
      </c>
      <c r="C307">
        <v>2050932.8658101123</v>
      </c>
    </row>
    <row r="308" spans="2:3" outlineLevel="1">
      <c r="B308">
        <v>175</v>
      </c>
      <c r="C308">
        <v>2077229.6745458087</v>
      </c>
    </row>
    <row r="309" spans="2:3" outlineLevel="1">
      <c r="B309">
        <v>176</v>
      </c>
      <c r="C309">
        <v>1618484.382627137</v>
      </c>
    </row>
    <row r="310" spans="2:3" outlineLevel="1">
      <c r="B310">
        <v>177</v>
      </c>
      <c r="C310">
        <v>2006302.5454402473</v>
      </c>
    </row>
    <row r="311" spans="2:3" outlineLevel="1">
      <c r="B311">
        <v>178</v>
      </c>
      <c r="C311">
        <v>1699388.5145717391</v>
      </c>
    </row>
    <row r="312" spans="2:3" outlineLevel="1">
      <c r="B312">
        <v>179</v>
      </c>
      <c r="C312">
        <v>1818175.0658973034</v>
      </c>
    </row>
    <row r="313" spans="2:3" outlineLevel="1">
      <c r="B313">
        <v>180</v>
      </c>
      <c r="C313">
        <v>2257399.7309910771</v>
      </c>
    </row>
    <row r="314" spans="2:3" outlineLevel="1">
      <c r="B314">
        <v>181</v>
      </c>
      <c r="C314">
        <v>2351205.5661785905</v>
      </c>
    </row>
    <row r="315" spans="2:3" outlineLevel="1">
      <c r="B315">
        <v>182</v>
      </c>
      <c r="C315">
        <v>2132354.4961625747</v>
      </c>
    </row>
    <row r="316" spans="2:3" outlineLevel="1">
      <c r="B316">
        <v>183</v>
      </c>
      <c r="C316">
        <v>2000863.0707875679</v>
      </c>
    </row>
    <row r="317" spans="2:3" outlineLevel="1">
      <c r="B317">
        <v>184</v>
      </c>
      <c r="C317">
        <v>1869204.5542396905</v>
      </c>
    </row>
    <row r="318" spans="2:3" outlineLevel="1">
      <c r="B318">
        <v>185</v>
      </c>
      <c r="C318">
        <v>1840750.1293677881</v>
      </c>
    </row>
    <row r="319" spans="2:3" outlineLevel="1">
      <c r="B319">
        <v>186</v>
      </c>
      <c r="C319">
        <v>1832640.6239055903</v>
      </c>
    </row>
    <row r="320" spans="2:3" outlineLevel="1">
      <c r="B320">
        <v>187</v>
      </c>
      <c r="C320">
        <v>2085560.0695878086</v>
      </c>
    </row>
    <row r="321" spans="2:3" outlineLevel="1">
      <c r="B321">
        <v>188</v>
      </c>
      <c r="C321">
        <v>1925826.1183392601</v>
      </c>
    </row>
    <row r="322" spans="2:3" outlineLevel="1">
      <c r="B322">
        <v>189</v>
      </c>
      <c r="C322">
        <v>1744862.7934048411</v>
      </c>
    </row>
    <row r="323" spans="2:3" outlineLevel="1">
      <c r="B323">
        <v>190</v>
      </c>
      <c r="C323">
        <v>2356051.7256913027</v>
      </c>
    </row>
    <row r="324" spans="2:3" outlineLevel="1">
      <c r="B324">
        <v>191</v>
      </c>
      <c r="C324">
        <v>1703091.9133426487</v>
      </c>
    </row>
    <row r="325" spans="2:3" outlineLevel="1">
      <c r="B325">
        <v>192</v>
      </c>
      <c r="C325">
        <v>2049861.4030445316</v>
      </c>
    </row>
    <row r="326" spans="2:3" outlineLevel="1">
      <c r="B326">
        <v>193</v>
      </c>
      <c r="C326">
        <v>1762593.9628942686</v>
      </c>
    </row>
    <row r="327" spans="2:3" outlineLevel="1">
      <c r="B327">
        <v>194</v>
      </c>
      <c r="C327">
        <v>1881755.3235701472</v>
      </c>
    </row>
    <row r="328" spans="2:3" outlineLevel="1">
      <c r="B328">
        <v>195</v>
      </c>
      <c r="C328">
        <v>1882161.756657298</v>
      </c>
    </row>
    <row r="329" spans="2:3" outlineLevel="1">
      <c r="B329">
        <v>196</v>
      </c>
      <c r="C329">
        <v>1954907.9379770234</v>
      </c>
    </row>
    <row r="330" spans="2:3" outlineLevel="1">
      <c r="B330">
        <v>197</v>
      </c>
      <c r="C330">
        <v>1917391.9890865304</v>
      </c>
    </row>
    <row r="331" spans="2:3" outlineLevel="1">
      <c r="B331">
        <v>198</v>
      </c>
      <c r="C331">
        <v>2224501.8153359727</v>
      </c>
    </row>
    <row r="332" spans="2:3" outlineLevel="1">
      <c r="B332">
        <v>199</v>
      </c>
      <c r="C332">
        <v>1814850.3680040347</v>
      </c>
    </row>
    <row r="333" spans="2:3" outlineLevel="1">
      <c r="B333">
        <v>200</v>
      </c>
      <c r="C333">
        <v>1854223.4504230281</v>
      </c>
    </row>
    <row r="334" spans="2:3" outlineLevel="1">
      <c r="B334">
        <v>201</v>
      </c>
      <c r="C334">
        <v>1833930.5851556794</v>
      </c>
    </row>
    <row r="335" spans="2:3" outlineLevel="1">
      <c r="B335">
        <v>202</v>
      </c>
      <c r="C335">
        <v>1813034.5721725237</v>
      </c>
    </row>
    <row r="336" spans="2:3" outlineLevel="1">
      <c r="B336">
        <v>203</v>
      </c>
      <c r="C336">
        <v>2147183.0814299146</v>
      </c>
    </row>
    <row r="337" spans="2:3" outlineLevel="1">
      <c r="B337">
        <v>204</v>
      </c>
      <c r="C337">
        <v>1992809.8375217181</v>
      </c>
    </row>
    <row r="338" spans="2:3" outlineLevel="1">
      <c r="B338">
        <v>205</v>
      </c>
      <c r="C338">
        <v>1969761.3864272253</v>
      </c>
    </row>
    <row r="339" spans="2:3" outlineLevel="1">
      <c r="B339">
        <v>206</v>
      </c>
      <c r="C339">
        <v>2000714.8180248928</v>
      </c>
    </row>
    <row r="340" spans="2:3" outlineLevel="1">
      <c r="B340">
        <v>207</v>
      </c>
      <c r="C340">
        <v>2052151.3309889946</v>
      </c>
    </row>
    <row r="341" spans="2:3" outlineLevel="1">
      <c r="B341">
        <v>208</v>
      </c>
      <c r="C341">
        <v>2222378.1121879001</v>
      </c>
    </row>
    <row r="342" spans="2:3" outlineLevel="1">
      <c r="B342">
        <v>209</v>
      </c>
      <c r="C342">
        <v>1720623.3939751866</v>
      </c>
    </row>
    <row r="343" spans="2:3" outlineLevel="1">
      <c r="B343">
        <v>210</v>
      </c>
      <c r="C343">
        <v>1951685.3457577995</v>
      </c>
    </row>
    <row r="344" spans="2:3" outlineLevel="1">
      <c r="B344">
        <v>211</v>
      </c>
      <c r="C344">
        <v>1999782.4747964756</v>
      </c>
    </row>
    <row r="345" spans="2:3" outlineLevel="1">
      <c r="B345">
        <v>212</v>
      </c>
      <c r="C345">
        <v>1963590.2848629076</v>
      </c>
    </row>
    <row r="346" spans="2:3" outlineLevel="1">
      <c r="B346">
        <v>213</v>
      </c>
      <c r="C346">
        <v>1892429.0079898902</v>
      </c>
    </row>
    <row r="347" spans="2:3" outlineLevel="1">
      <c r="B347">
        <v>214</v>
      </c>
      <c r="C347">
        <v>2247229.5445048143</v>
      </c>
    </row>
    <row r="348" spans="2:3" outlineLevel="1">
      <c r="B348">
        <v>215</v>
      </c>
      <c r="C348">
        <v>1936390.0648060935</v>
      </c>
    </row>
    <row r="349" spans="2:3" outlineLevel="1">
      <c r="B349">
        <v>216</v>
      </c>
      <c r="C349">
        <v>2059199.7937383337</v>
      </c>
    </row>
    <row r="350" spans="2:3" outlineLevel="1">
      <c r="B350">
        <v>217</v>
      </c>
      <c r="C350">
        <v>1792598.9428605107</v>
      </c>
    </row>
    <row r="351" spans="2:3" outlineLevel="1">
      <c r="B351">
        <v>218</v>
      </c>
      <c r="C351">
        <v>2033820.4676676039</v>
      </c>
    </row>
    <row r="352" spans="2:3" outlineLevel="1">
      <c r="B352">
        <v>219</v>
      </c>
      <c r="C352">
        <v>1719769.3244366152</v>
      </c>
    </row>
    <row r="353" spans="2:3" outlineLevel="1">
      <c r="B353">
        <v>220</v>
      </c>
      <c r="C353">
        <v>1776820.2532515982</v>
      </c>
    </row>
    <row r="354" spans="2:3" outlineLevel="1">
      <c r="B354">
        <v>221</v>
      </c>
      <c r="C354">
        <v>2049778.1475323581</v>
      </c>
    </row>
    <row r="355" spans="2:3" outlineLevel="1">
      <c r="B355">
        <v>222</v>
      </c>
      <c r="C355">
        <v>1914619.3855977303</v>
      </c>
    </row>
    <row r="356" spans="2:3" outlineLevel="1">
      <c r="B356">
        <v>223</v>
      </c>
      <c r="C356">
        <v>2038202.7880066196</v>
      </c>
    </row>
    <row r="357" spans="2:3" outlineLevel="1">
      <c r="B357">
        <v>224</v>
      </c>
      <c r="C357">
        <v>1690182.0412892369</v>
      </c>
    </row>
    <row r="358" spans="2:3" outlineLevel="1">
      <c r="B358">
        <v>225</v>
      </c>
      <c r="C358">
        <v>2175153.1107296315</v>
      </c>
    </row>
    <row r="359" spans="2:3" outlineLevel="1">
      <c r="B359">
        <v>226</v>
      </c>
      <c r="C359">
        <v>2048502.175925364</v>
      </c>
    </row>
    <row r="360" spans="2:3" outlineLevel="1">
      <c r="B360">
        <v>227</v>
      </c>
      <c r="C360">
        <v>2024811.8000454202</v>
      </c>
    </row>
    <row r="361" spans="2:3" outlineLevel="1">
      <c r="B361">
        <v>228</v>
      </c>
      <c r="C361">
        <v>2125999.906480107</v>
      </c>
    </row>
    <row r="362" spans="2:3" outlineLevel="1">
      <c r="B362">
        <v>229</v>
      </c>
      <c r="C362">
        <v>1849563.6575586796</v>
      </c>
    </row>
    <row r="363" spans="2:3" outlineLevel="1">
      <c r="B363">
        <v>230</v>
      </c>
      <c r="C363">
        <v>1730416.1284208465</v>
      </c>
    </row>
    <row r="364" spans="2:3" outlineLevel="1">
      <c r="B364">
        <v>231</v>
      </c>
      <c r="C364">
        <v>2004373.6761882338</v>
      </c>
    </row>
    <row r="365" spans="2:3" outlineLevel="1">
      <c r="B365">
        <v>232</v>
      </c>
      <c r="C365">
        <v>1843930.4624191758</v>
      </c>
    </row>
    <row r="366" spans="2:3" outlineLevel="1">
      <c r="B366">
        <v>233</v>
      </c>
      <c r="C366">
        <v>1990411.9944436601</v>
      </c>
    </row>
    <row r="367" spans="2:3" outlineLevel="1">
      <c r="B367">
        <v>234</v>
      </c>
      <c r="C367">
        <v>1870855.8240010154</v>
      </c>
    </row>
    <row r="368" spans="2:3" outlineLevel="1">
      <c r="B368">
        <v>235</v>
      </c>
      <c r="C368">
        <v>2016905.6906230804</v>
      </c>
    </row>
    <row r="369" spans="2:3" outlineLevel="1">
      <c r="B369">
        <v>236</v>
      </c>
      <c r="C369">
        <v>2021974.7453935477</v>
      </c>
    </row>
    <row r="370" spans="2:3" outlineLevel="1">
      <c r="B370">
        <v>237</v>
      </c>
      <c r="C370">
        <v>1840644.4413270364</v>
      </c>
    </row>
    <row r="371" spans="2:3" outlineLevel="1">
      <c r="B371">
        <v>238</v>
      </c>
      <c r="C371">
        <v>1827043.03503129</v>
      </c>
    </row>
    <row r="372" spans="2:3" outlineLevel="1">
      <c r="B372">
        <v>239</v>
      </c>
      <c r="C372">
        <v>1846739.0269581969</v>
      </c>
    </row>
    <row r="373" spans="2:3" outlineLevel="1">
      <c r="B373">
        <v>240</v>
      </c>
      <c r="C373">
        <v>2195811.5410944833</v>
      </c>
    </row>
    <row r="374" spans="2:3" outlineLevel="1">
      <c r="B374">
        <v>241</v>
      </c>
      <c r="C374">
        <v>2036174.5031172191</v>
      </c>
    </row>
    <row r="375" spans="2:3" outlineLevel="1">
      <c r="B375">
        <v>242</v>
      </c>
      <c r="C375">
        <v>1848231.1724581502</v>
      </c>
    </row>
    <row r="376" spans="2:3" outlineLevel="1">
      <c r="B376">
        <v>243</v>
      </c>
      <c r="C376">
        <v>2083036.7545459368</v>
      </c>
    </row>
    <row r="377" spans="2:3" outlineLevel="1">
      <c r="B377">
        <v>244</v>
      </c>
      <c r="C377">
        <v>1993135.38735734</v>
      </c>
    </row>
    <row r="378" spans="2:3" outlineLevel="1">
      <c r="B378">
        <v>245</v>
      </c>
      <c r="C378">
        <v>1752400.6367739993</v>
      </c>
    </row>
    <row r="379" spans="2:3" outlineLevel="1">
      <c r="B379">
        <v>246</v>
      </c>
      <c r="C379">
        <v>1825648.9423301294</v>
      </c>
    </row>
    <row r="380" spans="2:3" outlineLevel="1">
      <c r="B380">
        <v>247</v>
      </c>
      <c r="C380">
        <v>1771217.3083382342</v>
      </c>
    </row>
    <row r="381" spans="2:3" outlineLevel="1">
      <c r="B381">
        <v>248</v>
      </c>
      <c r="C381">
        <v>1786337.5138968767</v>
      </c>
    </row>
    <row r="382" spans="2:3" outlineLevel="1">
      <c r="B382">
        <v>249</v>
      </c>
      <c r="C382">
        <v>2314481.3137369282</v>
      </c>
    </row>
    <row r="383" spans="2:3" outlineLevel="1">
      <c r="B383">
        <v>250</v>
      </c>
      <c r="C383">
        <v>2132718.9832773283</v>
      </c>
    </row>
    <row r="384" spans="2:3" outlineLevel="1">
      <c r="B384">
        <v>251</v>
      </c>
      <c r="C384">
        <v>1710538.8730203956</v>
      </c>
    </row>
    <row r="385" spans="2:3" outlineLevel="1">
      <c r="B385">
        <v>252</v>
      </c>
      <c r="C385">
        <v>2265783.3479637876</v>
      </c>
    </row>
    <row r="386" spans="2:3" outlineLevel="1">
      <c r="B386">
        <v>253</v>
      </c>
      <c r="C386">
        <v>1809255.6546255385</v>
      </c>
    </row>
    <row r="387" spans="2:3" outlineLevel="1">
      <c r="B387">
        <v>254</v>
      </c>
      <c r="C387">
        <v>2001482.5254973592</v>
      </c>
    </row>
    <row r="388" spans="2:3" outlineLevel="1">
      <c r="B388">
        <v>255</v>
      </c>
      <c r="C388">
        <v>1774521.9037470687</v>
      </c>
    </row>
    <row r="389" spans="2:3" outlineLevel="1">
      <c r="B389">
        <v>256</v>
      </c>
      <c r="C389">
        <v>1918399.9674146634</v>
      </c>
    </row>
    <row r="390" spans="2:3" outlineLevel="1">
      <c r="B390">
        <v>257</v>
      </c>
      <c r="C390">
        <v>2160914.3465154832</v>
      </c>
    </row>
    <row r="391" spans="2:3" outlineLevel="1">
      <c r="B391">
        <v>258</v>
      </c>
      <c r="C391">
        <v>1812344.7431879423</v>
      </c>
    </row>
    <row r="392" spans="2:3" outlineLevel="1">
      <c r="B392">
        <v>259</v>
      </c>
      <c r="C392">
        <v>1846990.7890694884</v>
      </c>
    </row>
    <row r="393" spans="2:3" outlineLevel="1">
      <c r="B393">
        <v>260</v>
      </c>
      <c r="C393">
        <v>1863698.8226083959</v>
      </c>
    </row>
    <row r="394" spans="2:3" outlineLevel="1">
      <c r="B394">
        <v>261</v>
      </c>
      <c r="C394">
        <v>1995951.4612719414</v>
      </c>
    </row>
    <row r="395" spans="2:3" outlineLevel="1">
      <c r="B395">
        <v>262</v>
      </c>
      <c r="C395">
        <v>2041751.7092558579</v>
      </c>
    </row>
    <row r="396" spans="2:3" outlineLevel="1">
      <c r="B396">
        <v>263</v>
      </c>
      <c r="C396">
        <v>1998724.5720942644</v>
      </c>
    </row>
    <row r="397" spans="2:3" outlineLevel="1">
      <c r="B397">
        <v>264</v>
      </c>
      <c r="C397">
        <v>2104417.2456645248</v>
      </c>
    </row>
    <row r="398" spans="2:3" outlineLevel="1">
      <c r="B398">
        <v>265</v>
      </c>
      <c r="C398">
        <v>2124606.437602371</v>
      </c>
    </row>
    <row r="399" spans="2:3" outlineLevel="1">
      <c r="B399">
        <v>266</v>
      </c>
      <c r="C399">
        <v>1934925.3847322371</v>
      </c>
    </row>
    <row r="400" spans="2:3" outlineLevel="1">
      <c r="B400">
        <v>267</v>
      </c>
      <c r="C400">
        <v>1927876.1169941118</v>
      </c>
    </row>
    <row r="401" spans="2:3" outlineLevel="1">
      <c r="B401">
        <v>268</v>
      </c>
      <c r="C401">
        <v>2119177.0132710449</v>
      </c>
    </row>
    <row r="402" spans="2:3" outlineLevel="1">
      <c r="B402">
        <v>269</v>
      </c>
      <c r="C402">
        <v>1721680.3267768244</v>
      </c>
    </row>
    <row r="403" spans="2:3" outlineLevel="1">
      <c r="B403">
        <v>270</v>
      </c>
      <c r="C403">
        <v>1764391.6433246187</v>
      </c>
    </row>
    <row r="404" spans="2:3" outlineLevel="1">
      <c r="B404">
        <v>271</v>
      </c>
      <c r="C404">
        <v>2054879.4365414744</v>
      </c>
    </row>
    <row r="405" spans="2:3" outlineLevel="1">
      <c r="B405">
        <v>272</v>
      </c>
      <c r="C405">
        <v>1754383.0718372893</v>
      </c>
    </row>
    <row r="406" spans="2:3" outlineLevel="1">
      <c r="B406">
        <v>273</v>
      </c>
      <c r="C406">
        <v>1710120.8106263021</v>
      </c>
    </row>
    <row r="407" spans="2:3" outlineLevel="1">
      <c r="B407">
        <v>274</v>
      </c>
      <c r="C407">
        <v>1992431.2923175723</v>
      </c>
    </row>
    <row r="408" spans="2:3" outlineLevel="1">
      <c r="B408">
        <v>275</v>
      </c>
      <c r="C408">
        <v>1981213.769561813</v>
      </c>
    </row>
    <row r="409" spans="2:3" outlineLevel="1">
      <c r="B409">
        <v>276</v>
      </c>
      <c r="C409">
        <v>1714678.9433731898</v>
      </c>
    </row>
    <row r="410" spans="2:3" outlineLevel="1">
      <c r="B410">
        <v>277</v>
      </c>
      <c r="C410">
        <v>1831204.4321636742</v>
      </c>
    </row>
    <row r="411" spans="2:3" outlineLevel="1">
      <c r="B411">
        <v>278</v>
      </c>
      <c r="C411">
        <v>2132818.3465818902</v>
      </c>
    </row>
    <row r="412" spans="2:3" outlineLevel="1">
      <c r="B412">
        <v>279</v>
      </c>
      <c r="C412">
        <v>1999408.2065524587</v>
      </c>
    </row>
    <row r="413" spans="2:3" outlineLevel="1">
      <c r="B413">
        <v>280</v>
      </c>
      <c r="C413">
        <v>2222195.0234133671</v>
      </c>
    </row>
    <row r="414" spans="2:3" outlineLevel="1">
      <c r="B414">
        <v>281</v>
      </c>
      <c r="C414">
        <v>2146411.3566756751</v>
      </c>
    </row>
    <row r="415" spans="2:3" outlineLevel="1">
      <c r="B415">
        <v>282</v>
      </c>
      <c r="C415">
        <v>2211819.0737965899</v>
      </c>
    </row>
    <row r="416" spans="2:3" outlineLevel="1">
      <c r="B416">
        <v>283</v>
      </c>
      <c r="C416">
        <v>2167483.9913444524</v>
      </c>
    </row>
    <row r="417" spans="2:3" outlineLevel="1">
      <c r="B417">
        <v>284</v>
      </c>
      <c r="C417">
        <v>1897345.8534886276</v>
      </c>
    </row>
    <row r="418" spans="2:3" outlineLevel="1">
      <c r="B418">
        <v>285</v>
      </c>
      <c r="C418">
        <v>1615765.4051887472</v>
      </c>
    </row>
    <row r="419" spans="2:3" outlineLevel="1">
      <c r="B419">
        <v>286</v>
      </c>
      <c r="C419">
        <v>1937200.2004011991</v>
      </c>
    </row>
    <row r="420" spans="2:3" outlineLevel="1">
      <c r="B420">
        <v>287</v>
      </c>
      <c r="C420">
        <v>1820551.7881423105</v>
      </c>
    </row>
    <row r="421" spans="2:3" outlineLevel="1">
      <c r="B421">
        <v>288</v>
      </c>
      <c r="C421">
        <v>2331541.5745952236</v>
      </c>
    </row>
    <row r="422" spans="2:3" outlineLevel="1">
      <c r="B422">
        <v>289</v>
      </c>
      <c r="C422">
        <v>1880289.8885506676</v>
      </c>
    </row>
    <row r="423" spans="2:3" outlineLevel="1">
      <c r="B423">
        <v>290</v>
      </c>
      <c r="C423">
        <v>2078557.5221191568</v>
      </c>
    </row>
    <row r="424" spans="2:3" outlineLevel="1">
      <c r="B424">
        <v>291</v>
      </c>
      <c r="C424">
        <v>2107932.025911971</v>
      </c>
    </row>
    <row r="425" spans="2:3" outlineLevel="1">
      <c r="B425">
        <v>292</v>
      </c>
      <c r="C425">
        <v>1840140.1965944581</v>
      </c>
    </row>
    <row r="426" spans="2:3" outlineLevel="1">
      <c r="B426">
        <v>293</v>
      </c>
      <c r="C426">
        <v>1660668.0359387386</v>
      </c>
    </row>
    <row r="427" spans="2:3" outlineLevel="1">
      <c r="B427">
        <v>294</v>
      </c>
      <c r="C427">
        <v>1951587.5381179701</v>
      </c>
    </row>
    <row r="428" spans="2:3" outlineLevel="1">
      <c r="B428">
        <v>295</v>
      </c>
      <c r="C428">
        <v>1915373.2732685481</v>
      </c>
    </row>
    <row r="429" spans="2:3" outlineLevel="1">
      <c r="B429">
        <v>296</v>
      </c>
      <c r="C429">
        <v>1896900.7697145103</v>
      </c>
    </row>
    <row r="430" spans="2:3" outlineLevel="1">
      <c r="B430">
        <v>297</v>
      </c>
      <c r="C430">
        <v>2151421.0112207495</v>
      </c>
    </row>
    <row r="431" spans="2:3" outlineLevel="1">
      <c r="B431">
        <v>298</v>
      </c>
      <c r="C431">
        <v>1801730.5132068696</v>
      </c>
    </row>
    <row r="432" spans="2:3" outlineLevel="1">
      <c r="B432">
        <v>299</v>
      </c>
      <c r="C432">
        <v>2184940.7863072529</v>
      </c>
    </row>
    <row r="433" spans="2:3" outlineLevel="1">
      <c r="B433">
        <v>300</v>
      </c>
      <c r="C433">
        <v>2248756.0172493435</v>
      </c>
    </row>
    <row r="434" spans="2:3" outlineLevel="1">
      <c r="B434">
        <v>301</v>
      </c>
      <c r="C434">
        <v>1808353.5660041205</v>
      </c>
    </row>
    <row r="435" spans="2:3" outlineLevel="1">
      <c r="B435">
        <v>302</v>
      </c>
      <c r="C435">
        <v>2136304.4232159778</v>
      </c>
    </row>
    <row r="436" spans="2:3" outlineLevel="1">
      <c r="B436">
        <v>303</v>
      </c>
      <c r="C436">
        <v>2101580.4890522975</v>
      </c>
    </row>
    <row r="437" spans="2:3" outlineLevel="1">
      <c r="B437">
        <v>304</v>
      </c>
      <c r="C437">
        <v>1940995.7593172756</v>
      </c>
    </row>
    <row r="438" spans="2:3" outlineLevel="1">
      <c r="B438">
        <v>305</v>
      </c>
      <c r="C438">
        <v>1990025.5435089841</v>
      </c>
    </row>
    <row r="439" spans="2:3" outlineLevel="1">
      <c r="B439">
        <v>306</v>
      </c>
      <c r="C439">
        <v>1669339.1671721048</v>
      </c>
    </row>
    <row r="440" spans="2:3" outlineLevel="1">
      <c r="B440">
        <v>307</v>
      </c>
      <c r="C440">
        <v>1785342.254142229</v>
      </c>
    </row>
    <row r="441" spans="2:3" outlineLevel="1">
      <c r="B441">
        <v>308</v>
      </c>
      <c r="C441">
        <v>1854695.1242545026</v>
      </c>
    </row>
    <row r="442" spans="2:3" outlineLevel="1">
      <c r="B442">
        <v>309</v>
      </c>
      <c r="C442">
        <v>2103031.3468848965</v>
      </c>
    </row>
    <row r="443" spans="2:3" outlineLevel="1">
      <c r="B443">
        <v>310</v>
      </c>
      <c r="C443">
        <v>2029072.5980542519</v>
      </c>
    </row>
    <row r="444" spans="2:3" outlineLevel="1">
      <c r="B444">
        <v>311</v>
      </c>
      <c r="C444">
        <v>1883870.5976105593</v>
      </c>
    </row>
    <row r="445" spans="2:3" outlineLevel="1">
      <c r="B445">
        <v>312</v>
      </c>
      <c r="C445">
        <v>1801786.0574962569</v>
      </c>
    </row>
    <row r="446" spans="2:3" outlineLevel="1">
      <c r="B446">
        <v>313</v>
      </c>
      <c r="C446">
        <v>2022445.0953444201</v>
      </c>
    </row>
    <row r="447" spans="2:3" outlineLevel="1">
      <c r="B447">
        <v>314</v>
      </c>
      <c r="C447">
        <v>1986381.2715390949</v>
      </c>
    </row>
    <row r="448" spans="2:3" outlineLevel="1">
      <c r="B448">
        <v>315</v>
      </c>
      <c r="C448">
        <v>1897310.1315702051</v>
      </c>
    </row>
    <row r="449" spans="2:3" outlineLevel="1">
      <c r="B449">
        <v>316</v>
      </c>
      <c r="C449">
        <v>1975605.432917868</v>
      </c>
    </row>
    <row r="450" spans="2:3" outlineLevel="1">
      <c r="B450">
        <v>317</v>
      </c>
      <c r="C450">
        <v>1871440.9022881149</v>
      </c>
    </row>
    <row r="451" spans="2:3" outlineLevel="1">
      <c r="B451">
        <v>318</v>
      </c>
      <c r="C451">
        <v>1663205.0730330769</v>
      </c>
    </row>
    <row r="452" spans="2:3" outlineLevel="1">
      <c r="B452">
        <v>319</v>
      </c>
      <c r="C452">
        <v>1881223.2048832867</v>
      </c>
    </row>
    <row r="453" spans="2:3" outlineLevel="1">
      <c r="B453">
        <v>320</v>
      </c>
      <c r="C453">
        <v>2139648.0454616258</v>
      </c>
    </row>
    <row r="454" spans="2:3" outlineLevel="1">
      <c r="B454">
        <v>321</v>
      </c>
      <c r="C454">
        <v>1757390.0518134462</v>
      </c>
    </row>
    <row r="455" spans="2:3" outlineLevel="1">
      <c r="B455">
        <v>322</v>
      </c>
      <c r="C455">
        <v>1829401.9924738253</v>
      </c>
    </row>
    <row r="456" spans="2:3" outlineLevel="1">
      <c r="B456">
        <v>323</v>
      </c>
      <c r="C456">
        <v>1975186.4630428532</v>
      </c>
    </row>
    <row r="457" spans="2:3" outlineLevel="1">
      <c r="B457">
        <v>324</v>
      </c>
      <c r="C457">
        <v>2143981.9587374274</v>
      </c>
    </row>
    <row r="458" spans="2:3" outlineLevel="1">
      <c r="B458">
        <v>325</v>
      </c>
      <c r="C458">
        <v>1754334.0696902168</v>
      </c>
    </row>
    <row r="459" spans="2:3" outlineLevel="1">
      <c r="B459">
        <v>326</v>
      </c>
      <c r="C459">
        <v>2084006.6568600186</v>
      </c>
    </row>
    <row r="460" spans="2:3" outlineLevel="1">
      <c r="B460">
        <v>327</v>
      </c>
      <c r="C460">
        <v>2151814.9348892472</v>
      </c>
    </row>
    <row r="461" spans="2:3" outlineLevel="1">
      <c r="B461">
        <v>328</v>
      </c>
      <c r="C461">
        <v>2213121.9173818254</v>
      </c>
    </row>
    <row r="462" spans="2:3" outlineLevel="1">
      <c r="B462">
        <v>329</v>
      </c>
      <c r="C462">
        <v>1882459.9049707865</v>
      </c>
    </row>
    <row r="463" spans="2:3" outlineLevel="1">
      <c r="B463">
        <v>330</v>
      </c>
      <c r="C463">
        <v>1938383.8379009271</v>
      </c>
    </row>
    <row r="464" spans="2:3" outlineLevel="1">
      <c r="B464">
        <v>331</v>
      </c>
      <c r="C464">
        <v>2320484.1599777425</v>
      </c>
    </row>
    <row r="465" spans="2:3" outlineLevel="1">
      <c r="B465">
        <v>332</v>
      </c>
      <c r="C465">
        <v>1777689.8577070567</v>
      </c>
    </row>
    <row r="466" spans="2:3" outlineLevel="1">
      <c r="B466">
        <v>333</v>
      </c>
      <c r="C466">
        <v>2040252.7722632268</v>
      </c>
    </row>
    <row r="467" spans="2:3" outlineLevel="1">
      <c r="B467">
        <v>334</v>
      </c>
      <c r="C467">
        <v>1984430.0411689675</v>
      </c>
    </row>
    <row r="468" spans="2:3" outlineLevel="1">
      <c r="B468">
        <v>335</v>
      </c>
      <c r="C468">
        <v>2038214.3096405675</v>
      </c>
    </row>
    <row r="469" spans="2:3" outlineLevel="1">
      <c r="B469">
        <v>336</v>
      </c>
      <c r="C469">
        <v>1822837.1786854281</v>
      </c>
    </row>
    <row r="470" spans="2:3" outlineLevel="1">
      <c r="B470">
        <v>337</v>
      </c>
      <c r="C470">
        <v>2059470.8811312339</v>
      </c>
    </row>
    <row r="471" spans="2:3" outlineLevel="1">
      <c r="B471">
        <v>338</v>
      </c>
      <c r="C471">
        <v>1766426.1530342302</v>
      </c>
    </row>
    <row r="472" spans="2:3" outlineLevel="1">
      <c r="B472">
        <v>339</v>
      </c>
      <c r="C472">
        <v>2054562.0993671275</v>
      </c>
    </row>
    <row r="473" spans="2:3" outlineLevel="1">
      <c r="B473">
        <v>340</v>
      </c>
      <c r="C473">
        <v>1910084.9850916627</v>
      </c>
    </row>
    <row r="474" spans="2:3" outlineLevel="1">
      <c r="B474">
        <v>341</v>
      </c>
      <c r="C474">
        <v>1870064.809494915</v>
      </c>
    </row>
    <row r="475" spans="2:3" outlineLevel="1">
      <c r="B475">
        <v>342</v>
      </c>
      <c r="C475">
        <v>2195590.1838912386</v>
      </c>
    </row>
    <row r="476" spans="2:3" outlineLevel="1">
      <c r="B476">
        <v>343</v>
      </c>
      <c r="C476">
        <v>2016970.8373087312</v>
      </c>
    </row>
    <row r="477" spans="2:3" outlineLevel="1">
      <c r="B477">
        <v>344</v>
      </c>
      <c r="C477">
        <v>1823279.0651811115</v>
      </c>
    </row>
    <row r="478" spans="2:3" outlineLevel="1">
      <c r="B478">
        <v>345</v>
      </c>
      <c r="C478">
        <v>1882878.2073345017</v>
      </c>
    </row>
    <row r="479" spans="2:3" outlineLevel="1">
      <c r="B479">
        <v>346</v>
      </c>
      <c r="C479">
        <v>1784908.8120941981</v>
      </c>
    </row>
    <row r="480" spans="2:3" outlineLevel="1">
      <c r="B480">
        <v>347</v>
      </c>
      <c r="C480">
        <v>1911560.7771526403</v>
      </c>
    </row>
    <row r="481" spans="2:3" outlineLevel="1">
      <c r="B481">
        <v>348</v>
      </c>
      <c r="C481">
        <v>1799032.7828258532</v>
      </c>
    </row>
    <row r="482" spans="2:3" outlineLevel="1">
      <c r="B482">
        <v>349</v>
      </c>
      <c r="C482">
        <v>2152438.9650249286</v>
      </c>
    </row>
    <row r="483" spans="2:3" outlineLevel="1">
      <c r="B483">
        <v>350</v>
      </c>
      <c r="C483">
        <v>2009022.8277978513</v>
      </c>
    </row>
    <row r="484" spans="2:3" outlineLevel="1">
      <c r="B484">
        <v>351</v>
      </c>
      <c r="C484">
        <v>1794208.724030368</v>
      </c>
    </row>
    <row r="485" spans="2:3" outlineLevel="1">
      <c r="B485">
        <v>352</v>
      </c>
      <c r="C485">
        <v>1808471.9888530783</v>
      </c>
    </row>
    <row r="486" spans="2:3" outlineLevel="1">
      <c r="B486">
        <v>353</v>
      </c>
      <c r="C486">
        <v>1743267.413385899</v>
      </c>
    </row>
    <row r="487" spans="2:3" outlineLevel="1">
      <c r="B487">
        <v>354</v>
      </c>
      <c r="C487">
        <v>1759981.1445737639</v>
      </c>
    </row>
    <row r="488" spans="2:3" outlineLevel="1">
      <c r="B488">
        <v>355</v>
      </c>
      <c r="C488">
        <v>2105814.4706398486</v>
      </c>
    </row>
    <row r="489" spans="2:3" outlineLevel="1">
      <c r="B489">
        <v>356</v>
      </c>
      <c r="C489">
        <v>1985352.4569035089</v>
      </c>
    </row>
    <row r="490" spans="2:3" outlineLevel="1">
      <c r="B490">
        <v>357</v>
      </c>
      <c r="C490">
        <v>2000796.8084808511</v>
      </c>
    </row>
    <row r="491" spans="2:3" outlineLevel="1">
      <c r="B491">
        <v>358</v>
      </c>
      <c r="C491">
        <v>1987948.0740582533</v>
      </c>
    </row>
    <row r="492" spans="2:3" outlineLevel="1">
      <c r="B492">
        <v>359</v>
      </c>
      <c r="C492">
        <v>1984315.1463309787</v>
      </c>
    </row>
    <row r="493" spans="2:3" outlineLevel="1">
      <c r="B493">
        <v>360</v>
      </c>
      <c r="C493">
        <v>1714414.2483171478</v>
      </c>
    </row>
    <row r="494" spans="2:3" outlineLevel="1">
      <c r="B494">
        <v>361</v>
      </c>
      <c r="C494">
        <v>1953173.3895554366</v>
      </c>
    </row>
    <row r="495" spans="2:3" outlineLevel="1">
      <c r="B495">
        <v>362</v>
      </c>
      <c r="C495">
        <v>1816977.8624511056</v>
      </c>
    </row>
    <row r="496" spans="2:3" outlineLevel="1">
      <c r="B496">
        <v>363</v>
      </c>
      <c r="C496">
        <v>1847313.4575879369</v>
      </c>
    </row>
    <row r="497" spans="2:3" outlineLevel="1">
      <c r="B497">
        <v>364</v>
      </c>
      <c r="C497">
        <v>1908283.0032923007</v>
      </c>
    </row>
    <row r="498" spans="2:3" outlineLevel="1">
      <c r="B498">
        <v>365</v>
      </c>
      <c r="C498">
        <v>1941945.9095202296</v>
      </c>
    </row>
    <row r="499" spans="2:3" outlineLevel="1">
      <c r="B499">
        <v>366</v>
      </c>
      <c r="C499">
        <v>2024612.7029412736</v>
      </c>
    </row>
    <row r="500" spans="2:3" outlineLevel="1">
      <c r="B500">
        <v>367</v>
      </c>
      <c r="C500">
        <v>2105477.7350094556</v>
      </c>
    </row>
    <row r="501" spans="2:3" outlineLevel="1">
      <c r="B501">
        <v>368</v>
      </c>
      <c r="C501">
        <v>1958391.5251490399</v>
      </c>
    </row>
    <row r="502" spans="2:3" outlineLevel="1">
      <c r="B502">
        <v>369</v>
      </c>
      <c r="C502">
        <v>1982295.0951843406</v>
      </c>
    </row>
    <row r="503" spans="2:3" outlineLevel="1">
      <c r="B503">
        <v>370</v>
      </c>
      <c r="C503">
        <v>1960958.4803668761</v>
      </c>
    </row>
    <row r="504" spans="2:3" outlineLevel="1">
      <c r="B504">
        <v>371</v>
      </c>
      <c r="C504">
        <v>1982837.6858901232</v>
      </c>
    </row>
    <row r="505" spans="2:3" outlineLevel="1">
      <c r="B505">
        <v>372</v>
      </c>
      <c r="C505">
        <v>2068413.3044522721</v>
      </c>
    </row>
    <row r="506" spans="2:3" outlineLevel="1">
      <c r="B506">
        <v>373</v>
      </c>
      <c r="C506">
        <v>1993987.6176163654</v>
      </c>
    </row>
    <row r="507" spans="2:3" outlineLevel="1">
      <c r="B507">
        <v>374</v>
      </c>
      <c r="C507">
        <v>1984080.694711565</v>
      </c>
    </row>
    <row r="508" spans="2:3" outlineLevel="1">
      <c r="B508">
        <v>375</v>
      </c>
      <c r="C508">
        <v>2136656.644698475</v>
      </c>
    </row>
    <row r="509" spans="2:3" outlineLevel="1">
      <c r="B509">
        <v>376</v>
      </c>
      <c r="C509">
        <v>2190100.3040083735</v>
      </c>
    </row>
    <row r="510" spans="2:3" outlineLevel="1">
      <c r="B510">
        <v>377</v>
      </c>
      <c r="C510">
        <v>2222293.5190063957</v>
      </c>
    </row>
    <row r="511" spans="2:3" outlineLevel="1">
      <c r="B511">
        <v>378</v>
      </c>
      <c r="C511">
        <v>2314119.6897274754</v>
      </c>
    </row>
    <row r="512" spans="2:3" outlineLevel="1">
      <c r="B512">
        <v>379</v>
      </c>
      <c r="C512">
        <v>1957808.4900493755</v>
      </c>
    </row>
    <row r="513" spans="2:3" outlineLevel="1">
      <c r="B513">
        <v>380</v>
      </c>
      <c r="C513">
        <v>2036226.6845768427</v>
      </c>
    </row>
    <row r="514" spans="2:3" outlineLevel="1">
      <c r="B514">
        <v>381</v>
      </c>
      <c r="C514">
        <v>1900767.9781468627</v>
      </c>
    </row>
    <row r="515" spans="2:3" outlineLevel="1">
      <c r="B515">
        <v>382</v>
      </c>
      <c r="C515">
        <v>1853924.7315489314</v>
      </c>
    </row>
    <row r="516" spans="2:3" outlineLevel="1">
      <c r="B516">
        <v>383</v>
      </c>
      <c r="C516">
        <v>1663191.6356282579</v>
      </c>
    </row>
    <row r="517" spans="2:3" outlineLevel="1">
      <c r="B517">
        <v>384</v>
      </c>
      <c r="C517">
        <v>2118957.5977380341</v>
      </c>
    </row>
    <row r="518" spans="2:3" outlineLevel="1">
      <c r="B518">
        <v>385</v>
      </c>
      <c r="C518">
        <v>1863366.8003544316</v>
      </c>
    </row>
    <row r="519" spans="2:3" outlineLevel="1">
      <c r="B519">
        <v>386</v>
      </c>
      <c r="C519">
        <v>1992947.6155891633</v>
      </c>
    </row>
    <row r="520" spans="2:3" outlineLevel="1">
      <c r="B520">
        <v>387</v>
      </c>
      <c r="C520">
        <v>1857939.1660227326</v>
      </c>
    </row>
    <row r="521" spans="2:3" outlineLevel="1">
      <c r="B521">
        <v>388</v>
      </c>
      <c r="C521">
        <v>1974958.892506734</v>
      </c>
    </row>
    <row r="522" spans="2:3" outlineLevel="1">
      <c r="B522">
        <v>389</v>
      </c>
      <c r="C522">
        <v>1930093.8865033323</v>
      </c>
    </row>
    <row r="523" spans="2:3" outlineLevel="1">
      <c r="B523">
        <v>390</v>
      </c>
      <c r="C523">
        <v>1717481.9400169533</v>
      </c>
    </row>
    <row r="524" spans="2:3" outlineLevel="1">
      <c r="B524">
        <v>391</v>
      </c>
      <c r="C524">
        <v>1891774.1405761801</v>
      </c>
    </row>
    <row r="525" spans="2:3" outlineLevel="1">
      <c r="B525">
        <v>392</v>
      </c>
      <c r="C525">
        <v>2100518.416351283</v>
      </c>
    </row>
    <row r="526" spans="2:3" outlineLevel="1">
      <c r="B526">
        <v>393</v>
      </c>
      <c r="C526">
        <v>2221818.7162671913</v>
      </c>
    </row>
    <row r="527" spans="2:3" outlineLevel="1">
      <c r="B527">
        <v>394</v>
      </c>
      <c r="C527">
        <v>1967062.480359769</v>
      </c>
    </row>
    <row r="528" spans="2:3" outlineLevel="1">
      <c r="B528">
        <v>395</v>
      </c>
      <c r="C528">
        <v>2137338.0181381674</v>
      </c>
    </row>
    <row r="529" spans="2:3" outlineLevel="1">
      <c r="B529">
        <v>396</v>
      </c>
      <c r="C529">
        <v>1718796.6026837293</v>
      </c>
    </row>
    <row r="530" spans="2:3" outlineLevel="1">
      <c r="B530">
        <v>397</v>
      </c>
      <c r="C530">
        <v>2115552.1932733683</v>
      </c>
    </row>
    <row r="531" spans="2:3" outlineLevel="1">
      <c r="B531">
        <v>398</v>
      </c>
      <c r="C531">
        <v>1855704.3595520456</v>
      </c>
    </row>
    <row r="532" spans="2:3" outlineLevel="1">
      <c r="B532">
        <v>399</v>
      </c>
      <c r="C532">
        <v>1985396.8656640819</v>
      </c>
    </row>
    <row r="533" spans="2:3" outlineLevel="1">
      <c r="B533">
        <v>400</v>
      </c>
      <c r="C533">
        <v>1790784.5182588792</v>
      </c>
    </row>
    <row r="534" spans="2:3" outlineLevel="1">
      <c r="B534">
        <v>401</v>
      </c>
      <c r="C534">
        <v>1827272.9060939786</v>
      </c>
    </row>
    <row r="535" spans="2:3" outlineLevel="1">
      <c r="B535">
        <v>402</v>
      </c>
      <c r="C535">
        <v>1943777.6889853333</v>
      </c>
    </row>
    <row r="536" spans="2:3" outlineLevel="1">
      <c r="B536">
        <v>403</v>
      </c>
      <c r="C536">
        <v>1889742.5995986629</v>
      </c>
    </row>
    <row r="537" spans="2:3" outlineLevel="1">
      <c r="B537">
        <v>404</v>
      </c>
      <c r="C537">
        <v>2117257.5787388613</v>
      </c>
    </row>
    <row r="538" spans="2:3" outlineLevel="1">
      <c r="B538">
        <v>405</v>
      </c>
      <c r="C538">
        <v>2305613.4214138635</v>
      </c>
    </row>
    <row r="539" spans="2:3" outlineLevel="1">
      <c r="B539">
        <v>406</v>
      </c>
      <c r="C539">
        <v>2108795.5580702676</v>
      </c>
    </row>
    <row r="540" spans="2:3" outlineLevel="1">
      <c r="B540">
        <v>407</v>
      </c>
      <c r="C540">
        <v>1974294.2122665783</v>
      </c>
    </row>
    <row r="541" spans="2:3" outlineLevel="1">
      <c r="B541">
        <v>408</v>
      </c>
      <c r="C541">
        <v>2049825.1712947122</v>
      </c>
    </row>
    <row r="542" spans="2:3" outlineLevel="1">
      <c r="B542">
        <v>409</v>
      </c>
      <c r="C542">
        <v>1896971.6905527101</v>
      </c>
    </row>
    <row r="543" spans="2:3" outlineLevel="1">
      <c r="B543">
        <v>410</v>
      </c>
      <c r="C543">
        <v>1791659.0114306475</v>
      </c>
    </row>
    <row r="544" spans="2:3" outlineLevel="1">
      <c r="B544">
        <v>411</v>
      </c>
      <c r="C544">
        <v>1900854.0587819917</v>
      </c>
    </row>
    <row r="545" spans="2:3" outlineLevel="1">
      <c r="B545">
        <v>412</v>
      </c>
      <c r="C545">
        <v>2137641.9633822925</v>
      </c>
    </row>
    <row r="546" spans="2:3" outlineLevel="1">
      <c r="B546">
        <v>413</v>
      </c>
      <c r="C546">
        <v>1915224.6190249654</v>
      </c>
    </row>
    <row r="547" spans="2:3" outlineLevel="1">
      <c r="B547">
        <v>414</v>
      </c>
      <c r="C547">
        <v>2177529.6970983981</v>
      </c>
    </row>
    <row r="548" spans="2:3" outlineLevel="1">
      <c r="B548">
        <v>415</v>
      </c>
      <c r="C548">
        <v>2014728.2794076956</v>
      </c>
    </row>
    <row r="549" spans="2:3" outlineLevel="1">
      <c r="B549">
        <v>416</v>
      </c>
      <c r="C549">
        <v>2221734.9382882672</v>
      </c>
    </row>
    <row r="550" spans="2:3" outlineLevel="1">
      <c r="B550">
        <v>417</v>
      </c>
      <c r="C550">
        <v>1900617.4717245435</v>
      </c>
    </row>
    <row r="551" spans="2:3" outlineLevel="1">
      <c r="B551">
        <v>418</v>
      </c>
      <c r="C551">
        <v>1927180.019202407</v>
      </c>
    </row>
    <row r="552" spans="2:3" outlineLevel="1">
      <c r="B552">
        <v>419</v>
      </c>
      <c r="C552">
        <v>2190857.4527824461</v>
      </c>
    </row>
    <row r="553" spans="2:3" outlineLevel="1">
      <c r="B553">
        <v>420</v>
      </c>
      <c r="C553">
        <v>1798074.0705416878</v>
      </c>
    </row>
    <row r="554" spans="2:3" outlineLevel="1">
      <c r="B554">
        <v>421</v>
      </c>
      <c r="C554">
        <v>1977924.4738629169</v>
      </c>
    </row>
    <row r="555" spans="2:3" outlineLevel="1">
      <c r="B555">
        <v>422</v>
      </c>
      <c r="C555">
        <v>1888873.5160491103</v>
      </c>
    </row>
    <row r="556" spans="2:3" outlineLevel="1">
      <c r="B556">
        <v>423</v>
      </c>
      <c r="C556">
        <v>2151969.7973446702</v>
      </c>
    </row>
    <row r="557" spans="2:3" outlineLevel="1">
      <c r="B557">
        <v>424</v>
      </c>
      <c r="C557">
        <v>2117527.6616086117</v>
      </c>
    </row>
    <row r="558" spans="2:3" outlineLevel="1">
      <c r="B558">
        <v>425</v>
      </c>
      <c r="C558">
        <v>1842019.319459456</v>
      </c>
    </row>
    <row r="559" spans="2:3" outlineLevel="1">
      <c r="B559">
        <v>426</v>
      </c>
      <c r="C559">
        <v>1946183.9806942646</v>
      </c>
    </row>
    <row r="560" spans="2:3" outlineLevel="1">
      <c r="B560">
        <v>427</v>
      </c>
      <c r="C560">
        <v>1778638.1311249333</v>
      </c>
    </row>
    <row r="561" spans="2:3" outlineLevel="1">
      <c r="B561">
        <v>428</v>
      </c>
      <c r="C561">
        <v>1813925.8214532649</v>
      </c>
    </row>
    <row r="562" spans="2:3" outlineLevel="1">
      <c r="B562">
        <v>429</v>
      </c>
      <c r="C562">
        <v>1964538.6447828745</v>
      </c>
    </row>
    <row r="563" spans="2:3" outlineLevel="1">
      <c r="B563">
        <v>430</v>
      </c>
      <c r="C563">
        <v>1901343.7219681768</v>
      </c>
    </row>
    <row r="564" spans="2:3" outlineLevel="1">
      <c r="B564">
        <v>431</v>
      </c>
      <c r="C564">
        <v>1910583.9759757405</v>
      </c>
    </row>
    <row r="565" spans="2:3" outlineLevel="1">
      <c r="B565">
        <v>432</v>
      </c>
      <c r="C565">
        <v>1951131.3003788858</v>
      </c>
    </row>
    <row r="566" spans="2:3" outlineLevel="1">
      <c r="B566">
        <v>433</v>
      </c>
      <c r="C566">
        <v>1946634.5364129853</v>
      </c>
    </row>
    <row r="567" spans="2:3" outlineLevel="1">
      <c r="B567">
        <v>434</v>
      </c>
      <c r="C567">
        <v>1958063.5243728328</v>
      </c>
    </row>
    <row r="568" spans="2:3" outlineLevel="1">
      <c r="B568">
        <v>435</v>
      </c>
      <c r="C568">
        <v>2098602.1186555037</v>
      </c>
    </row>
    <row r="569" spans="2:3" outlineLevel="1">
      <c r="B569">
        <v>436</v>
      </c>
      <c r="C569">
        <v>1854185.0057643168</v>
      </c>
    </row>
    <row r="570" spans="2:3" outlineLevel="1">
      <c r="B570">
        <v>437</v>
      </c>
      <c r="C570">
        <v>2170233.9591255169</v>
      </c>
    </row>
    <row r="571" spans="2:3" outlineLevel="1">
      <c r="B571">
        <v>438</v>
      </c>
      <c r="C571">
        <v>2160417.1923137843</v>
      </c>
    </row>
    <row r="572" spans="2:3" outlineLevel="1">
      <c r="B572">
        <v>439</v>
      </c>
      <c r="C572">
        <v>1953773.5372789251</v>
      </c>
    </row>
    <row r="573" spans="2:3" outlineLevel="1">
      <c r="B573">
        <v>440</v>
      </c>
      <c r="C573">
        <v>2085328.7195173763</v>
      </c>
    </row>
    <row r="574" spans="2:3" outlineLevel="1">
      <c r="B574">
        <v>441</v>
      </c>
      <c r="C574">
        <v>1863635.0105336397</v>
      </c>
    </row>
    <row r="575" spans="2:3" outlineLevel="1">
      <c r="B575">
        <v>442</v>
      </c>
      <c r="C575">
        <v>1894903.0357793279</v>
      </c>
    </row>
    <row r="576" spans="2:3" outlineLevel="1">
      <c r="B576">
        <v>443</v>
      </c>
      <c r="C576">
        <v>1934867.1244569346</v>
      </c>
    </row>
    <row r="577" spans="2:3" outlineLevel="1">
      <c r="B577">
        <v>444</v>
      </c>
      <c r="C577">
        <v>1841970.734432305</v>
      </c>
    </row>
    <row r="578" spans="2:3" outlineLevel="1">
      <c r="B578">
        <v>445</v>
      </c>
      <c r="C578">
        <v>1881770.7009017677</v>
      </c>
    </row>
    <row r="579" spans="2:3" outlineLevel="1">
      <c r="B579">
        <v>446</v>
      </c>
      <c r="C579">
        <v>2035319.4672657261</v>
      </c>
    </row>
    <row r="580" spans="2:3" outlineLevel="1">
      <c r="B580">
        <v>447</v>
      </c>
      <c r="C580">
        <v>1999310.5295709998</v>
      </c>
    </row>
    <row r="581" spans="2:3" outlineLevel="1">
      <c r="B581">
        <v>448</v>
      </c>
      <c r="C581">
        <v>2138615.5697749965</v>
      </c>
    </row>
    <row r="582" spans="2:3" outlineLevel="1">
      <c r="B582">
        <v>449</v>
      </c>
      <c r="C582">
        <v>2036383.0605655191</v>
      </c>
    </row>
    <row r="583" spans="2:3" outlineLevel="1">
      <c r="B583">
        <v>450</v>
      </c>
      <c r="C583">
        <v>1863492.1352978833</v>
      </c>
    </row>
    <row r="584" spans="2:3" outlineLevel="1">
      <c r="B584">
        <v>451</v>
      </c>
      <c r="C584">
        <v>1945285.8708120596</v>
      </c>
    </row>
    <row r="585" spans="2:3" outlineLevel="1">
      <c r="B585">
        <v>452</v>
      </c>
      <c r="C585">
        <v>1663853.8197929661</v>
      </c>
    </row>
    <row r="586" spans="2:3" outlineLevel="1">
      <c r="B586">
        <v>453</v>
      </c>
      <c r="C586">
        <v>2070156.2939762319</v>
      </c>
    </row>
    <row r="587" spans="2:3" outlineLevel="1">
      <c r="B587">
        <v>454</v>
      </c>
      <c r="C587">
        <v>1902567.1372873795</v>
      </c>
    </row>
    <row r="588" spans="2:3" outlineLevel="1">
      <c r="B588">
        <v>455</v>
      </c>
      <c r="C588">
        <v>1898544.6118363943</v>
      </c>
    </row>
    <row r="589" spans="2:3" outlineLevel="1">
      <c r="B589">
        <v>456</v>
      </c>
      <c r="C589">
        <v>1827864.6691554985</v>
      </c>
    </row>
    <row r="590" spans="2:3" outlineLevel="1">
      <c r="B590">
        <v>457</v>
      </c>
      <c r="C590">
        <v>1938306.2992460059</v>
      </c>
    </row>
    <row r="591" spans="2:3" outlineLevel="1">
      <c r="B591">
        <v>458</v>
      </c>
      <c r="C591">
        <v>1976785.6736631158</v>
      </c>
    </row>
    <row r="592" spans="2:3" outlineLevel="1">
      <c r="B592">
        <v>459</v>
      </c>
      <c r="C592">
        <v>1860848.3753057115</v>
      </c>
    </row>
    <row r="593" spans="2:3" outlineLevel="1">
      <c r="B593">
        <v>460</v>
      </c>
      <c r="C593">
        <v>1898196.3508068572</v>
      </c>
    </row>
    <row r="594" spans="2:3" outlineLevel="1">
      <c r="B594">
        <v>461</v>
      </c>
      <c r="C594">
        <v>1975539.7484537859</v>
      </c>
    </row>
    <row r="595" spans="2:3" outlineLevel="1">
      <c r="B595">
        <v>462</v>
      </c>
      <c r="C595">
        <v>1615607.3811873544</v>
      </c>
    </row>
    <row r="596" spans="2:3" outlineLevel="1">
      <c r="B596">
        <v>463</v>
      </c>
      <c r="C596">
        <v>1732652.5580894051</v>
      </c>
    </row>
    <row r="597" spans="2:3" outlineLevel="1">
      <c r="B597">
        <v>464</v>
      </c>
      <c r="C597">
        <v>2111711.698545272</v>
      </c>
    </row>
    <row r="598" spans="2:3" outlineLevel="1">
      <c r="B598">
        <v>465</v>
      </c>
      <c r="C598">
        <v>2153951.9480391191</v>
      </c>
    </row>
    <row r="599" spans="2:3" outlineLevel="1">
      <c r="B599">
        <v>466</v>
      </c>
      <c r="C599">
        <v>2297986.796262953</v>
      </c>
    </row>
    <row r="600" spans="2:3" outlineLevel="1">
      <c r="B600">
        <v>467</v>
      </c>
      <c r="C600">
        <v>1891948.9927272527</v>
      </c>
    </row>
    <row r="601" spans="2:3" outlineLevel="1">
      <c r="B601">
        <v>468</v>
      </c>
      <c r="C601">
        <v>1831675.1892470422</v>
      </c>
    </row>
    <row r="602" spans="2:3" outlineLevel="1">
      <c r="B602">
        <v>469</v>
      </c>
      <c r="C602">
        <v>2082757.6687333281</v>
      </c>
    </row>
    <row r="603" spans="2:3" outlineLevel="1">
      <c r="B603">
        <v>470</v>
      </c>
      <c r="C603">
        <v>2021189.1814838755</v>
      </c>
    </row>
    <row r="604" spans="2:3" outlineLevel="1">
      <c r="B604">
        <v>471</v>
      </c>
      <c r="C604">
        <v>1955295.8603266394</v>
      </c>
    </row>
    <row r="605" spans="2:3" outlineLevel="1">
      <c r="B605">
        <v>472</v>
      </c>
      <c r="C605">
        <v>2053359.6237549724</v>
      </c>
    </row>
    <row r="606" spans="2:3" outlineLevel="1">
      <c r="B606">
        <v>473</v>
      </c>
      <c r="C606">
        <v>1943283.3881458754</v>
      </c>
    </row>
    <row r="607" spans="2:3" outlineLevel="1">
      <c r="B607">
        <v>474</v>
      </c>
      <c r="C607">
        <v>2128535.8147282153</v>
      </c>
    </row>
    <row r="608" spans="2:3" outlineLevel="1">
      <c r="B608">
        <v>475</v>
      </c>
      <c r="C608">
        <v>1918682.7669695041</v>
      </c>
    </row>
    <row r="609" spans="2:3" outlineLevel="1">
      <c r="B609">
        <v>476</v>
      </c>
      <c r="C609">
        <v>1842272.8939019428</v>
      </c>
    </row>
    <row r="610" spans="2:3" outlineLevel="1">
      <c r="B610">
        <v>477</v>
      </c>
      <c r="C610">
        <v>2030672.7208590594</v>
      </c>
    </row>
    <row r="611" spans="2:3" outlineLevel="1">
      <c r="B611">
        <v>478</v>
      </c>
      <c r="C611">
        <v>1933446.8270129834</v>
      </c>
    </row>
    <row r="612" spans="2:3" outlineLevel="1">
      <c r="B612">
        <v>479</v>
      </c>
      <c r="C612">
        <v>1763815.4843680693</v>
      </c>
    </row>
    <row r="613" spans="2:3" outlineLevel="1">
      <c r="B613">
        <v>480</v>
      </c>
      <c r="C613">
        <v>1714569.4293444483</v>
      </c>
    </row>
    <row r="614" spans="2:3" outlineLevel="1">
      <c r="B614">
        <v>481</v>
      </c>
      <c r="C614">
        <v>1686886.3277708271</v>
      </c>
    </row>
    <row r="615" spans="2:3" outlineLevel="1">
      <c r="B615">
        <v>482</v>
      </c>
      <c r="C615">
        <v>1995545.0878638772</v>
      </c>
    </row>
    <row r="616" spans="2:3" outlineLevel="1">
      <c r="B616">
        <v>483</v>
      </c>
      <c r="C616">
        <v>1800506.0356419287</v>
      </c>
    </row>
    <row r="617" spans="2:3" outlineLevel="1">
      <c r="B617">
        <v>484</v>
      </c>
      <c r="C617">
        <v>1803656.0955667649</v>
      </c>
    </row>
    <row r="618" spans="2:3" outlineLevel="1">
      <c r="B618">
        <v>485</v>
      </c>
      <c r="C618">
        <v>1879138.2228155017</v>
      </c>
    </row>
    <row r="619" spans="2:3" outlineLevel="1">
      <c r="B619">
        <v>486</v>
      </c>
      <c r="C619">
        <v>1778430.8081724078</v>
      </c>
    </row>
    <row r="620" spans="2:3" outlineLevel="1">
      <c r="B620">
        <v>487</v>
      </c>
      <c r="C620">
        <v>2143099.054520465</v>
      </c>
    </row>
    <row r="621" spans="2:3" outlineLevel="1">
      <c r="B621">
        <v>488</v>
      </c>
      <c r="C621">
        <v>1957281.4526633213</v>
      </c>
    </row>
    <row r="622" spans="2:3" outlineLevel="1">
      <c r="B622">
        <v>489</v>
      </c>
      <c r="C622">
        <v>1897045.3309332053</v>
      </c>
    </row>
    <row r="623" spans="2:3" outlineLevel="1">
      <c r="B623">
        <v>490</v>
      </c>
      <c r="C623">
        <v>1917516.0643402967</v>
      </c>
    </row>
    <row r="624" spans="2:3" outlineLevel="1">
      <c r="B624">
        <v>491</v>
      </c>
      <c r="C624">
        <v>1915279.5004630957</v>
      </c>
    </row>
    <row r="625" spans="2:3" outlineLevel="1">
      <c r="B625">
        <v>492</v>
      </c>
      <c r="C625">
        <v>2113689.8634595955</v>
      </c>
    </row>
    <row r="626" spans="2:3" outlineLevel="1">
      <c r="B626">
        <v>493</v>
      </c>
      <c r="C626">
        <v>2134154.7469769693</v>
      </c>
    </row>
    <row r="627" spans="2:3" outlineLevel="1">
      <c r="B627">
        <v>494</v>
      </c>
      <c r="C627">
        <v>1707424.3862410791</v>
      </c>
    </row>
    <row r="628" spans="2:3" outlineLevel="1">
      <c r="B628">
        <v>495</v>
      </c>
      <c r="C628">
        <v>2145551.348348611</v>
      </c>
    </row>
    <row r="629" spans="2:3" outlineLevel="1">
      <c r="B629">
        <v>496</v>
      </c>
      <c r="C629">
        <v>2086924.7358982237</v>
      </c>
    </row>
    <row r="630" spans="2:3" outlineLevel="1">
      <c r="B630">
        <v>497</v>
      </c>
      <c r="C630">
        <v>1851512.5990408808</v>
      </c>
    </row>
    <row r="631" spans="2:3" outlineLevel="1">
      <c r="B631">
        <v>498</v>
      </c>
      <c r="C631">
        <v>2171153.7096132087</v>
      </c>
    </row>
    <row r="632" spans="2:3" outlineLevel="1">
      <c r="B632">
        <v>499</v>
      </c>
      <c r="C632">
        <v>1903887.1998246731</v>
      </c>
    </row>
    <row r="633" spans="2:3" outlineLevel="1">
      <c r="B633">
        <v>500</v>
      </c>
      <c r="C633">
        <v>1946216.9348512022</v>
      </c>
    </row>
  </sheetData>
  <mergeCells count="15">
    <mergeCell ref="C16:E16"/>
    <mergeCell ref="B6:K6"/>
    <mergeCell ref="B8:C8"/>
    <mergeCell ref="B9:C9"/>
    <mergeCell ref="B10:C10"/>
    <mergeCell ref="B11:C11"/>
    <mergeCell ref="B96:K96"/>
    <mergeCell ref="B104:K104"/>
    <mergeCell ref="C39:E39"/>
    <mergeCell ref="C62:E62"/>
    <mergeCell ref="B83:K83"/>
    <mergeCell ref="E91:G91"/>
    <mergeCell ref="E92:G92"/>
    <mergeCell ref="E93:G93"/>
    <mergeCell ref="E90:G9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A97CF-4623-4D29-A05F-D1D26D67E68D}">
  <sheetPr>
    <tabColor theme="5" tint="0.39997558519241921"/>
  </sheetPr>
  <dimension ref="A1:K326"/>
  <sheetViews>
    <sheetView zoomScale="115" zoomScaleNormal="115" workbookViewId="0"/>
  </sheetViews>
  <sheetFormatPr defaultRowHeight="14.4" outlineLevelRow="1"/>
  <cols>
    <col min="1" max="1" width="12.77734375" customWidth="1"/>
    <col min="2" max="2" width="13.109375" customWidth="1"/>
    <col min="3" max="4" width="12.77734375" customWidth="1"/>
    <col min="5" max="5" width="16.6640625" customWidth="1"/>
    <col min="6" max="7" width="12.77734375" customWidth="1"/>
    <col min="8" max="8" width="18.21875" bestFit="1" customWidth="1"/>
    <col min="9" max="9" width="12.77734375" customWidth="1"/>
    <col min="10" max="11" width="18.77734375" bestFit="1" customWidth="1"/>
    <col min="12" max="15" width="12.77734375" customWidth="1"/>
    <col min="16" max="16" width="14.44140625" bestFit="1" customWidth="1"/>
    <col min="17" max="18" width="12.77734375" customWidth="1"/>
    <col min="19" max="19" width="14" customWidth="1"/>
    <col min="20" max="20" width="18.77734375" bestFit="1" customWidth="1"/>
    <col min="21" max="21" width="13.77734375" bestFit="1" customWidth="1"/>
  </cols>
  <sheetData>
    <row r="1" spans="1:11">
      <c r="A1" s="53" t="s">
        <v>235</v>
      </c>
    </row>
    <row r="3" spans="1:11">
      <c r="A3" s="30" t="s">
        <v>65</v>
      </c>
    </row>
    <row r="4" spans="1:11">
      <c r="A4" s="162" t="s">
        <v>119</v>
      </c>
      <c r="B4" s="162"/>
      <c r="C4" s="162"/>
      <c r="D4" s="162"/>
      <c r="E4" s="162"/>
      <c r="F4" s="162"/>
      <c r="G4" s="162"/>
      <c r="H4" s="162"/>
      <c r="I4" s="162"/>
      <c r="J4" s="162"/>
      <c r="K4" s="162"/>
    </row>
    <row r="5" spans="1:11">
      <c r="A5" s="5"/>
    </row>
    <row r="6" spans="1:11">
      <c r="A6" s="30" t="s">
        <v>63</v>
      </c>
    </row>
    <row r="7" spans="1:11" ht="46.05" customHeight="1">
      <c r="A7" s="162" t="s">
        <v>118</v>
      </c>
      <c r="B7" s="162"/>
      <c r="C7" s="162"/>
      <c r="D7" s="162"/>
      <c r="E7" s="162"/>
      <c r="F7" s="162"/>
      <c r="G7" s="162"/>
      <c r="H7" s="162"/>
      <c r="I7" s="162"/>
      <c r="J7" s="163"/>
      <c r="K7" s="163"/>
    </row>
    <row r="9" spans="1:11" ht="75" customHeight="1">
      <c r="A9" s="24" t="s">
        <v>47</v>
      </c>
      <c r="B9" s="162" t="s">
        <v>117</v>
      </c>
      <c r="C9" s="162"/>
      <c r="D9" s="162"/>
      <c r="E9" s="162"/>
      <c r="F9" s="162"/>
      <c r="G9" s="162"/>
      <c r="H9" s="162"/>
      <c r="I9" s="162"/>
      <c r="J9" s="162"/>
      <c r="K9" s="162"/>
    </row>
    <row r="11" spans="1:11">
      <c r="B11" s="30" t="s">
        <v>116</v>
      </c>
    </row>
    <row r="12" spans="1:11" ht="43.2">
      <c r="B12" s="25" t="s">
        <v>115</v>
      </c>
      <c r="C12" s="90" t="s">
        <v>114</v>
      </c>
      <c r="D12" s="90" t="s">
        <v>113</v>
      </c>
      <c r="E12" s="90" t="s">
        <v>112</v>
      </c>
      <c r="G12" s="90" t="s">
        <v>111</v>
      </c>
    </row>
    <row r="13" spans="1:11" outlineLevel="1">
      <c r="B13" s="92">
        <v>36647</v>
      </c>
      <c r="C13" s="91">
        <v>5.6486363636363635</v>
      </c>
      <c r="D13" s="91">
        <v>6.1145454545454534</v>
      </c>
      <c r="E13" s="91">
        <v>1.6</v>
      </c>
      <c r="G13" s="93">
        <v>2</v>
      </c>
    </row>
    <row r="14" spans="1:11" outlineLevel="1">
      <c r="B14" s="92">
        <v>36678</v>
      </c>
      <c r="C14" s="91">
        <v>5.56</v>
      </c>
      <c r="D14" s="91">
        <v>5.8722727272727289</v>
      </c>
      <c r="E14" s="91">
        <v>1.6</v>
      </c>
    </row>
    <row r="15" spans="1:11" outlineLevel="1">
      <c r="B15" s="92">
        <v>36708</v>
      </c>
      <c r="C15" s="91">
        <v>5.6000000000000005</v>
      </c>
      <c r="D15" s="91">
        <v>5.8305000000000007</v>
      </c>
      <c r="E15" s="91">
        <v>1.8</v>
      </c>
    </row>
    <row r="16" spans="1:11" outlineLevel="1">
      <c r="B16" s="92">
        <v>36739</v>
      </c>
      <c r="C16" s="91">
        <v>5.6195454545454542</v>
      </c>
      <c r="D16" s="91">
        <v>5.7609090909090916</v>
      </c>
      <c r="E16" s="91">
        <v>1.9</v>
      </c>
    </row>
    <row r="17" spans="2:5" outlineLevel="1">
      <c r="B17" s="92">
        <v>36770</v>
      </c>
      <c r="C17" s="91">
        <v>5.5760000000000005</v>
      </c>
      <c r="D17" s="91">
        <v>5.8004999999999995</v>
      </c>
      <c r="E17" s="91">
        <v>1.8</v>
      </c>
    </row>
    <row r="18" spans="2:5" outlineLevel="1">
      <c r="B18" s="92">
        <v>36800</v>
      </c>
      <c r="C18" s="91">
        <v>5.6057142857142859</v>
      </c>
      <c r="D18" s="91">
        <v>5.7823809523809526</v>
      </c>
      <c r="E18" s="91">
        <v>1.8</v>
      </c>
    </row>
    <row r="19" spans="2:5" outlineLevel="1">
      <c r="B19" s="92">
        <v>36831</v>
      </c>
      <c r="C19" s="91">
        <v>5.6757142857142862</v>
      </c>
      <c r="D19" s="91">
        <v>5.7771428571428567</v>
      </c>
      <c r="E19" s="91">
        <v>2</v>
      </c>
    </row>
    <row r="20" spans="2:5" outlineLevel="1">
      <c r="B20" s="92">
        <v>36861</v>
      </c>
      <c r="C20" s="91">
        <v>5.5284210526315789</v>
      </c>
      <c r="D20" s="91">
        <v>5.6005263157894731</v>
      </c>
      <c r="E20" s="91">
        <v>2.1</v>
      </c>
    </row>
    <row r="21" spans="2:5" outlineLevel="1">
      <c r="B21" s="92">
        <v>36892</v>
      </c>
      <c r="C21" s="91">
        <v>5.2336363636363634</v>
      </c>
      <c r="D21" s="91">
        <v>5.7077272727272721</v>
      </c>
      <c r="E21" s="91">
        <v>2.2999999999999998</v>
      </c>
    </row>
    <row r="22" spans="2:5" outlineLevel="1">
      <c r="B22" s="92">
        <v>36923</v>
      </c>
      <c r="C22" s="91">
        <v>5.0669999999999993</v>
      </c>
      <c r="D22" s="91">
        <v>5.6935000000000002</v>
      </c>
      <c r="E22" s="91">
        <v>2.2999999999999998</v>
      </c>
    </row>
    <row r="23" spans="2:5" outlineLevel="1">
      <c r="B23" s="92">
        <v>36951</v>
      </c>
      <c r="C23" s="91">
        <v>4.6313636363636368</v>
      </c>
      <c r="D23" s="91">
        <v>5.6027272727272726</v>
      </c>
      <c r="E23" s="91">
        <v>2.2999999999999998</v>
      </c>
    </row>
    <row r="24" spans="2:5" outlineLevel="1">
      <c r="B24" s="92">
        <v>36982</v>
      </c>
      <c r="C24" s="91">
        <v>4.4960000000000004</v>
      </c>
      <c r="D24" s="91">
        <v>5.8714999999999993</v>
      </c>
      <c r="E24" s="91">
        <v>2.5</v>
      </c>
    </row>
    <row r="25" spans="2:5" outlineLevel="1">
      <c r="B25" s="92">
        <v>37012</v>
      </c>
      <c r="C25" s="91">
        <v>4.3463636363636375</v>
      </c>
      <c r="D25" s="91">
        <v>6.0331818181818173</v>
      </c>
      <c r="E25" s="91">
        <v>2.5</v>
      </c>
    </row>
    <row r="26" spans="2:5" outlineLevel="1">
      <c r="B26" s="92">
        <v>37043</v>
      </c>
      <c r="C26" s="91">
        <v>4.2595238095238104</v>
      </c>
      <c r="D26" s="91">
        <v>5.9647619047619047</v>
      </c>
      <c r="E26" s="91">
        <v>2.5</v>
      </c>
    </row>
    <row r="27" spans="2:5" outlineLevel="1">
      <c r="B27" s="92">
        <v>37073</v>
      </c>
      <c r="C27" s="91">
        <v>4.1599999999999993</v>
      </c>
      <c r="D27" s="91">
        <v>6.0280952380952373</v>
      </c>
      <c r="E27" s="91">
        <v>2.6</v>
      </c>
    </row>
    <row r="28" spans="2:5" outlineLevel="1">
      <c r="B28" s="92">
        <v>37104</v>
      </c>
      <c r="C28" s="91">
        <v>3.9263636363636367</v>
      </c>
      <c r="D28" s="91">
        <v>5.8409090909090926</v>
      </c>
      <c r="E28" s="91">
        <v>2.5</v>
      </c>
    </row>
    <row r="29" spans="2:5" outlineLevel="1">
      <c r="B29" s="92">
        <v>37135</v>
      </c>
      <c r="C29" s="91">
        <v>3.3478947368421057</v>
      </c>
      <c r="D29" s="91">
        <v>5.7873684210526308</v>
      </c>
      <c r="E29" s="91">
        <v>2.5</v>
      </c>
    </row>
    <row r="30" spans="2:5" outlineLevel="1">
      <c r="B30" s="92">
        <v>37165</v>
      </c>
      <c r="C30" s="91">
        <v>2.7654545454545452</v>
      </c>
      <c r="D30" s="91">
        <v>5.7204545454545448</v>
      </c>
      <c r="E30" s="91">
        <v>2.6</v>
      </c>
    </row>
    <row r="31" spans="2:5" outlineLevel="1">
      <c r="B31" s="92">
        <v>37196</v>
      </c>
      <c r="C31" s="91">
        <v>2.1885714285714282</v>
      </c>
      <c r="D31" s="91">
        <v>5.5423809523809524</v>
      </c>
      <c r="E31" s="91">
        <v>2.2999999999999998</v>
      </c>
    </row>
    <row r="32" spans="2:5" outlineLevel="1">
      <c r="B32" s="92">
        <v>37226</v>
      </c>
      <c r="C32" s="91">
        <v>1.9963157894736838</v>
      </c>
      <c r="D32" s="91">
        <v>5.7278947368421065</v>
      </c>
      <c r="E32" s="91">
        <v>2.4</v>
      </c>
    </row>
    <row r="33" spans="2:5" outlineLevel="1">
      <c r="B33" s="92">
        <v>37257</v>
      </c>
      <c r="C33" s="91">
        <v>1.9031818181818176</v>
      </c>
      <c r="D33" s="91">
        <v>5.6795454545454547</v>
      </c>
      <c r="E33" s="91">
        <v>2.2999999999999998</v>
      </c>
    </row>
    <row r="34" spans="2:5" outlineLevel="1">
      <c r="B34" s="92">
        <v>37288</v>
      </c>
      <c r="C34" s="91">
        <v>2.0090000000000003</v>
      </c>
      <c r="D34" s="91">
        <v>5.6789999999999994</v>
      </c>
      <c r="E34" s="91">
        <v>2.4</v>
      </c>
    </row>
    <row r="35" spans="2:5" outlineLevel="1">
      <c r="B35" s="92">
        <v>37316</v>
      </c>
      <c r="C35" s="91">
        <v>2.1480000000000006</v>
      </c>
      <c r="D35" s="91">
        <v>5.9264999999999999</v>
      </c>
      <c r="E35" s="91">
        <v>2.2999999999999998</v>
      </c>
    </row>
    <row r="36" spans="2:5" outlineLevel="1">
      <c r="B36" s="92">
        <v>37347</v>
      </c>
      <c r="C36" s="91">
        <v>2.3190909090909089</v>
      </c>
      <c r="D36" s="91">
        <v>5.910454545454547</v>
      </c>
      <c r="E36" s="91">
        <v>2.4</v>
      </c>
    </row>
    <row r="37" spans="2:5" outlineLevel="1">
      <c r="B37" s="92">
        <v>37377</v>
      </c>
      <c r="C37" s="91">
        <v>2.5222727272727274</v>
      </c>
      <c r="D37" s="91">
        <v>5.8604545454545454</v>
      </c>
      <c r="E37" s="91">
        <v>2.2000000000000002</v>
      </c>
    </row>
    <row r="38" spans="2:5" outlineLevel="1">
      <c r="B38" s="92">
        <v>37408</v>
      </c>
      <c r="C38" s="91">
        <v>2.6884999999999999</v>
      </c>
      <c r="D38" s="91">
        <v>5.7505000000000006</v>
      </c>
      <c r="E38" s="91">
        <v>2.2000000000000002</v>
      </c>
    </row>
    <row r="39" spans="2:5" outlineLevel="1">
      <c r="B39" s="92">
        <v>37438</v>
      </c>
      <c r="C39" s="91">
        <v>2.7836363636363637</v>
      </c>
      <c r="D39" s="91">
        <v>5.7277272727272726</v>
      </c>
      <c r="E39" s="91">
        <v>2.2000000000000002</v>
      </c>
    </row>
    <row r="40" spans="2:5" outlineLevel="1">
      <c r="B40" s="92">
        <v>37469</v>
      </c>
      <c r="C40" s="91">
        <v>2.8342857142857145</v>
      </c>
      <c r="D40" s="91">
        <v>5.5733333333333333</v>
      </c>
      <c r="E40" s="91">
        <v>2.2999999999999998</v>
      </c>
    </row>
    <row r="41" spans="2:5" outlineLevel="1">
      <c r="B41" s="92">
        <v>37500</v>
      </c>
      <c r="C41" s="91">
        <v>2.8054999999999994</v>
      </c>
      <c r="D41" s="91">
        <v>5.354000000000001</v>
      </c>
      <c r="E41" s="91">
        <v>2.2000000000000002</v>
      </c>
    </row>
    <row r="42" spans="2:5" outlineLevel="1">
      <c r="B42" s="92">
        <v>37530</v>
      </c>
      <c r="C42" s="91">
        <v>2.7704545454545455</v>
      </c>
      <c r="D42" s="91">
        <v>5.5740909090909092</v>
      </c>
      <c r="E42" s="91">
        <v>2</v>
      </c>
    </row>
    <row r="43" spans="2:5" outlineLevel="1">
      <c r="B43" s="92">
        <v>37561</v>
      </c>
      <c r="C43" s="91">
        <v>2.7039999999999997</v>
      </c>
      <c r="D43" s="91">
        <v>5.5209999999999999</v>
      </c>
      <c r="E43" s="91">
        <v>2.4</v>
      </c>
    </row>
    <row r="44" spans="2:5" outlineLevel="1">
      <c r="B44" s="92">
        <v>37591</v>
      </c>
      <c r="C44" s="91">
        <v>2.673</v>
      </c>
      <c r="D44" s="91">
        <v>5.4185000000000008</v>
      </c>
      <c r="E44" s="91">
        <v>2.1</v>
      </c>
    </row>
    <row r="45" spans="2:5" outlineLevel="1">
      <c r="B45" s="92">
        <v>37622</v>
      </c>
      <c r="C45" s="91">
        <v>2.7204545454545457</v>
      </c>
      <c r="D45" s="91">
        <v>5.4200000000000008</v>
      </c>
      <c r="E45" s="91">
        <v>2.2999999999999998</v>
      </c>
    </row>
    <row r="46" spans="2:5" outlineLevel="1">
      <c r="B46" s="92">
        <v>37653</v>
      </c>
      <c r="C46" s="91">
        <v>2.8110000000000004</v>
      </c>
      <c r="D46" s="91">
        <v>5.4405000000000001</v>
      </c>
      <c r="E46" s="91">
        <v>2.2000000000000002</v>
      </c>
    </row>
    <row r="47" spans="2:5" outlineLevel="1">
      <c r="B47" s="92">
        <v>37681</v>
      </c>
      <c r="C47" s="91">
        <v>3.0409523809523802</v>
      </c>
      <c r="D47" s="91">
        <v>5.4261904761904765</v>
      </c>
      <c r="E47" s="91">
        <v>2.2000000000000002</v>
      </c>
    </row>
    <row r="48" spans="2:5" outlineLevel="1">
      <c r="B48" s="92">
        <v>37712</v>
      </c>
      <c r="C48" s="91">
        <v>3.1890476190476189</v>
      </c>
      <c r="D48" s="91">
        <v>5.4671428571428571</v>
      </c>
      <c r="E48" s="91">
        <v>1.9</v>
      </c>
    </row>
    <row r="49" spans="2:5" outlineLevel="1">
      <c r="B49" s="92">
        <v>37742</v>
      </c>
      <c r="C49" s="91">
        <v>3.1742857142857139</v>
      </c>
      <c r="D49" s="91">
        <v>5.1376190476190473</v>
      </c>
      <c r="E49" s="91">
        <v>1.9</v>
      </c>
    </row>
    <row r="50" spans="2:5" outlineLevel="1">
      <c r="B50" s="92">
        <v>37773</v>
      </c>
      <c r="C50" s="91">
        <v>3.1014285714285719</v>
      </c>
      <c r="D50" s="91">
        <v>4.9033333333333324</v>
      </c>
      <c r="E50" s="91">
        <v>1.9</v>
      </c>
    </row>
    <row r="51" spans="2:5" outlineLevel="1">
      <c r="B51" s="92">
        <v>37803</v>
      </c>
      <c r="C51" s="91">
        <v>2.9172727272727275</v>
      </c>
      <c r="D51" s="91">
        <v>5.2518181818181811</v>
      </c>
      <c r="E51" s="91">
        <v>1.8</v>
      </c>
    </row>
    <row r="52" spans="2:5" outlineLevel="1">
      <c r="B52" s="92">
        <v>37834</v>
      </c>
      <c r="C52" s="91">
        <v>2.7747368421052627</v>
      </c>
      <c r="D52" s="91">
        <v>5.3754999999999988</v>
      </c>
      <c r="E52" s="91">
        <v>1.8</v>
      </c>
    </row>
    <row r="53" spans="2:5" outlineLevel="1">
      <c r="B53" s="92">
        <v>37865</v>
      </c>
      <c r="C53" s="91">
        <v>2.6280952380952383</v>
      </c>
      <c r="D53" s="91">
        <v>5.2623809523809522</v>
      </c>
      <c r="E53" s="91">
        <v>1.9</v>
      </c>
    </row>
    <row r="54" spans="2:5" outlineLevel="1">
      <c r="B54" s="92">
        <v>37895</v>
      </c>
      <c r="C54" s="91">
        <v>2.63</v>
      </c>
      <c r="D54" s="91">
        <v>5.2990909090909106</v>
      </c>
      <c r="E54" s="91">
        <v>1.9</v>
      </c>
    </row>
    <row r="55" spans="2:5" outlineLevel="1">
      <c r="B55" s="92">
        <v>37926</v>
      </c>
      <c r="C55" s="91">
        <v>2.6878947368421056</v>
      </c>
      <c r="D55" s="91">
        <v>5.3078947368421057</v>
      </c>
      <c r="E55" s="91">
        <v>1.8</v>
      </c>
    </row>
    <row r="56" spans="2:5" outlineLevel="1">
      <c r="B56" s="92">
        <v>37956</v>
      </c>
      <c r="C56" s="91">
        <v>2.6352380952380954</v>
      </c>
      <c r="D56" s="91">
        <v>5.1999999999999993</v>
      </c>
      <c r="E56" s="91">
        <v>2</v>
      </c>
    </row>
    <row r="57" spans="2:5" outlineLevel="1">
      <c r="B57" s="92">
        <v>37987</v>
      </c>
      <c r="C57" s="91">
        <v>2.3828571428571426</v>
      </c>
      <c r="D57" s="91">
        <v>5.116190476190476</v>
      </c>
      <c r="E57" s="91">
        <v>1.6</v>
      </c>
    </row>
    <row r="58" spans="2:5" outlineLevel="1">
      <c r="B58" s="92">
        <v>38018</v>
      </c>
      <c r="C58" s="91">
        <v>2.1985000000000006</v>
      </c>
      <c r="D58" s="91">
        <v>5.0159999999999991</v>
      </c>
      <c r="E58" s="91">
        <v>1.6</v>
      </c>
    </row>
    <row r="59" spans="2:5" outlineLevel="1">
      <c r="B59" s="92">
        <v>38047</v>
      </c>
      <c r="C59" s="91">
        <v>2.0447826086956522</v>
      </c>
      <c r="D59" s="91">
        <v>4.8591304347826085</v>
      </c>
      <c r="E59" s="91">
        <v>1.7</v>
      </c>
    </row>
    <row r="60" spans="2:5" outlineLevel="1">
      <c r="B60" s="92">
        <v>38078</v>
      </c>
      <c r="C60" s="91">
        <v>1.9571428571428575</v>
      </c>
      <c r="D60" s="91">
        <v>5.1480952380952365</v>
      </c>
      <c r="E60" s="91">
        <v>1.9</v>
      </c>
    </row>
    <row r="61" spans="2:5" outlineLevel="1">
      <c r="B61" s="92">
        <v>38108</v>
      </c>
      <c r="C61" s="91">
        <v>1.9735</v>
      </c>
      <c r="D61" s="91">
        <v>5.2445000000000004</v>
      </c>
      <c r="E61" s="91">
        <v>1.9</v>
      </c>
    </row>
    <row r="62" spans="2:5" outlineLevel="1">
      <c r="B62" s="92">
        <v>38139</v>
      </c>
      <c r="C62" s="91">
        <v>2.0122727272727277</v>
      </c>
      <c r="D62" s="91">
        <v>5.379545454545454</v>
      </c>
      <c r="E62" s="91">
        <v>1.9</v>
      </c>
    </row>
    <row r="63" spans="2:5" outlineLevel="1">
      <c r="B63" s="92">
        <v>38169</v>
      </c>
      <c r="C63" s="91">
        <v>2.0285714285714285</v>
      </c>
      <c r="D63" s="91">
        <v>5.2457142857142856</v>
      </c>
      <c r="E63" s="91">
        <v>1.8</v>
      </c>
    </row>
    <row r="64" spans="2:5" outlineLevel="1">
      <c r="B64" s="92">
        <v>38200</v>
      </c>
      <c r="C64" s="91">
        <v>2.0742857142857138</v>
      </c>
      <c r="D64" s="91">
        <v>5.1300000000000008</v>
      </c>
      <c r="E64" s="91">
        <v>1.8</v>
      </c>
    </row>
    <row r="65" spans="2:5" outlineLevel="1">
      <c r="B65" s="92">
        <v>38231</v>
      </c>
      <c r="C65" s="91">
        <v>2.3557142857142859</v>
      </c>
      <c r="D65" s="91">
        <v>5.0585714285714278</v>
      </c>
      <c r="E65" s="91">
        <v>1.7</v>
      </c>
    </row>
    <row r="66" spans="2:5" outlineLevel="1">
      <c r="B66" s="92">
        <v>38261</v>
      </c>
      <c r="C66" s="91">
        <v>2.5244999999999997</v>
      </c>
      <c r="D66" s="91">
        <v>4.9995000000000003</v>
      </c>
      <c r="E66" s="91">
        <v>1.8</v>
      </c>
    </row>
    <row r="67" spans="2:5" outlineLevel="1">
      <c r="B67" s="92">
        <v>38292</v>
      </c>
      <c r="C67" s="91">
        <v>2.6228571428571419</v>
      </c>
      <c r="D67" s="91">
        <v>4.9161904761904749</v>
      </c>
      <c r="E67" s="91">
        <v>1.9</v>
      </c>
    </row>
    <row r="68" spans="2:5" outlineLevel="1">
      <c r="B68" s="92">
        <v>38322</v>
      </c>
      <c r="C68" s="91">
        <v>2.4633333333333334</v>
      </c>
      <c r="D68" s="91">
        <v>4.8104761904761899</v>
      </c>
      <c r="E68" s="91">
        <v>1.9</v>
      </c>
    </row>
    <row r="69" spans="2:5" outlineLevel="1">
      <c r="B69" s="92">
        <v>38353</v>
      </c>
      <c r="C69" s="91">
        <v>2.4504999999999995</v>
      </c>
      <c r="D69" s="91">
        <v>4.7299999999999995</v>
      </c>
      <c r="E69" s="91">
        <v>2</v>
      </c>
    </row>
    <row r="70" spans="2:5" outlineLevel="1">
      <c r="B70" s="92">
        <v>38384</v>
      </c>
      <c r="C70" s="91">
        <v>2.4455</v>
      </c>
      <c r="D70" s="91">
        <v>4.6369999999999996</v>
      </c>
      <c r="E70" s="91">
        <v>1.9</v>
      </c>
    </row>
    <row r="71" spans="2:5" outlineLevel="1">
      <c r="B71" s="92">
        <v>38412</v>
      </c>
      <c r="C71" s="91">
        <v>2.4918181818181817</v>
      </c>
      <c r="D71" s="91">
        <v>4.7459090909090911</v>
      </c>
      <c r="E71" s="91">
        <v>1.9</v>
      </c>
    </row>
    <row r="72" spans="2:5" outlineLevel="1">
      <c r="B72" s="92">
        <v>38443</v>
      </c>
      <c r="C72" s="91">
        <v>2.4723809523809526</v>
      </c>
      <c r="D72" s="91">
        <v>4.5976190476190473</v>
      </c>
      <c r="E72" s="91">
        <v>2</v>
      </c>
    </row>
    <row r="73" spans="2:5" outlineLevel="1">
      <c r="B73" s="92">
        <v>38473</v>
      </c>
      <c r="C73" s="91">
        <v>2.4580952380952374</v>
      </c>
      <c r="D73" s="91">
        <v>4.4580952380952379</v>
      </c>
      <c r="E73" s="91">
        <v>1.9</v>
      </c>
    </row>
    <row r="74" spans="2:5" outlineLevel="1">
      <c r="B74" s="92">
        <v>38504</v>
      </c>
      <c r="C74" s="91">
        <v>2.4450000000000003</v>
      </c>
      <c r="D74" s="91">
        <v>4.2859090909090911</v>
      </c>
      <c r="E74" s="91">
        <v>2</v>
      </c>
    </row>
    <row r="75" spans="2:5" outlineLevel="1">
      <c r="B75" s="92">
        <v>38534</v>
      </c>
      <c r="C75" s="91">
        <v>2.5460000000000007</v>
      </c>
      <c r="D75" s="91">
        <v>4.3125000000000009</v>
      </c>
      <c r="E75" s="91">
        <v>2</v>
      </c>
    </row>
    <row r="76" spans="2:5" outlineLevel="1">
      <c r="B76" s="92">
        <v>38565</v>
      </c>
      <c r="C76" s="91">
        <v>2.6790909090909101</v>
      </c>
      <c r="D76" s="91">
        <v>4.2609090909090916</v>
      </c>
      <c r="E76" s="91">
        <v>2.1</v>
      </c>
    </row>
    <row r="77" spans="2:5" outlineLevel="1">
      <c r="B77" s="92">
        <v>38596</v>
      </c>
      <c r="C77" s="91">
        <v>2.7823809523809522</v>
      </c>
      <c r="D77" s="91">
        <v>4.1809523809523812</v>
      </c>
      <c r="E77" s="91">
        <v>2.1</v>
      </c>
    </row>
    <row r="78" spans="2:5" outlineLevel="1">
      <c r="B78" s="92">
        <v>38626</v>
      </c>
      <c r="C78" s="91">
        <v>2.9799999999999995</v>
      </c>
      <c r="D78" s="91">
        <v>4.2844999999999995</v>
      </c>
      <c r="E78" s="91">
        <v>1.9</v>
      </c>
    </row>
    <row r="79" spans="2:5" outlineLevel="1">
      <c r="B79" s="92">
        <v>38657</v>
      </c>
      <c r="C79" s="91">
        <v>3.1976190476190474</v>
      </c>
      <c r="D79" s="91">
        <v>4.2757142857142858</v>
      </c>
      <c r="E79" s="91">
        <v>2</v>
      </c>
    </row>
    <row r="80" spans="2:5" outlineLevel="1">
      <c r="B80" s="92">
        <v>38687</v>
      </c>
      <c r="C80" s="91">
        <v>3.343</v>
      </c>
      <c r="D80" s="91">
        <v>4.1630000000000003</v>
      </c>
      <c r="E80" s="91">
        <v>1.9</v>
      </c>
    </row>
    <row r="81" spans="2:5" outlineLevel="1">
      <c r="B81" s="92">
        <v>38718</v>
      </c>
      <c r="C81" s="91">
        <v>3.43</v>
      </c>
      <c r="D81" s="91">
        <v>4.1471428571428568</v>
      </c>
      <c r="E81" s="91">
        <v>2.1</v>
      </c>
    </row>
    <row r="82" spans="2:5" outlineLevel="1">
      <c r="B82" s="92">
        <v>38749</v>
      </c>
      <c r="C82" s="91">
        <v>3.6455000000000006</v>
      </c>
      <c r="D82" s="91">
        <v>4.2380000000000004</v>
      </c>
      <c r="E82" s="91">
        <v>2</v>
      </c>
    </row>
    <row r="83" spans="2:5" outlineLevel="1">
      <c r="B83" s="92">
        <v>38777</v>
      </c>
      <c r="C83" s="91">
        <v>3.7604347826086961</v>
      </c>
      <c r="D83" s="91">
        <v>4.2452173913043483</v>
      </c>
      <c r="E83" s="91">
        <v>2</v>
      </c>
    </row>
    <row r="84" spans="2:5" outlineLevel="1">
      <c r="B84" s="92">
        <v>38808</v>
      </c>
      <c r="C84" s="91">
        <v>3.9547368421052638</v>
      </c>
      <c r="D84" s="91">
        <v>4.480526315789473</v>
      </c>
      <c r="E84" s="91">
        <v>1.8</v>
      </c>
    </row>
    <row r="85" spans="2:5" outlineLevel="1">
      <c r="B85" s="92">
        <v>38838</v>
      </c>
      <c r="C85" s="91">
        <v>4.1059090909090905</v>
      </c>
      <c r="D85" s="91">
        <v>4.4654545454545458</v>
      </c>
      <c r="E85" s="91">
        <v>1.9</v>
      </c>
    </row>
    <row r="86" spans="2:5" outlineLevel="1">
      <c r="B86" s="92">
        <v>38869</v>
      </c>
      <c r="C86" s="91">
        <v>4.2259090909090915</v>
      </c>
      <c r="D86" s="91">
        <v>4.5122727272727268</v>
      </c>
      <c r="E86" s="91">
        <v>1.7</v>
      </c>
    </row>
    <row r="87" spans="2:5" outlineLevel="1">
      <c r="B87" s="92">
        <v>38899</v>
      </c>
      <c r="C87" s="91">
        <v>4.1889999999999992</v>
      </c>
      <c r="D87" s="91">
        <v>4.5215000000000005</v>
      </c>
      <c r="E87" s="91">
        <v>1.9</v>
      </c>
    </row>
    <row r="88" spans="2:5" outlineLevel="1">
      <c r="B88" s="92">
        <v>38930</v>
      </c>
      <c r="C88" s="91">
        <v>4.1286363636363639</v>
      </c>
      <c r="D88" s="91">
        <v>4.3286363636363641</v>
      </c>
      <c r="E88" s="91">
        <v>2.1</v>
      </c>
    </row>
    <row r="89" spans="2:5" outlineLevel="1">
      <c r="B89" s="92">
        <v>38961</v>
      </c>
      <c r="C89" s="91">
        <v>4.1509999999999998</v>
      </c>
      <c r="D89" s="91">
        <v>4.1649999999999991</v>
      </c>
      <c r="E89" s="91">
        <v>2.1</v>
      </c>
    </row>
    <row r="90" spans="2:5" outlineLevel="1">
      <c r="B90" s="92">
        <v>38991</v>
      </c>
      <c r="C90" s="91">
        <v>4.1619047619047604</v>
      </c>
      <c r="D90" s="91">
        <v>4.1885714285714286</v>
      </c>
      <c r="E90" s="91">
        <v>2.2999999999999998</v>
      </c>
    </row>
    <row r="91" spans="2:5" outlineLevel="1">
      <c r="B91" s="92">
        <v>39022</v>
      </c>
      <c r="C91" s="91">
        <v>4.1785714285714288</v>
      </c>
      <c r="D91" s="91">
        <v>4.089999999999999</v>
      </c>
      <c r="E91" s="91">
        <v>2.2999999999999998</v>
      </c>
    </row>
    <row r="92" spans="2:5" outlineLevel="1">
      <c r="B92" s="92">
        <v>39052</v>
      </c>
      <c r="C92" s="91">
        <v>4.1600000000000019</v>
      </c>
      <c r="D92" s="91">
        <v>4.0515789473684203</v>
      </c>
      <c r="E92" s="91">
        <v>2.1</v>
      </c>
    </row>
    <row r="93" spans="2:5" outlineLevel="1">
      <c r="B93" s="92">
        <v>39083</v>
      </c>
      <c r="C93" s="91">
        <v>4.1568181818181822</v>
      </c>
      <c r="D93" s="91">
        <v>4.1868181818181816</v>
      </c>
      <c r="E93" s="91">
        <v>2.2000000000000002</v>
      </c>
    </row>
    <row r="94" spans="2:5" outlineLevel="1">
      <c r="B94" s="92">
        <v>39114</v>
      </c>
      <c r="C94" s="91">
        <v>4.1805000000000003</v>
      </c>
      <c r="D94" s="91">
        <v>4.1805000000000003</v>
      </c>
      <c r="E94" s="91">
        <v>2.4</v>
      </c>
    </row>
    <row r="95" spans="2:5" outlineLevel="1">
      <c r="B95" s="92">
        <v>39142</v>
      </c>
      <c r="C95" s="91">
        <v>4.1718181818181819</v>
      </c>
      <c r="D95" s="91">
        <v>4.1413636363636357</v>
      </c>
      <c r="E95" s="91">
        <v>2.4</v>
      </c>
    </row>
    <row r="96" spans="2:5" outlineLevel="1">
      <c r="B96" s="92">
        <v>39173</v>
      </c>
      <c r="C96" s="91">
        <v>4.161999999999999</v>
      </c>
      <c r="D96" s="91">
        <v>4.2359999999999989</v>
      </c>
      <c r="E96" s="91">
        <v>2.5</v>
      </c>
    </row>
    <row r="97" spans="2:5" outlineLevel="1">
      <c r="B97" s="92">
        <v>39203</v>
      </c>
      <c r="C97" s="91">
        <v>4.1818181818181808</v>
      </c>
      <c r="D97" s="91">
        <v>4.3031818181818178</v>
      </c>
      <c r="E97" s="91">
        <v>2.5</v>
      </c>
    </row>
    <row r="98" spans="2:5" outlineLevel="1">
      <c r="B98" s="92">
        <v>39234</v>
      </c>
      <c r="C98" s="91">
        <v>4.3509523809523802</v>
      </c>
      <c r="D98" s="91">
        <v>4.550476190476191</v>
      </c>
      <c r="E98" s="91">
        <v>2.5</v>
      </c>
    </row>
    <row r="99" spans="2:5" outlineLevel="1">
      <c r="B99" s="92">
        <v>39264</v>
      </c>
      <c r="C99" s="91">
        <v>4.5023809523809533</v>
      </c>
      <c r="D99" s="91">
        <v>4.5480952380952386</v>
      </c>
      <c r="E99" s="91">
        <v>2.4</v>
      </c>
    </row>
    <row r="100" spans="2:5" outlineLevel="1">
      <c r="B100" s="92">
        <v>39295</v>
      </c>
      <c r="C100" s="91">
        <v>4.2145454545454548</v>
      </c>
      <c r="D100" s="91">
        <v>4.4581818181818189</v>
      </c>
      <c r="E100" s="91">
        <v>2.2999999999999998</v>
      </c>
    </row>
    <row r="101" spans="2:5" outlineLevel="1">
      <c r="B101" s="92">
        <v>39326</v>
      </c>
      <c r="C101" s="91">
        <v>3.9957894736842108</v>
      </c>
      <c r="D101" s="91">
        <v>4.4294736842105271</v>
      </c>
      <c r="E101" s="91">
        <v>2.2000000000000002</v>
      </c>
    </row>
    <row r="102" spans="2:5" outlineLevel="1">
      <c r="B102" s="92">
        <v>39356</v>
      </c>
      <c r="C102" s="91">
        <v>3.9304545454545452</v>
      </c>
      <c r="D102" s="91">
        <v>4.4372727272727275</v>
      </c>
      <c r="E102" s="91">
        <v>2</v>
      </c>
    </row>
    <row r="103" spans="2:5" outlineLevel="1">
      <c r="B103" s="92">
        <v>39387</v>
      </c>
      <c r="C103" s="91">
        <v>3.9447619047619042</v>
      </c>
      <c r="D103" s="91">
        <v>4.265714285714286</v>
      </c>
      <c r="E103" s="91">
        <v>1.9</v>
      </c>
    </row>
    <row r="104" spans="2:5" outlineLevel="1">
      <c r="B104" s="92">
        <v>39417</v>
      </c>
      <c r="C104" s="91">
        <v>3.8426315789473677</v>
      </c>
      <c r="D104" s="91">
        <v>4.1489473684210516</v>
      </c>
      <c r="E104" s="91">
        <v>1.9</v>
      </c>
    </row>
    <row r="105" spans="2:5" outlineLevel="1">
      <c r="B105" s="92">
        <v>39448</v>
      </c>
      <c r="C105" s="91">
        <v>3.5663636363636368</v>
      </c>
      <c r="D105" s="91">
        <v>4.0900000000000007</v>
      </c>
      <c r="E105" s="91">
        <v>2</v>
      </c>
    </row>
    <row r="106" spans="2:5" outlineLevel="1">
      <c r="B106" s="92">
        <v>39479</v>
      </c>
      <c r="C106" s="91">
        <v>3.2545000000000002</v>
      </c>
      <c r="D106" s="91">
        <v>4.1560000000000006</v>
      </c>
      <c r="E106" s="91">
        <v>1.9</v>
      </c>
    </row>
    <row r="107" spans="2:5" outlineLevel="1">
      <c r="B107" s="92">
        <v>39508</v>
      </c>
      <c r="C107" s="91">
        <v>2.1594999999999995</v>
      </c>
      <c r="D107" s="91">
        <v>3.9579999999999997</v>
      </c>
      <c r="E107" s="91">
        <v>1.8</v>
      </c>
    </row>
    <row r="108" spans="2:5" outlineLevel="1">
      <c r="B108" s="92">
        <v>39539</v>
      </c>
      <c r="C108" s="91">
        <v>2.3790909090909089</v>
      </c>
      <c r="D108" s="91">
        <v>4.0581818181818186</v>
      </c>
      <c r="E108" s="91">
        <v>1.9</v>
      </c>
    </row>
    <row r="109" spans="2:5" outlineLevel="1">
      <c r="B109" s="92">
        <v>39569</v>
      </c>
      <c r="C109" s="91">
        <v>2.6390476190476186</v>
      </c>
      <c r="D109" s="91">
        <v>4.0399999999999991</v>
      </c>
      <c r="E109" s="91">
        <v>2</v>
      </c>
    </row>
    <row r="110" spans="2:5" outlineLevel="1">
      <c r="B110" s="92">
        <v>39600</v>
      </c>
      <c r="C110" s="91">
        <v>2.6057142857142854</v>
      </c>
      <c r="D110" s="91">
        <v>4.1380952380952376</v>
      </c>
      <c r="E110" s="91">
        <v>2.2000000000000002</v>
      </c>
    </row>
    <row r="111" spans="2:5" outlineLevel="1">
      <c r="B111" s="92">
        <v>39630</v>
      </c>
      <c r="C111" s="91">
        <v>2.3581818181818175</v>
      </c>
      <c r="D111" s="91">
        <v>4.119545454545456</v>
      </c>
      <c r="E111" s="91">
        <v>2.2000000000000002</v>
      </c>
    </row>
    <row r="112" spans="2:5" outlineLevel="1">
      <c r="B112" s="92">
        <v>39661</v>
      </c>
      <c r="C112" s="91">
        <v>2.4694999999999996</v>
      </c>
      <c r="D112" s="91">
        <v>4.0484999999999989</v>
      </c>
      <c r="E112" s="91">
        <v>2.4</v>
      </c>
    </row>
    <row r="113" spans="2:5" outlineLevel="1">
      <c r="B113" s="92">
        <v>39692</v>
      </c>
      <c r="C113" s="91">
        <v>2.1</v>
      </c>
      <c r="D113" s="91">
        <v>4.0342857142857138</v>
      </c>
      <c r="E113" s="91">
        <v>2.7</v>
      </c>
    </row>
    <row r="114" spans="2:5" outlineLevel="1">
      <c r="B114" s="92">
        <v>39722</v>
      </c>
      <c r="C114" s="91">
        <v>1.5404545454545455</v>
      </c>
      <c r="D114" s="91">
        <v>4.2045454545454541</v>
      </c>
      <c r="E114" s="91">
        <v>2.7</v>
      </c>
    </row>
    <row r="115" spans="2:5" outlineLevel="1">
      <c r="B115" s="92">
        <v>39753</v>
      </c>
      <c r="C115" s="91">
        <v>1.784736842105263</v>
      </c>
      <c r="D115" s="91">
        <v>4.1773684210526314</v>
      </c>
      <c r="E115" s="91">
        <v>3.2</v>
      </c>
    </row>
    <row r="116" spans="2:5" outlineLevel="1">
      <c r="B116" s="92">
        <v>39783</v>
      </c>
      <c r="C116" s="91">
        <v>1.0766666666666669</v>
      </c>
      <c r="D116" s="91">
        <v>3.6580952380952385</v>
      </c>
      <c r="E116" s="91">
        <v>3.2</v>
      </c>
    </row>
    <row r="117" spans="2:5" outlineLevel="1">
      <c r="B117" s="92">
        <v>39814</v>
      </c>
      <c r="C117" s="91">
        <v>0.80238095238095231</v>
      </c>
      <c r="D117" s="91">
        <v>3.644285714285715</v>
      </c>
      <c r="E117" s="91">
        <v>3.1</v>
      </c>
    </row>
    <row r="118" spans="2:5" outlineLevel="1">
      <c r="B118" s="92">
        <v>39845</v>
      </c>
      <c r="C118" s="91">
        <v>0.723157894736842</v>
      </c>
      <c r="D118" s="91">
        <v>3.6878947368421042</v>
      </c>
      <c r="E118" s="91">
        <v>3.1</v>
      </c>
    </row>
    <row r="119" spans="2:5" outlineLevel="1">
      <c r="B119" s="92">
        <v>39873</v>
      </c>
      <c r="C119" s="91">
        <v>0.41</v>
      </c>
      <c r="D119" s="91">
        <v>3.55</v>
      </c>
      <c r="E119" s="91">
        <v>3.3</v>
      </c>
    </row>
    <row r="120" spans="2:5" outlineLevel="1">
      <c r="B120" s="92">
        <v>39904</v>
      </c>
      <c r="C120" s="91">
        <v>0.32666666666666661</v>
      </c>
      <c r="D120" s="91">
        <v>3.5952380952380953</v>
      </c>
      <c r="E120" s="91">
        <v>3.2</v>
      </c>
    </row>
    <row r="121" spans="2:5" outlineLevel="1">
      <c r="B121" s="92">
        <v>39934</v>
      </c>
      <c r="C121" s="91">
        <v>0.18349999999999997</v>
      </c>
      <c r="D121" s="91">
        <v>3.8340000000000005</v>
      </c>
      <c r="E121" s="91">
        <v>3.3</v>
      </c>
    </row>
    <row r="122" spans="2:5" outlineLevel="1">
      <c r="B122" s="92">
        <v>39965</v>
      </c>
      <c r="C122" s="91">
        <v>0.22772727272727275</v>
      </c>
      <c r="D122" s="91">
        <v>3.9927272727272722</v>
      </c>
      <c r="E122" s="91">
        <v>3.2</v>
      </c>
    </row>
    <row r="123" spans="2:5" outlineLevel="1">
      <c r="B123" s="92">
        <v>39995</v>
      </c>
      <c r="C123" s="91">
        <v>0.23136363636363635</v>
      </c>
      <c r="D123" s="91">
        <v>4.0095454545454547</v>
      </c>
      <c r="E123" s="91">
        <v>3</v>
      </c>
    </row>
    <row r="124" spans="2:5" outlineLevel="1">
      <c r="B124" s="92">
        <v>40026</v>
      </c>
      <c r="C124" s="91">
        <v>0.22450000000000001</v>
      </c>
      <c r="D124" s="91">
        <v>4.0090000000000003</v>
      </c>
      <c r="E124" s="91">
        <v>2.7</v>
      </c>
    </row>
    <row r="125" spans="2:5" outlineLevel="1">
      <c r="B125" s="92">
        <v>40057</v>
      </c>
      <c r="C125" s="91">
        <v>0.21761904761904768</v>
      </c>
      <c r="D125" s="91">
        <v>3.9300000000000006</v>
      </c>
      <c r="E125" s="91">
        <v>2.5</v>
      </c>
    </row>
    <row r="126" spans="2:5" outlineLevel="1">
      <c r="B126" s="92">
        <v>40087</v>
      </c>
      <c r="C126" s="91">
        <v>0.21761904761904763</v>
      </c>
      <c r="D126" s="91">
        <v>3.953809523809523</v>
      </c>
      <c r="E126" s="91">
        <v>2.5</v>
      </c>
    </row>
    <row r="127" spans="2:5" outlineLevel="1">
      <c r="B127" s="92">
        <v>40118</v>
      </c>
      <c r="C127" s="91">
        <v>0.21850000000000006</v>
      </c>
      <c r="D127" s="91">
        <v>3.9430000000000001</v>
      </c>
      <c r="E127" s="91">
        <v>2.1</v>
      </c>
    </row>
    <row r="128" spans="2:5" outlineLevel="1">
      <c r="B128" s="92">
        <v>40148</v>
      </c>
      <c r="C128" s="91">
        <v>0.19761904761904764</v>
      </c>
      <c r="D128" s="91">
        <v>3.9866666666666659</v>
      </c>
      <c r="E128" s="91">
        <v>1.9</v>
      </c>
    </row>
    <row r="129" spans="2:5" outlineLevel="1">
      <c r="B129" s="92">
        <v>40179</v>
      </c>
      <c r="C129" s="91">
        <v>0.17050000000000004</v>
      </c>
      <c r="D129" s="91">
        <v>4.0294999999999996</v>
      </c>
      <c r="E129" s="91">
        <v>1.8</v>
      </c>
    </row>
    <row r="130" spans="2:5" outlineLevel="1">
      <c r="B130" s="92">
        <v>40210</v>
      </c>
      <c r="C130" s="91">
        <v>0.16526315789473686</v>
      </c>
      <c r="D130" s="91">
        <v>3.9710526315789467</v>
      </c>
      <c r="E130" s="91">
        <v>1.8</v>
      </c>
    </row>
    <row r="131" spans="2:5" outlineLevel="1">
      <c r="B131" s="92">
        <v>40238</v>
      </c>
      <c r="C131" s="91">
        <v>0.2186956521739131</v>
      </c>
      <c r="D131" s="91">
        <v>3.9813043478260868</v>
      </c>
      <c r="E131" s="91">
        <v>1.6</v>
      </c>
    </row>
    <row r="132" spans="2:5" outlineLevel="1">
      <c r="B132" s="92">
        <v>40269</v>
      </c>
      <c r="C132" s="91">
        <v>0.3180952380952381</v>
      </c>
      <c r="D132" s="91">
        <v>4.012380952380953</v>
      </c>
      <c r="E132" s="91">
        <v>1.4</v>
      </c>
    </row>
    <row r="133" spans="2:5" outlineLevel="1">
      <c r="B133" s="92">
        <v>40299</v>
      </c>
      <c r="C133" s="91">
        <v>0.39149999999999996</v>
      </c>
      <c r="D133" s="91">
        <v>3.7454999999999998</v>
      </c>
      <c r="E133" s="91">
        <v>1.1000000000000001</v>
      </c>
    </row>
    <row r="134" spans="2:5" outlineLevel="1">
      <c r="B134" s="92">
        <v>40330</v>
      </c>
      <c r="C134" s="91">
        <v>0.52409090909090916</v>
      </c>
      <c r="D134" s="91">
        <v>3.7009090909090911</v>
      </c>
      <c r="E134" s="91">
        <v>1.1000000000000001</v>
      </c>
    </row>
    <row r="135" spans="2:5" outlineLevel="1">
      <c r="B135" s="92">
        <v>40360</v>
      </c>
      <c r="C135" s="91">
        <v>0.56809523809523821</v>
      </c>
      <c r="D135" s="91">
        <v>3.6780952380952385</v>
      </c>
      <c r="E135" s="91">
        <v>1.2</v>
      </c>
    </row>
    <row r="136" spans="2:5" outlineLevel="1">
      <c r="B136" s="92">
        <v>40391</v>
      </c>
      <c r="C136" s="91">
        <v>0.66238095238095229</v>
      </c>
      <c r="D136" s="91">
        <v>3.4909523809523804</v>
      </c>
      <c r="E136" s="91">
        <v>1.2</v>
      </c>
    </row>
    <row r="137" spans="2:5" outlineLevel="1">
      <c r="B137" s="92">
        <v>40422</v>
      </c>
      <c r="C137" s="91">
        <v>0.86904761904761918</v>
      </c>
      <c r="D137" s="91">
        <v>3.4009523809523809</v>
      </c>
      <c r="E137" s="91">
        <v>1</v>
      </c>
    </row>
    <row r="138" spans="2:5" outlineLevel="1">
      <c r="B138" s="92">
        <v>40452</v>
      </c>
      <c r="C138" s="91">
        <v>0.89100000000000024</v>
      </c>
      <c r="D138" s="91">
        <v>3.3144999999999998</v>
      </c>
      <c r="E138" s="91">
        <v>1.2</v>
      </c>
    </row>
    <row r="139" spans="2:5" outlineLevel="1">
      <c r="B139" s="92">
        <v>40483</v>
      </c>
      <c r="C139" s="91">
        <v>0.95380952380952388</v>
      </c>
      <c r="D139" s="91">
        <v>3.4828571428571431</v>
      </c>
      <c r="E139" s="91">
        <v>1</v>
      </c>
    </row>
    <row r="140" spans="2:5" outlineLevel="1">
      <c r="B140" s="92">
        <v>40513</v>
      </c>
      <c r="C140" s="91">
        <v>0.98619047619047662</v>
      </c>
      <c r="D140" s="91">
        <v>3.5819047619047617</v>
      </c>
      <c r="E140" s="91">
        <v>1.2</v>
      </c>
    </row>
    <row r="141" spans="2:5" outlineLevel="1">
      <c r="B141" s="92">
        <v>40544</v>
      </c>
      <c r="C141" s="91">
        <v>0.96400000000000008</v>
      </c>
      <c r="D141" s="91">
        <v>3.6425000000000005</v>
      </c>
      <c r="E141" s="91">
        <v>1.3</v>
      </c>
    </row>
    <row r="142" spans="2:5" outlineLevel="1">
      <c r="B142" s="92">
        <v>40575</v>
      </c>
      <c r="C142" s="91">
        <v>0.95315789473684231</v>
      </c>
      <c r="D142" s="91">
        <v>3.7568421052631575</v>
      </c>
      <c r="E142" s="91">
        <v>1.2</v>
      </c>
    </row>
    <row r="143" spans="2:5" outlineLevel="1">
      <c r="B143" s="92">
        <v>40603</v>
      </c>
      <c r="C143" s="91">
        <v>0.92565217391304344</v>
      </c>
      <c r="D143" s="91">
        <v>3.669565217391304</v>
      </c>
      <c r="E143" s="91">
        <v>1.7</v>
      </c>
    </row>
    <row r="144" spans="2:5" outlineLevel="1">
      <c r="B144" s="92">
        <v>40634</v>
      </c>
      <c r="C144" s="91">
        <v>0.9614999999999998</v>
      </c>
      <c r="D144" s="91">
        <v>3.7009999999999996</v>
      </c>
      <c r="E144" s="91">
        <v>1.7</v>
      </c>
    </row>
    <row r="145" spans="2:5" outlineLevel="1">
      <c r="B145" s="92">
        <v>40664</v>
      </c>
      <c r="C145" s="91">
        <v>0.96380952380952389</v>
      </c>
      <c r="D145" s="91">
        <v>3.4828571428571431</v>
      </c>
      <c r="E145" s="91">
        <v>1.9</v>
      </c>
    </row>
    <row r="146" spans="2:5" outlineLevel="1">
      <c r="B146" s="92">
        <v>40695</v>
      </c>
      <c r="C146" s="91">
        <v>0.92636363636363617</v>
      </c>
      <c r="D146" s="91">
        <v>3.3895454545454551</v>
      </c>
      <c r="E146" s="91">
        <v>1.8</v>
      </c>
    </row>
    <row r="147" spans="2:5" outlineLevel="1">
      <c r="B147" s="92">
        <v>40725</v>
      </c>
      <c r="C147" s="91">
        <v>0.92400000000000004</v>
      </c>
      <c r="D147" s="91">
        <v>3.3344999999999998</v>
      </c>
      <c r="E147" s="91">
        <v>1.9</v>
      </c>
    </row>
    <row r="148" spans="2:5" outlineLevel="1">
      <c r="B148" s="92">
        <v>40756</v>
      </c>
      <c r="C148" s="91">
        <v>0.8595454545454545</v>
      </c>
      <c r="D148" s="91">
        <v>2.9622727272727274</v>
      </c>
      <c r="E148" s="91">
        <v>2</v>
      </c>
    </row>
    <row r="149" spans="2:5" outlineLevel="1">
      <c r="B149" s="92">
        <v>40787</v>
      </c>
      <c r="C149" s="91">
        <v>0.87047619047619074</v>
      </c>
      <c r="D149" s="91">
        <v>2.7542857142857149</v>
      </c>
      <c r="E149" s="91">
        <v>2.1</v>
      </c>
    </row>
    <row r="150" spans="2:5" outlineLevel="1">
      <c r="B150" s="92">
        <v>40817</v>
      </c>
      <c r="C150" s="91">
        <v>0.86449999999999982</v>
      </c>
      <c r="D150" s="91">
        <v>2.8069999999999999</v>
      </c>
      <c r="E150" s="91">
        <v>2</v>
      </c>
    </row>
    <row r="151" spans="2:5" outlineLevel="1">
      <c r="B151" s="92">
        <v>40848</v>
      </c>
      <c r="C151" s="91">
        <v>0.88095238095238115</v>
      </c>
      <c r="D151" s="91">
        <v>2.6257142857142859</v>
      </c>
      <c r="E151" s="91">
        <v>2.1</v>
      </c>
    </row>
    <row r="152" spans="2:5" outlineLevel="1">
      <c r="B152" s="92">
        <v>40878</v>
      </c>
      <c r="C152" s="91">
        <v>0.82700000000000018</v>
      </c>
      <c r="D152" s="91">
        <v>2.4750000000000005</v>
      </c>
      <c r="E152" s="91">
        <v>2</v>
      </c>
    </row>
    <row r="153" spans="2:5" outlineLevel="1">
      <c r="B153" s="92">
        <v>40909</v>
      </c>
      <c r="C153" s="91">
        <v>0.82333333333333325</v>
      </c>
      <c r="D153" s="91">
        <v>2.4709523809523808</v>
      </c>
      <c r="E153" s="91">
        <v>2</v>
      </c>
    </row>
    <row r="154" spans="2:5" outlineLevel="1">
      <c r="B154" s="92">
        <v>40940</v>
      </c>
      <c r="C154" s="91">
        <v>0.91500000000000004</v>
      </c>
      <c r="D154" s="91">
        <v>2.5090000000000003</v>
      </c>
      <c r="E154" s="91">
        <v>2.2000000000000002</v>
      </c>
    </row>
    <row r="155" spans="2:5" outlineLevel="1">
      <c r="B155" s="92">
        <v>40969</v>
      </c>
      <c r="C155" s="91">
        <v>0.91227272727272757</v>
      </c>
      <c r="D155" s="91">
        <v>2.5613636363636365</v>
      </c>
      <c r="E155" s="91">
        <v>1.7</v>
      </c>
    </row>
    <row r="156" spans="2:5" outlineLevel="1">
      <c r="B156" s="92">
        <v>41000</v>
      </c>
      <c r="C156" s="91">
        <v>0.98249999999999993</v>
      </c>
      <c r="D156" s="91">
        <v>2.5175000000000005</v>
      </c>
      <c r="E156" s="91">
        <v>2</v>
      </c>
    </row>
    <row r="157" spans="2:5" outlineLevel="1">
      <c r="B157" s="92">
        <v>41030</v>
      </c>
      <c r="C157" s="91">
        <v>0.98954545454545484</v>
      </c>
      <c r="D157" s="91">
        <v>2.3295454545454546</v>
      </c>
      <c r="E157" s="91">
        <v>1.8</v>
      </c>
    </row>
    <row r="158" spans="2:5" outlineLevel="1">
      <c r="B158" s="92">
        <v>41061</v>
      </c>
      <c r="C158" s="91">
        <v>0.87952380952380982</v>
      </c>
      <c r="D158" s="91">
        <v>2.2476190476190476</v>
      </c>
      <c r="E158" s="91">
        <v>1.8</v>
      </c>
    </row>
    <row r="159" spans="2:5" outlineLevel="1">
      <c r="B159" s="92">
        <v>41091</v>
      </c>
      <c r="C159" s="91">
        <v>0.89523809523809528</v>
      </c>
      <c r="D159" s="91">
        <v>2.1814285714285711</v>
      </c>
      <c r="E159" s="91">
        <v>1.7</v>
      </c>
    </row>
    <row r="160" spans="2:5" outlineLevel="1">
      <c r="B160" s="92">
        <v>41122</v>
      </c>
      <c r="C160" s="91">
        <v>0.99863636363636354</v>
      </c>
      <c r="D160" s="91">
        <v>2.2886363636363636</v>
      </c>
      <c r="E160" s="91">
        <v>1.7</v>
      </c>
    </row>
    <row r="161" spans="2:5" outlineLevel="1">
      <c r="B161" s="92">
        <v>41153</v>
      </c>
      <c r="C161" s="91">
        <v>1.0021052631578946</v>
      </c>
      <c r="D161" s="91">
        <v>2.3210526315789473</v>
      </c>
      <c r="E161" s="91">
        <v>1.5</v>
      </c>
    </row>
    <row r="162" spans="2:5" outlineLevel="1">
      <c r="B162" s="92">
        <v>41183</v>
      </c>
      <c r="C162" s="91">
        <v>0.9772727272727274</v>
      </c>
      <c r="D162" s="91">
        <v>2.3045454545454542</v>
      </c>
      <c r="E162" s="91">
        <v>1.6</v>
      </c>
    </row>
    <row r="163" spans="2:5" outlineLevel="1">
      <c r="B163" s="92">
        <v>41214</v>
      </c>
      <c r="C163" s="91">
        <v>0.97095238095238079</v>
      </c>
      <c r="D163" s="91">
        <v>2.2214285714285715</v>
      </c>
      <c r="E163" s="91">
        <v>1.6</v>
      </c>
    </row>
    <row r="164" spans="2:5" outlineLevel="1">
      <c r="B164" s="92">
        <v>41244</v>
      </c>
      <c r="C164" s="91">
        <v>0.9447368421052631</v>
      </c>
      <c r="D164" s="91">
        <v>2.2478947368421047</v>
      </c>
      <c r="E164" s="91">
        <v>1.5</v>
      </c>
    </row>
    <row r="165" spans="2:5" outlineLevel="1">
      <c r="B165" s="92">
        <v>41275</v>
      </c>
      <c r="C165" s="91">
        <v>0.91727272727272746</v>
      </c>
      <c r="D165" s="91">
        <v>2.4031818181818188</v>
      </c>
      <c r="E165" s="91">
        <v>1.4</v>
      </c>
    </row>
    <row r="166" spans="2:5" outlineLevel="1">
      <c r="B166" s="92">
        <v>41306</v>
      </c>
      <c r="C166" s="91">
        <v>0.946315789473684</v>
      </c>
      <c r="D166" s="91">
        <v>2.4694736842105258</v>
      </c>
      <c r="E166" s="91">
        <v>1.5</v>
      </c>
    </row>
    <row r="167" spans="2:5" outlineLevel="1">
      <c r="B167" s="92">
        <v>41334</v>
      </c>
      <c r="C167" s="91">
        <v>0.96500000000000019</v>
      </c>
      <c r="D167" s="91">
        <v>2.4084999999999992</v>
      </c>
      <c r="E167" s="91">
        <v>1.5</v>
      </c>
    </row>
    <row r="168" spans="2:5" outlineLevel="1">
      <c r="B168" s="92">
        <v>41365</v>
      </c>
      <c r="C168" s="91">
        <v>0.98227272727272741</v>
      </c>
      <c r="D168" s="91">
        <v>2.2177272727272728</v>
      </c>
      <c r="E168" s="91">
        <v>1.3</v>
      </c>
    </row>
    <row r="169" spans="2:5" outlineLevel="1">
      <c r="B169" s="92">
        <v>41395</v>
      </c>
      <c r="C169" s="91">
        <v>0.99954545454545418</v>
      </c>
      <c r="D169" s="91">
        <v>2.338636363636363</v>
      </c>
      <c r="E169" s="91">
        <v>1.2</v>
      </c>
    </row>
    <row r="170" spans="2:5" outlineLevel="1">
      <c r="B170" s="92">
        <v>41426</v>
      </c>
      <c r="C170" s="91">
        <v>1.0234999999999999</v>
      </c>
      <c r="D170" s="91">
        <v>2.6905000000000006</v>
      </c>
      <c r="E170" s="91">
        <v>1.2</v>
      </c>
    </row>
    <row r="171" spans="2:5" outlineLevel="1">
      <c r="B171" s="92">
        <v>41456</v>
      </c>
      <c r="C171" s="91">
        <v>1.0113636363636365</v>
      </c>
      <c r="D171" s="91">
        <v>2.8454545454545457</v>
      </c>
      <c r="E171" s="91">
        <v>1.3</v>
      </c>
    </row>
    <row r="172" spans="2:5" outlineLevel="1">
      <c r="B172" s="92">
        <v>41487</v>
      </c>
      <c r="C172" s="91">
        <v>0.99238095238095236</v>
      </c>
      <c r="D172" s="91">
        <v>3.0061904761904765</v>
      </c>
      <c r="E172" s="91">
        <v>1.1000000000000001</v>
      </c>
    </row>
    <row r="173" spans="2:5" outlineLevel="1">
      <c r="B173" s="92">
        <v>41518</v>
      </c>
      <c r="C173" s="91">
        <v>0.98849999999999993</v>
      </c>
      <c r="D173" s="91">
        <v>3.1020000000000012</v>
      </c>
      <c r="E173" s="91">
        <v>1.3</v>
      </c>
    </row>
    <row r="174" spans="2:5" outlineLevel="1">
      <c r="B174" s="92">
        <v>41548</v>
      </c>
      <c r="C174" s="91">
        <v>0.92590909090909068</v>
      </c>
      <c r="D174" s="91">
        <v>2.9636363636363638</v>
      </c>
      <c r="E174" s="91">
        <v>1.2</v>
      </c>
    </row>
    <row r="175" spans="2:5" outlineLevel="1">
      <c r="B175" s="92">
        <v>41579</v>
      </c>
      <c r="C175" s="91">
        <v>0.92699999999999982</v>
      </c>
      <c r="D175" s="91">
        <v>2.9995000000000003</v>
      </c>
      <c r="E175" s="91">
        <v>1</v>
      </c>
    </row>
    <row r="176" spans="2:5" outlineLevel="1">
      <c r="B176" s="92">
        <v>41609</v>
      </c>
      <c r="C176" s="91">
        <v>0.91949999999999998</v>
      </c>
      <c r="D176" s="91">
        <v>3.093</v>
      </c>
      <c r="E176" s="91">
        <v>1.2</v>
      </c>
    </row>
    <row r="177" spans="2:5" outlineLevel="1">
      <c r="B177" s="92">
        <v>41640</v>
      </c>
      <c r="C177" s="91">
        <v>0.89227272727272755</v>
      </c>
      <c r="D177" s="91">
        <v>2.9490909090909088</v>
      </c>
      <c r="E177" s="91">
        <v>1.3</v>
      </c>
    </row>
    <row r="178" spans="2:5" outlineLevel="1">
      <c r="B178" s="92">
        <v>41671</v>
      </c>
      <c r="C178" s="91">
        <v>0.87052631578947404</v>
      </c>
      <c r="D178" s="91">
        <v>2.8442105263157895</v>
      </c>
      <c r="E178" s="91">
        <v>1.3</v>
      </c>
    </row>
    <row r="179" spans="2:5" outlineLevel="1">
      <c r="B179" s="92">
        <v>41699</v>
      </c>
      <c r="C179" s="91">
        <v>0.84904761904761894</v>
      </c>
      <c r="D179" s="91">
        <v>2.8157142857142863</v>
      </c>
      <c r="E179" s="91">
        <v>1.4</v>
      </c>
    </row>
    <row r="180" spans="2:5" outlineLevel="1">
      <c r="B180" s="92">
        <v>41730</v>
      </c>
      <c r="C180" s="91">
        <v>0.92761904761904768</v>
      </c>
      <c r="D180" s="91">
        <v>2.812380952380952</v>
      </c>
      <c r="E180" s="91">
        <v>1.4</v>
      </c>
    </row>
    <row r="181" spans="2:5" outlineLevel="1">
      <c r="B181" s="92">
        <v>41760</v>
      </c>
      <c r="C181" s="91">
        <v>0.92619047619047634</v>
      </c>
      <c r="D181" s="91">
        <v>2.6871428571428568</v>
      </c>
      <c r="E181" s="91">
        <v>1.4</v>
      </c>
    </row>
    <row r="182" spans="2:5" outlineLevel="1">
      <c r="B182" s="92">
        <v>41791</v>
      </c>
      <c r="C182" s="91">
        <v>0.93666666666666654</v>
      </c>
      <c r="D182" s="91">
        <v>2.7376190476190478</v>
      </c>
      <c r="E182" s="91">
        <v>1.5</v>
      </c>
    </row>
    <row r="183" spans="2:5" outlineLevel="1">
      <c r="B183" s="92">
        <v>41821</v>
      </c>
      <c r="C183" s="91">
        <v>0.94545454545454533</v>
      </c>
      <c r="D183" s="91">
        <v>2.6327272727272724</v>
      </c>
      <c r="E183" s="91">
        <v>1.5</v>
      </c>
    </row>
    <row r="184" spans="2:5" outlineLevel="1">
      <c r="B184" s="92">
        <v>41852</v>
      </c>
      <c r="C184" s="91">
        <v>0.9484999999999999</v>
      </c>
      <c r="D184" s="91">
        <v>2.4940000000000002</v>
      </c>
      <c r="E184" s="91">
        <v>1.5</v>
      </c>
    </row>
    <row r="185" spans="2:5" outlineLevel="1">
      <c r="B185" s="92">
        <v>41883</v>
      </c>
      <c r="C185" s="91">
        <v>0.92476190476190467</v>
      </c>
      <c r="D185" s="91">
        <v>2.59</v>
      </c>
      <c r="E185" s="91">
        <v>1.5</v>
      </c>
    </row>
    <row r="186" spans="2:5" outlineLevel="1">
      <c r="B186" s="92">
        <v>41913</v>
      </c>
      <c r="C186" s="91">
        <v>0.89181818181818207</v>
      </c>
      <c r="D186" s="91">
        <v>2.4304545454545452</v>
      </c>
      <c r="E186" s="91">
        <v>1.5</v>
      </c>
    </row>
    <row r="187" spans="2:5" outlineLevel="1">
      <c r="B187" s="92">
        <v>41944</v>
      </c>
      <c r="C187" s="91">
        <v>0.90210526315789497</v>
      </c>
      <c r="D187" s="91">
        <v>2.4342105263157898</v>
      </c>
      <c r="E187" s="91">
        <v>1.8</v>
      </c>
    </row>
    <row r="188" spans="2:5" outlineLevel="1">
      <c r="B188" s="92">
        <v>41974</v>
      </c>
      <c r="C188" s="91">
        <v>0.90095238095238106</v>
      </c>
      <c r="D188" s="91">
        <v>2.274285714285714</v>
      </c>
      <c r="E188" s="91">
        <v>1.7</v>
      </c>
    </row>
    <row r="189" spans="2:5" outlineLevel="1">
      <c r="B189" s="92">
        <v>42005</v>
      </c>
      <c r="C189" s="91">
        <v>0.79476190476190478</v>
      </c>
      <c r="D189" s="91">
        <v>1.9576190476190469</v>
      </c>
      <c r="E189" s="91">
        <v>1.9</v>
      </c>
    </row>
    <row r="190" spans="2:5" outlineLevel="1">
      <c r="B190" s="92">
        <v>42036</v>
      </c>
      <c r="C190" s="91">
        <v>0.53157894736842104</v>
      </c>
      <c r="D190" s="91">
        <v>1.8126315789473686</v>
      </c>
      <c r="E190" s="91">
        <v>1.7</v>
      </c>
    </row>
    <row r="191" spans="2:5" outlineLevel="1">
      <c r="B191" s="92">
        <v>42064</v>
      </c>
      <c r="C191" s="91">
        <v>0.55409090909090908</v>
      </c>
      <c r="D191" s="91">
        <v>1.8713636363636363</v>
      </c>
      <c r="E191" s="91">
        <v>1.7</v>
      </c>
    </row>
    <row r="192" spans="2:5" outlineLevel="1">
      <c r="B192" s="92">
        <v>42095</v>
      </c>
      <c r="C192" s="91">
        <v>0.62047619047619051</v>
      </c>
      <c r="D192" s="91">
        <v>1.8623809523809527</v>
      </c>
      <c r="E192" s="91">
        <v>1.8</v>
      </c>
    </row>
    <row r="193" spans="2:5" outlineLevel="1">
      <c r="B193" s="92">
        <v>42125</v>
      </c>
      <c r="C193" s="91">
        <v>0.65150000000000008</v>
      </c>
      <c r="D193" s="91">
        <v>2.1639999999999993</v>
      </c>
      <c r="E193" s="91">
        <v>1.9</v>
      </c>
    </row>
    <row r="194" spans="2:5" outlineLevel="1">
      <c r="B194" s="92">
        <v>42156</v>
      </c>
      <c r="C194" s="91">
        <v>0.57999999999999996</v>
      </c>
      <c r="D194" s="91">
        <v>2.29</v>
      </c>
      <c r="E194" s="91">
        <v>1.9</v>
      </c>
    </row>
    <row r="195" spans="2:5" outlineLevel="1">
      <c r="B195" s="92">
        <v>42186</v>
      </c>
      <c r="C195" s="91">
        <v>0.43</v>
      </c>
      <c r="D195" s="91">
        <v>2.09</v>
      </c>
      <c r="E195" s="91">
        <v>2</v>
      </c>
    </row>
    <row r="196" spans="2:5" outlineLevel="1">
      <c r="B196" s="92">
        <v>42217</v>
      </c>
      <c r="C196" s="91">
        <v>0.38</v>
      </c>
      <c r="D196" s="91">
        <v>2.08</v>
      </c>
      <c r="E196" s="91">
        <v>2</v>
      </c>
    </row>
    <row r="197" spans="2:5" outlineLevel="1">
      <c r="B197" s="92">
        <v>42248</v>
      </c>
      <c r="C197" s="91">
        <v>0.41</v>
      </c>
      <c r="D197" s="91">
        <v>2.09</v>
      </c>
      <c r="E197" s="91">
        <v>2</v>
      </c>
    </row>
    <row r="198" spans="2:5" outlineLevel="1">
      <c r="B198" s="92">
        <v>42278</v>
      </c>
      <c r="C198" s="91">
        <v>0.39</v>
      </c>
      <c r="D198" s="91">
        <v>2.13</v>
      </c>
      <c r="E198" s="91">
        <v>2.1</v>
      </c>
    </row>
    <row r="199" spans="2:5" outlineLevel="1">
      <c r="B199" s="92">
        <v>42309</v>
      </c>
      <c r="C199" s="91">
        <v>0.44</v>
      </c>
      <c r="D199" s="91">
        <v>2.17</v>
      </c>
      <c r="E199" s="91">
        <v>2.1</v>
      </c>
    </row>
    <row r="200" spans="2:5" outlineLevel="1">
      <c r="B200" s="92">
        <v>42339</v>
      </c>
      <c r="C200" s="91">
        <v>0.5</v>
      </c>
      <c r="D200" s="91">
        <v>2.04</v>
      </c>
      <c r="E200" s="91">
        <v>2</v>
      </c>
    </row>
    <row r="201" spans="2:5" outlineLevel="1">
      <c r="B201" s="92">
        <v>42370</v>
      </c>
      <c r="C201" s="91">
        <v>0.48</v>
      </c>
      <c r="D201" s="91">
        <v>1.9</v>
      </c>
      <c r="E201" s="91">
        <v>2.1</v>
      </c>
    </row>
    <row r="202" spans="2:5" outlineLevel="1">
      <c r="B202" s="92">
        <v>42401</v>
      </c>
      <c r="C202" s="91">
        <v>0.46</v>
      </c>
      <c r="D202" s="91">
        <v>1.78</v>
      </c>
      <c r="E202" s="91">
        <v>2.1</v>
      </c>
    </row>
    <row r="203" spans="2:5" outlineLevel="1">
      <c r="B203" s="92">
        <v>42430</v>
      </c>
      <c r="C203" s="91">
        <v>0.46</v>
      </c>
      <c r="D203" s="91">
        <v>1.86</v>
      </c>
      <c r="E203" s="91">
        <v>2.1</v>
      </c>
    </row>
    <row r="204" spans="2:5" outlineLevel="1">
      <c r="B204" s="92">
        <v>42461</v>
      </c>
      <c r="C204" s="91">
        <v>0.54</v>
      </c>
      <c r="D204" s="91">
        <v>1.94</v>
      </c>
      <c r="E204" s="91">
        <v>2</v>
      </c>
    </row>
    <row r="205" spans="2:5" outlineLevel="1">
      <c r="B205" s="92">
        <v>42491</v>
      </c>
      <c r="C205" s="91">
        <v>0.55000000000000004</v>
      </c>
      <c r="D205" s="91">
        <v>1.87</v>
      </c>
      <c r="E205" s="91">
        <v>1.9</v>
      </c>
    </row>
    <row r="206" spans="2:5" outlineLevel="1">
      <c r="B206" s="92">
        <v>42522</v>
      </c>
      <c r="C206" s="91">
        <v>0.49</v>
      </c>
      <c r="D206" s="91">
        <v>1.67</v>
      </c>
      <c r="E206" s="91">
        <v>1.8</v>
      </c>
    </row>
    <row r="207" spans="2:5" outlineLevel="1">
      <c r="B207" s="92">
        <v>42552</v>
      </c>
      <c r="C207" s="91">
        <v>0.5</v>
      </c>
      <c r="D207" s="91">
        <v>1.6</v>
      </c>
      <c r="E207" s="91">
        <v>1.8</v>
      </c>
    </row>
    <row r="208" spans="2:5" outlineLevel="1">
      <c r="B208" s="92">
        <v>42583</v>
      </c>
      <c r="C208" s="91">
        <v>0.51</v>
      </c>
      <c r="D208" s="91">
        <v>1.53</v>
      </c>
      <c r="E208" s="91">
        <v>1.7</v>
      </c>
    </row>
    <row r="209" spans="2:5" outlineLevel="1">
      <c r="B209" s="92">
        <v>42614</v>
      </c>
      <c r="C209" s="91">
        <v>0.53</v>
      </c>
      <c r="D209" s="91">
        <v>1.52</v>
      </c>
      <c r="E209" s="91">
        <v>1.5</v>
      </c>
    </row>
    <row r="210" spans="2:5" outlineLevel="1">
      <c r="B210" s="92">
        <v>42644</v>
      </c>
      <c r="C210" s="91">
        <v>0.5</v>
      </c>
      <c r="D210" s="91">
        <v>1.68</v>
      </c>
      <c r="E210" s="91">
        <v>1.4</v>
      </c>
    </row>
    <row r="211" spans="2:5" outlineLevel="1">
      <c r="B211" s="92">
        <v>42675</v>
      </c>
      <c r="C211" s="91">
        <v>0.51</v>
      </c>
      <c r="D211" s="91">
        <v>2.06</v>
      </c>
      <c r="E211" s="91">
        <v>1.2</v>
      </c>
    </row>
    <row r="212" spans="2:5" outlineLevel="1">
      <c r="B212" s="92">
        <v>42705</v>
      </c>
      <c r="C212" s="91">
        <v>0.47</v>
      </c>
      <c r="D212" s="91">
        <v>2.2400000000000002</v>
      </c>
      <c r="E212" s="91">
        <v>1.3</v>
      </c>
    </row>
    <row r="213" spans="2:5" outlineLevel="1">
      <c r="B213" s="92">
        <v>42736</v>
      </c>
      <c r="C213" s="91">
        <v>0.46</v>
      </c>
      <c r="D213" s="91">
        <v>2.34</v>
      </c>
      <c r="E213" s="91">
        <v>1.2</v>
      </c>
    </row>
    <row r="214" spans="2:5" outlineLevel="1">
      <c r="B214" s="92">
        <v>42767</v>
      </c>
      <c r="C214" s="91">
        <v>0.48</v>
      </c>
      <c r="D214" s="91">
        <v>2.29</v>
      </c>
      <c r="E214" s="91">
        <v>1.2</v>
      </c>
    </row>
    <row r="215" spans="2:5" outlineLevel="1">
      <c r="B215" s="92">
        <v>42795</v>
      </c>
      <c r="C215" s="91">
        <v>0.51</v>
      </c>
      <c r="D215" s="91">
        <v>2.14</v>
      </c>
      <c r="E215" s="91">
        <v>1.1000000000000001</v>
      </c>
    </row>
    <row r="216" spans="2:5" outlineLevel="1">
      <c r="B216" s="92">
        <v>42826</v>
      </c>
      <c r="C216" s="91">
        <v>0.55000000000000004</v>
      </c>
      <c r="D216" s="91">
        <v>2.0099999999999998</v>
      </c>
      <c r="E216" s="91">
        <v>1.1000000000000001</v>
      </c>
    </row>
    <row r="217" spans="2:5" outlineLevel="1">
      <c r="B217" s="92">
        <v>42856</v>
      </c>
      <c r="C217" s="91">
        <v>0.53</v>
      </c>
      <c r="D217" s="91">
        <v>1.87</v>
      </c>
      <c r="E217" s="91">
        <v>1</v>
      </c>
    </row>
    <row r="218" spans="2:5" outlineLevel="1">
      <c r="B218" s="92">
        <v>42887</v>
      </c>
      <c r="C218" s="91">
        <v>0.68</v>
      </c>
      <c r="D218" s="91">
        <v>1.99</v>
      </c>
      <c r="E218" s="91">
        <v>1.1000000000000001</v>
      </c>
    </row>
    <row r="219" spans="2:5" outlineLevel="1">
      <c r="B219" s="92">
        <v>42917</v>
      </c>
      <c r="C219" s="91">
        <v>0.74</v>
      </c>
      <c r="D219" s="91">
        <v>2.29</v>
      </c>
      <c r="E219" s="91">
        <v>1.2</v>
      </c>
    </row>
    <row r="220" spans="2:5" outlineLevel="1">
      <c r="B220" s="92">
        <v>42948</v>
      </c>
      <c r="C220" s="91">
        <v>0.74</v>
      </c>
      <c r="D220" s="91">
        <v>2.19</v>
      </c>
      <c r="E220" s="91">
        <v>1.2</v>
      </c>
    </row>
    <row r="221" spans="2:5" outlineLevel="1">
      <c r="B221" s="92">
        <v>42979</v>
      </c>
      <c r="C221" s="91">
        <v>1.01</v>
      </c>
      <c r="D221" s="91">
        <v>2.42</v>
      </c>
      <c r="E221" s="91">
        <v>1.3</v>
      </c>
    </row>
    <row r="222" spans="2:5" outlineLevel="1">
      <c r="B222" s="92">
        <v>43009</v>
      </c>
      <c r="C222" s="91">
        <v>0.9</v>
      </c>
      <c r="D222" s="91">
        <v>2.3199999999999998</v>
      </c>
      <c r="E222" s="91">
        <v>1.3</v>
      </c>
    </row>
    <row r="223" spans="2:5" outlineLevel="1">
      <c r="B223" s="92">
        <v>43040</v>
      </c>
      <c r="C223" s="91">
        <v>0.87</v>
      </c>
      <c r="D223" s="91">
        <v>2.16</v>
      </c>
      <c r="E223" s="91">
        <v>1.4</v>
      </c>
    </row>
    <row r="224" spans="2:5" outlineLevel="1">
      <c r="B224" s="92">
        <v>43070</v>
      </c>
      <c r="C224" s="91">
        <v>1.05</v>
      </c>
      <c r="D224" s="91">
        <v>2.15</v>
      </c>
      <c r="E224" s="91">
        <v>1.5</v>
      </c>
    </row>
    <row r="225" spans="2:5" outlineLevel="1">
      <c r="B225" s="92">
        <v>43101</v>
      </c>
      <c r="C225" s="91">
        <v>1.2</v>
      </c>
      <c r="D225" s="91">
        <v>2.35</v>
      </c>
      <c r="E225" s="91">
        <v>1.6</v>
      </c>
    </row>
    <row r="226" spans="2:5" outlineLevel="1">
      <c r="B226" s="92">
        <v>43132</v>
      </c>
      <c r="C226" s="91">
        <v>1.17</v>
      </c>
      <c r="D226" s="91">
        <v>2.35</v>
      </c>
      <c r="E226" s="91">
        <v>1.7</v>
      </c>
    </row>
    <row r="227" spans="2:5" outlineLevel="1">
      <c r="B227" s="92">
        <v>43160</v>
      </c>
      <c r="C227" s="91">
        <v>1.0900000000000001</v>
      </c>
      <c r="D227" s="91">
        <v>2.2200000000000002</v>
      </c>
      <c r="E227" s="91">
        <v>1.7</v>
      </c>
    </row>
    <row r="228" spans="2:5" outlineLevel="1">
      <c r="B228" s="92">
        <v>43191</v>
      </c>
      <c r="C228" s="91">
        <v>1.2</v>
      </c>
      <c r="D228" s="91">
        <v>2.4500000000000002</v>
      </c>
      <c r="E228" s="91">
        <v>1.8</v>
      </c>
    </row>
    <row r="229" spans="2:5" outlineLevel="1">
      <c r="B229" s="92">
        <v>43221</v>
      </c>
      <c r="C229" s="91">
        <v>1.3</v>
      </c>
      <c r="D229" s="91">
        <v>2.2799999999999998</v>
      </c>
      <c r="E229" s="91">
        <v>1.7</v>
      </c>
    </row>
    <row r="230" spans="2:5" outlineLevel="1">
      <c r="B230" s="92">
        <v>43252</v>
      </c>
      <c r="C230" s="91">
        <v>1.25</v>
      </c>
      <c r="D230" s="91">
        <v>2.15</v>
      </c>
      <c r="E230" s="91">
        <v>1.8</v>
      </c>
    </row>
    <row r="231" spans="2:5" outlineLevel="1">
      <c r="B231" s="92">
        <v>43282</v>
      </c>
      <c r="C231" s="91">
        <v>1.44</v>
      </c>
      <c r="D231" s="91">
        <v>2.31</v>
      </c>
      <c r="E231" s="91">
        <v>1.9</v>
      </c>
    </row>
    <row r="232" spans="2:5" outlineLevel="1">
      <c r="B232" s="92">
        <v>43313</v>
      </c>
      <c r="C232" s="91">
        <v>1.51</v>
      </c>
      <c r="D232" s="91">
        <v>2.33</v>
      </c>
      <c r="E232" s="91">
        <v>1.9</v>
      </c>
    </row>
    <row r="233" spans="2:5" outlineLevel="1">
      <c r="B233" s="92">
        <v>43344</v>
      </c>
      <c r="C233" s="91">
        <v>1.55</v>
      </c>
      <c r="D233" s="91">
        <v>2.4300000000000002</v>
      </c>
      <c r="E233" s="91">
        <v>1.7</v>
      </c>
    </row>
    <row r="234" spans="2:5" outlineLevel="1">
      <c r="B234" s="92">
        <v>43374</v>
      </c>
      <c r="C234" s="91">
        <v>1.73</v>
      </c>
      <c r="D234" s="91">
        <v>2.52</v>
      </c>
      <c r="E234" s="91">
        <v>1.8</v>
      </c>
    </row>
    <row r="235" spans="2:5" outlineLevel="1">
      <c r="B235" s="92">
        <v>43405</v>
      </c>
      <c r="C235" s="91">
        <v>1.71</v>
      </c>
      <c r="D235" s="91">
        <v>2.39</v>
      </c>
      <c r="E235" s="91">
        <v>1.8</v>
      </c>
    </row>
    <row r="236" spans="2:5" outlineLevel="1">
      <c r="B236" s="92">
        <v>43435</v>
      </c>
      <c r="C236" s="91">
        <v>1.67</v>
      </c>
      <c r="D236" s="91">
        <v>2.12</v>
      </c>
      <c r="E236" s="91">
        <v>1.7</v>
      </c>
    </row>
    <row r="237" spans="2:5" outlineLevel="1">
      <c r="B237" s="92">
        <v>43466</v>
      </c>
      <c r="C237" s="91">
        <v>1.63</v>
      </c>
      <c r="D237" s="91">
        <v>2.11</v>
      </c>
      <c r="E237" s="91">
        <v>1.8</v>
      </c>
    </row>
    <row r="238" spans="2:5" outlineLevel="1">
      <c r="B238" s="92">
        <v>43497</v>
      </c>
      <c r="C238" s="91">
        <v>1.68</v>
      </c>
      <c r="D238" s="91">
        <v>2.1</v>
      </c>
      <c r="E238" s="91">
        <v>1.9</v>
      </c>
    </row>
    <row r="239" spans="2:5" outlineLevel="1">
      <c r="B239" s="92">
        <v>43525</v>
      </c>
      <c r="C239" s="91">
        <v>1.65</v>
      </c>
      <c r="D239" s="91">
        <v>1.76</v>
      </c>
      <c r="E239" s="91">
        <v>1.9</v>
      </c>
    </row>
    <row r="240" spans="2:5" outlineLevel="1">
      <c r="B240" s="92">
        <v>43556</v>
      </c>
      <c r="C240" s="91">
        <v>1.67</v>
      </c>
      <c r="D240" s="91">
        <v>1.9</v>
      </c>
      <c r="E240" s="91">
        <v>2</v>
      </c>
    </row>
    <row r="241" spans="2:5" outlineLevel="1">
      <c r="B241" s="92">
        <v>43586</v>
      </c>
      <c r="C241" s="91">
        <v>1.69</v>
      </c>
      <c r="D241" s="91">
        <v>1.75</v>
      </c>
      <c r="E241" s="91">
        <v>2.1</v>
      </c>
    </row>
    <row r="242" spans="2:5" outlineLevel="1">
      <c r="B242" s="92">
        <v>43617</v>
      </c>
      <c r="C242" s="91">
        <v>1.66</v>
      </c>
      <c r="D242" s="91">
        <v>1.7</v>
      </c>
      <c r="E242" s="91">
        <v>2.1</v>
      </c>
    </row>
    <row r="243" spans="2:5" outlineLevel="1">
      <c r="B243" s="92">
        <v>43647</v>
      </c>
      <c r="C243" s="91">
        <v>1.65</v>
      </c>
      <c r="D243" s="91">
        <v>1.67</v>
      </c>
      <c r="E243" s="91">
        <v>2.1</v>
      </c>
    </row>
    <row r="244" spans="2:5" outlineLevel="1">
      <c r="B244" s="92">
        <v>43678</v>
      </c>
      <c r="C244" s="91">
        <v>1.64</v>
      </c>
      <c r="D244" s="91">
        <v>1.34</v>
      </c>
      <c r="E244" s="91">
        <v>2</v>
      </c>
    </row>
    <row r="245" spans="2:5" outlineLevel="1">
      <c r="B245" s="92">
        <v>43709</v>
      </c>
      <c r="C245" s="91">
        <v>1.62</v>
      </c>
      <c r="D245" s="91">
        <v>1.54</v>
      </c>
      <c r="E245" s="91">
        <v>2.2999999999999998</v>
      </c>
    </row>
    <row r="246" spans="2:5" outlineLevel="1">
      <c r="B246" s="92">
        <v>43739</v>
      </c>
      <c r="C246" s="91">
        <v>1.66</v>
      </c>
      <c r="D246" s="91">
        <v>1.6</v>
      </c>
      <c r="E246" s="91">
        <v>2.2999999999999998</v>
      </c>
    </row>
    <row r="247" spans="2:5" outlineLevel="1">
      <c r="B247" s="92">
        <v>43770</v>
      </c>
      <c r="C247" s="91">
        <v>1.65</v>
      </c>
      <c r="D247" s="91">
        <v>1.57</v>
      </c>
      <c r="E247" s="91">
        <v>2.4</v>
      </c>
    </row>
    <row r="248" spans="2:5" outlineLevel="1">
      <c r="B248" s="92">
        <v>43800</v>
      </c>
      <c r="C248" s="91">
        <v>1.67</v>
      </c>
      <c r="D248" s="91">
        <v>1.67</v>
      </c>
      <c r="E248" s="91">
        <v>2.2999999999999998</v>
      </c>
    </row>
    <row r="249" spans="2:5" outlineLevel="1">
      <c r="B249" s="92">
        <v>43831</v>
      </c>
      <c r="C249" s="91">
        <v>1.64</v>
      </c>
      <c r="D249" s="91">
        <v>1.42</v>
      </c>
      <c r="E249" s="91">
        <v>2.2000000000000002</v>
      </c>
    </row>
    <row r="250" spans="2:5" outlineLevel="1">
      <c r="B250" s="92">
        <v>43862</v>
      </c>
      <c r="C250" s="91">
        <v>1.64</v>
      </c>
      <c r="D250" s="91">
        <v>1.32</v>
      </c>
      <c r="E250" s="91">
        <v>2</v>
      </c>
    </row>
    <row r="251" spans="2:5" outlineLevel="1">
      <c r="B251" s="92">
        <v>43891</v>
      </c>
      <c r="C251" s="91">
        <v>0.23</v>
      </c>
      <c r="D251" s="91">
        <v>1.25</v>
      </c>
      <c r="E251" s="91">
        <v>1.7</v>
      </c>
    </row>
    <row r="252" spans="2:5" outlineLevel="1">
      <c r="B252" s="92">
        <v>43922</v>
      </c>
      <c r="C252" s="91">
        <v>0.27</v>
      </c>
      <c r="D252" s="91">
        <v>0.99</v>
      </c>
      <c r="E252" s="91">
        <v>1.7</v>
      </c>
    </row>
    <row r="253" spans="2:5" outlineLevel="1">
      <c r="B253" s="92">
        <v>43952</v>
      </c>
      <c r="C253" s="91">
        <v>0.26</v>
      </c>
      <c r="D253" s="91">
        <v>0.92</v>
      </c>
      <c r="E253" s="91">
        <v>1.5</v>
      </c>
    </row>
    <row r="254" spans="2:5" outlineLevel="1">
      <c r="B254" s="92">
        <v>43983</v>
      </c>
      <c r="C254" s="91">
        <v>0.21</v>
      </c>
      <c r="D254" s="91">
        <v>0.95</v>
      </c>
      <c r="E254" s="91">
        <v>1.5</v>
      </c>
    </row>
    <row r="255" spans="2:5" outlineLevel="1">
      <c r="B255" s="92">
        <v>44013</v>
      </c>
      <c r="C255" s="91">
        <v>0.17</v>
      </c>
      <c r="D255" s="91">
        <v>0.86</v>
      </c>
      <c r="E255" s="91">
        <v>1.4</v>
      </c>
    </row>
    <row r="256" spans="2:5" outlineLevel="1">
      <c r="B256" s="92">
        <v>44044</v>
      </c>
      <c r="C256" s="91">
        <v>0.15</v>
      </c>
      <c r="D256" s="91">
        <v>1.01</v>
      </c>
      <c r="E256" s="91">
        <v>1.5</v>
      </c>
    </row>
    <row r="257" spans="2:5" outlineLevel="1">
      <c r="B257" s="92">
        <v>44075</v>
      </c>
      <c r="C257" s="91">
        <v>0.14000000000000001</v>
      </c>
      <c r="D257" s="91">
        <v>0.99</v>
      </c>
      <c r="E257" s="91">
        <v>1.4</v>
      </c>
    </row>
    <row r="258" spans="2:5" outlineLevel="1">
      <c r="B258" s="92">
        <v>44105</v>
      </c>
      <c r="C258" s="91">
        <v>0.09</v>
      </c>
      <c r="D258" s="91">
        <v>1.01</v>
      </c>
      <c r="E258" s="91">
        <v>1.7</v>
      </c>
    </row>
    <row r="259" spans="2:5" outlineLevel="1">
      <c r="B259" s="92">
        <v>44136</v>
      </c>
      <c r="C259" s="91">
        <v>0.11</v>
      </c>
      <c r="D259" s="91">
        <v>1.06</v>
      </c>
      <c r="E259" s="91">
        <v>1.7</v>
      </c>
    </row>
    <row r="260" spans="2:5" outlineLevel="1">
      <c r="B260" s="92">
        <v>44166</v>
      </c>
      <c r="C260" s="91">
        <v>0.12</v>
      </c>
      <c r="D260" s="91">
        <v>1.1299999999999999</v>
      </c>
      <c r="E260" s="91">
        <v>1.6</v>
      </c>
    </row>
    <row r="261" spans="2:5" outlineLevel="1">
      <c r="B261" s="92">
        <v>44197</v>
      </c>
      <c r="C261" s="91">
        <v>0.06</v>
      </c>
      <c r="D261" s="91">
        <v>1.32</v>
      </c>
      <c r="E261" s="91">
        <v>1.6</v>
      </c>
    </row>
    <row r="262" spans="2:5" outlineLevel="1">
      <c r="B262" s="92">
        <v>44228</v>
      </c>
      <c r="C262" s="91">
        <v>7.0000000000000007E-2</v>
      </c>
      <c r="D262" s="91">
        <v>1.77</v>
      </c>
      <c r="E262" s="91">
        <v>1.6</v>
      </c>
    </row>
    <row r="263" spans="2:5" outlineLevel="1">
      <c r="B263" s="92">
        <v>44256</v>
      </c>
      <c r="C263" s="91">
        <v>0.1</v>
      </c>
      <c r="D263" s="91">
        <v>1.9</v>
      </c>
      <c r="E263" s="91">
        <v>2</v>
      </c>
    </row>
    <row r="264" spans="2:5" outlineLevel="1">
      <c r="B264" s="92">
        <v>44287</v>
      </c>
      <c r="C264" s="91">
        <v>0.1</v>
      </c>
      <c r="D264" s="91">
        <v>1.96</v>
      </c>
      <c r="E264" s="91">
        <v>2.1</v>
      </c>
    </row>
    <row r="265" spans="2:5" outlineLevel="1">
      <c r="B265" s="92">
        <v>44317</v>
      </c>
      <c r="C265" s="91">
        <v>0.11</v>
      </c>
      <c r="D265" s="91">
        <v>1.91</v>
      </c>
      <c r="E265" s="91">
        <v>2.5</v>
      </c>
    </row>
    <row r="266" spans="2:5" outlineLevel="1">
      <c r="B266" s="92">
        <v>44348</v>
      </c>
      <c r="C266" s="91">
        <v>0.14000000000000001</v>
      </c>
      <c r="D266" s="91">
        <v>1.77</v>
      </c>
      <c r="E266" s="91">
        <v>2.5</v>
      </c>
    </row>
    <row r="267" spans="2:5" outlineLevel="1">
      <c r="B267" s="92">
        <v>44378</v>
      </c>
      <c r="C267" s="91">
        <v>0.18</v>
      </c>
      <c r="D267" s="91">
        <v>1.64</v>
      </c>
      <c r="E267" s="91">
        <v>2.7</v>
      </c>
    </row>
    <row r="268" spans="2:5" outlineLevel="1">
      <c r="B268" s="92">
        <v>44409</v>
      </c>
      <c r="C268" s="91">
        <v>0.18</v>
      </c>
      <c r="D268" s="91">
        <v>1.73</v>
      </c>
      <c r="E268" s="91">
        <v>2.9</v>
      </c>
    </row>
    <row r="269" spans="2:5" outlineLevel="1">
      <c r="B269" s="92">
        <v>44440</v>
      </c>
      <c r="C269" s="91">
        <v>0.15</v>
      </c>
      <c r="D269" s="91">
        <v>1.92</v>
      </c>
      <c r="E269" s="91">
        <v>3.1</v>
      </c>
    </row>
    <row r="270" spans="2:5" outlineLevel="1">
      <c r="B270" s="92">
        <v>44470</v>
      </c>
      <c r="C270" s="91">
        <v>0.15</v>
      </c>
      <c r="D270" s="91">
        <v>1.88</v>
      </c>
      <c r="E270" s="91">
        <v>3</v>
      </c>
    </row>
    <row r="271" spans="2:5" outlineLevel="1">
      <c r="B271" s="92">
        <v>44501</v>
      </c>
      <c r="C271" s="91">
        <v>0.13</v>
      </c>
      <c r="D271" s="91">
        <v>2.0299999999999998</v>
      </c>
      <c r="E271" s="91">
        <v>3.1</v>
      </c>
    </row>
    <row r="272" spans="2:5" outlineLevel="1">
      <c r="B272" s="92">
        <v>44531</v>
      </c>
      <c r="C272" s="91">
        <v>0.17</v>
      </c>
      <c r="D272" s="91">
        <v>1.75</v>
      </c>
      <c r="E272" s="91">
        <v>3.2</v>
      </c>
    </row>
    <row r="273" spans="2:5" outlineLevel="1">
      <c r="B273" s="92">
        <v>44562</v>
      </c>
      <c r="C273" s="91">
        <v>0.52</v>
      </c>
      <c r="D273" s="91">
        <v>2.0699999999999998</v>
      </c>
      <c r="E273" s="91">
        <v>3.7</v>
      </c>
    </row>
    <row r="274" spans="2:5" outlineLevel="1">
      <c r="B274" s="92">
        <v>44593</v>
      </c>
      <c r="C274" s="91">
        <v>0.62</v>
      </c>
      <c r="D274" s="91">
        <v>2.2400000000000002</v>
      </c>
      <c r="E274" s="91">
        <v>4</v>
      </c>
    </row>
    <row r="275" spans="2:5" outlineLevel="1">
      <c r="B275" s="92">
        <v>44621</v>
      </c>
      <c r="C275" s="91">
        <v>0.77</v>
      </c>
      <c r="D275" s="91">
        <v>2.4500000000000002</v>
      </c>
      <c r="E275" s="91">
        <v>4.5</v>
      </c>
    </row>
    <row r="276" spans="2:5" outlineLevel="1">
      <c r="B276" s="92">
        <v>44652</v>
      </c>
      <c r="C276" s="91">
        <v>1.38</v>
      </c>
      <c r="D276" s="91">
        <v>2.82</v>
      </c>
      <c r="E276" s="91">
        <v>4.9000000000000004</v>
      </c>
    </row>
    <row r="277" spans="2:5" outlineLevel="1">
      <c r="B277" s="92">
        <v>44682</v>
      </c>
      <c r="C277" s="91">
        <v>1.48</v>
      </c>
      <c r="D277" s="91">
        <v>2.8</v>
      </c>
      <c r="E277" s="91">
        <v>5.4</v>
      </c>
    </row>
    <row r="278" spans="2:5" outlineLevel="1">
      <c r="B278" s="92">
        <v>44713</v>
      </c>
      <c r="C278" s="91">
        <v>2.11</v>
      </c>
      <c r="D278" s="91">
        <v>3.24</v>
      </c>
      <c r="E278" s="91">
        <v>5.6</v>
      </c>
    </row>
    <row r="279" spans="2:5" outlineLevel="1">
      <c r="B279" s="92">
        <v>44743</v>
      </c>
      <c r="C279" s="91">
        <v>2.7</v>
      </c>
      <c r="D279" s="91">
        <v>2.85</v>
      </c>
      <c r="E279" s="91">
        <v>5.8</v>
      </c>
    </row>
    <row r="280" spans="2:5" outlineLevel="1">
      <c r="B280" s="92">
        <v>44774</v>
      </c>
      <c r="C280" s="91">
        <v>3.32</v>
      </c>
      <c r="D280" s="91">
        <v>3.06</v>
      </c>
      <c r="E280" s="91">
        <v>5.8</v>
      </c>
    </row>
    <row r="281" spans="2:5" outlineLevel="1">
      <c r="B281" s="92">
        <v>44805</v>
      </c>
      <c r="C281" s="91">
        <v>3.65</v>
      </c>
      <c r="D281" s="91">
        <v>3.03</v>
      </c>
      <c r="E281" s="91">
        <v>5.9</v>
      </c>
    </row>
    <row r="282" spans="2:5" outlineLevel="1">
      <c r="B282" s="92">
        <v>44835</v>
      </c>
      <c r="C282" s="91">
        <v>4.17</v>
      </c>
      <c r="D282" s="91">
        <v>3.43</v>
      </c>
      <c r="E282" s="91">
        <v>5.9</v>
      </c>
    </row>
    <row r="283" spans="2:5" outlineLevel="1">
      <c r="B283" s="92">
        <v>44866</v>
      </c>
      <c r="C283" s="91">
        <v>4.13</v>
      </c>
      <c r="D283" s="91">
        <v>3.02</v>
      </c>
      <c r="E283" s="91">
        <v>6.2</v>
      </c>
    </row>
    <row r="284" spans="2:5" outlineLevel="1">
      <c r="B284" s="92">
        <v>44896</v>
      </c>
      <c r="C284" s="91">
        <v>4.3</v>
      </c>
      <c r="D284" s="91">
        <v>3.31</v>
      </c>
      <c r="E284" s="91">
        <v>6</v>
      </c>
    </row>
    <row r="285" spans="2:5" outlineLevel="1">
      <c r="B285" s="92">
        <v>44927</v>
      </c>
      <c r="C285" s="91">
        <v>4.46</v>
      </c>
      <c r="D285" s="91">
        <v>2.92</v>
      </c>
      <c r="E285" s="91">
        <v>6.1</v>
      </c>
    </row>
    <row r="286" spans="2:5" outlineLevel="1">
      <c r="B286" s="92">
        <v>44958</v>
      </c>
      <c r="C286" s="91">
        <v>4.5599999999999996</v>
      </c>
      <c r="D286" s="91">
        <v>3.34</v>
      </c>
      <c r="E286" s="91">
        <v>5.9</v>
      </c>
    </row>
    <row r="287" spans="2:5" outlineLevel="1">
      <c r="B287" s="92">
        <v>44986</v>
      </c>
      <c r="C287" s="91">
        <v>4.41</v>
      </c>
      <c r="D287" s="91">
        <v>3.06</v>
      </c>
      <c r="E287" s="91">
        <v>5.7</v>
      </c>
    </row>
    <row r="288" spans="2:5" outlineLevel="1">
      <c r="B288" s="92">
        <v>45017</v>
      </c>
      <c r="C288" s="91">
        <v>4.45</v>
      </c>
      <c r="D288" s="91">
        <v>2.98</v>
      </c>
      <c r="E288" s="91">
        <v>5.5</v>
      </c>
    </row>
    <row r="289" spans="2:5" outlineLevel="1">
      <c r="B289" s="92">
        <v>45047</v>
      </c>
      <c r="C289" s="91">
        <v>4.5599999999999996</v>
      </c>
      <c r="D289" s="91">
        <v>3.18</v>
      </c>
      <c r="E289" s="91">
        <v>5.2</v>
      </c>
    </row>
    <row r="290" spans="2:5" outlineLevel="1">
      <c r="B290" s="92">
        <v>45078</v>
      </c>
      <c r="C290" s="91">
        <v>4.93</v>
      </c>
      <c r="D290" s="91">
        <v>3.15</v>
      </c>
      <c r="E290" s="91">
        <v>5</v>
      </c>
    </row>
    <row r="291" spans="2:5" outlineLevel="1">
      <c r="B291" s="92">
        <v>45108</v>
      </c>
      <c r="C291" s="91">
        <v>5.03</v>
      </c>
      <c r="D291" s="91">
        <v>3.34</v>
      </c>
      <c r="E291" s="91">
        <v>4.7</v>
      </c>
    </row>
    <row r="292" spans="2:5" outlineLevel="1">
      <c r="B292" s="92">
        <v>45139</v>
      </c>
      <c r="C292" s="91">
        <v>5.16</v>
      </c>
      <c r="D292" s="91">
        <v>3.46</v>
      </c>
      <c r="E292" s="91">
        <v>4.7</v>
      </c>
    </row>
    <row r="293" spans="2:5" outlineLevel="1">
      <c r="B293" s="92">
        <v>45170</v>
      </c>
      <c r="C293" s="91">
        <v>5.15</v>
      </c>
      <c r="D293" s="91">
        <v>3.93</v>
      </c>
      <c r="E293" s="91">
        <v>4.3</v>
      </c>
    </row>
    <row r="294" spans="2:5" outlineLevel="1">
      <c r="B294" s="92">
        <v>45200</v>
      </c>
      <c r="C294" s="91">
        <v>5.16</v>
      </c>
      <c r="D294" s="91">
        <v>3.96</v>
      </c>
      <c r="E294" s="91">
        <v>4.0999999999999996</v>
      </c>
    </row>
    <row r="295" spans="2:5" outlineLevel="1">
      <c r="B295" s="92">
        <v>45231</v>
      </c>
      <c r="C295" s="91">
        <v>5.04</v>
      </c>
      <c r="D295" s="91">
        <v>3.39</v>
      </c>
      <c r="E295" s="91">
        <v>3.8</v>
      </c>
    </row>
    <row r="296" spans="2:5" outlineLevel="1">
      <c r="B296" s="92">
        <v>45261</v>
      </c>
      <c r="C296" s="91">
        <v>5.04</v>
      </c>
      <c r="D296" s="91">
        <v>3</v>
      </c>
      <c r="E296" s="91">
        <v>3.8</v>
      </c>
    </row>
    <row r="297" spans="2:5" outlineLevel="1">
      <c r="B297" s="92">
        <v>45292</v>
      </c>
      <c r="C297" s="91">
        <v>5.03</v>
      </c>
      <c r="D297" s="91">
        <v>3.31</v>
      </c>
      <c r="E297" s="91">
        <v>3.2</v>
      </c>
    </row>
    <row r="298" spans="2:5" outlineLevel="1">
      <c r="B298" s="92">
        <v>45323</v>
      </c>
      <c r="C298" s="91">
        <v>4.9800000000000004</v>
      </c>
      <c r="D298" s="91">
        <v>3.36</v>
      </c>
      <c r="E298" s="91">
        <v>3</v>
      </c>
    </row>
    <row r="299" spans="2:5" outlineLevel="1">
      <c r="B299" s="92">
        <v>45352</v>
      </c>
      <c r="C299" s="91">
        <v>5</v>
      </c>
      <c r="D299" s="91">
        <v>3.38</v>
      </c>
      <c r="E299" s="91">
        <v>2.8</v>
      </c>
    </row>
    <row r="300" spans="2:5" outlineLevel="1">
      <c r="B300" s="92">
        <v>45383</v>
      </c>
      <c r="C300" s="91">
        <v>4.9400000000000004</v>
      </c>
      <c r="D300" s="91">
        <v>3.73</v>
      </c>
      <c r="E300" s="91">
        <v>2.5</v>
      </c>
    </row>
    <row r="301" spans="2:5" outlineLevel="1">
      <c r="B301" s="92">
        <v>45413</v>
      </c>
      <c r="C301" s="91">
        <v>4.87</v>
      </c>
      <c r="D301" s="91">
        <v>3.65</v>
      </c>
      <c r="E301" s="91">
        <v>2.4</v>
      </c>
    </row>
    <row r="302" spans="2:5" outlineLevel="1">
      <c r="B302" s="92">
        <v>45444</v>
      </c>
      <c r="C302" s="91">
        <v>4.66</v>
      </c>
      <c r="D302" s="91">
        <v>3.39</v>
      </c>
      <c r="E302" s="91">
        <v>2.2000000000000002</v>
      </c>
    </row>
    <row r="303" spans="2:5" outlineLevel="1">
      <c r="B303" s="92">
        <v>45474</v>
      </c>
      <c r="C303" s="91">
        <v>4.41</v>
      </c>
      <c r="D303" s="91">
        <v>3.23</v>
      </c>
      <c r="E303" s="91">
        <v>2.2000000000000002</v>
      </c>
    </row>
    <row r="304" spans="2:5" outlineLevel="1">
      <c r="B304" s="92">
        <v>45505</v>
      </c>
      <c r="C304" s="91">
        <v>4.21</v>
      </c>
      <c r="D304" s="91">
        <v>3.18</v>
      </c>
      <c r="E304" s="91">
        <v>1.9</v>
      </c>
    </row>
    <row r="305" spans="1:11" outlineLevel="1">
      <c r="B305" s="92">
        <v>45536</v>
      </c>
      <c r="C305" s="91">
        <v>3.98</v>
      </c>
      <c r="D305" s="91">
        <v>3.17</v>
      </c>
      <c r="E305" s="91">
        <v>2.1</v>
      </c>
    </row>
    <row r="306" spans="1:11" outlineLevel="1">
      <c r="B306" s="92">
        <v>45566</v>
      </c>
      <c r="C306" s="91">
        <v>3.64</v>
      </c>
      <c r="D306" s="91">
        <v>3.33</v>
      </c>
      <c r="E306" s="91">
        <v>2.2000000000000002</v>
      </c>
    </row>
    <row r="307" spans="1:11" outlineLevel="1">
      <c r="B307" s="92">
        <v>45597</v>
      </c>
      <c r="C307" s="91">
        <v>3.48</v>
      </c>
      <c r="D307" s="91">
        <v>3.26</v>
      </c>
      <c r="E307" s="91">
        <v>2</v>
      </c>
    </row>
    <row r="308" spans="1:11" outlineLevel="1">
      <c r="B308" s="92">
        <v>45627</v>
      </c>
      <c r="C308" s="91">
        <v>3.14</v>
      </c>
      <c r="D308" s="91">
        <v>3.36</v>
      </c>
      <c r="E308" s="91">
        <v>2</v>
      </c>
    </row>
    <row r="309" spans="1:11" outlineLevel="1">
      <c r="B309" s="92">
        <v>45658</v>
      </c>
      <c r="C309" s="91">
        <v>2.96</v>
      </c>
      <c r="D309" s="91">
        <v>3.32</v>
      </c>
      <c r="E309" s="91">
        <v>2.2000000000000002</v>
      </c>
    </row>
    <row r="310" spans="1:11" outlineLevel="1">
      <c r="B310" s="92">
        <v>45689</v>
      </c>
      <c r="C310" s="91">
        <v>2.84</v>
      </c>
      <c r="D310" s="91">
        <v>3.15</v>
      </c>
      <c r="E310" s="91">
        <v>2.5</v>
      </c>
    </row>
    <row r="311" spans="1:11" outlineLevel="1">
      <c r="B311" s="92">
        <v>45717</v>
      </c>
      <c r="C311" s="91">
        <v>2.65</v>
      </c>
      <c r="D311" s="91">
        <v>3.32</v>
      </c>
      <c r="E311" s="91">
        <v>2.2999999999999998</v>
      </c>
    </row>
    <row r="312" spans="1:11" outlineLevel="1">
      <c r="B312" s="92">
        <v>45748</v>
      </c>
      <c r="C312" s="91">
        <v>2.65</v>
      </c>
      <c r="D312" s="91">
        <v>3.36</v>
      </c>
      <c r="E312" s="91">
        <v>2.5</v>
      </c>
    </row>
    <row r="314" spans="1:11" ht="35.549999999999997" customHeight="1">
      <c r="A314" s="24" t="s">
        <v>39</v>
      </c>
      <c r="B314" s="162" t="s">
        <v>110</v>
      </c>
      <c r="C314" s="162"/>
      <c r="D314" s="162"/>
      <c r="E314" s="162"/>
      <c r="F314" s="162"/>
      <c r="G314" s="162"/>
      <c r="H314" s="162"/>
      <c r="I314" s="162"/>
      <c r="J314" s="162"/>
      <c r="K314" s="162"/>
    </row>
    <row r="316" spans="1:11" ht="43.2">
      <c r="B316" s="90" t="s">
        <v>109</v>
      </c>
      <c r="C316" s="90" t="s">
        <v>108</v>
      </c>
      <c r="D316" s="90" t="s">
        <v>107</v>
      </c>
      <c r="E316" s="90" t="s">
        <v>106</v>
      </c>
    </row>
    <row r="317" spans="1:11">
      <c r="B317" s="25">
        <v>1</v>
      </c>
      <c r="C317" s="89">
        <v>4.08</v>
      </c>
      <c r="D317" s="89">
        <v>4.3753610237958389</v>
      </c>
      <c r="E317" s="89">
        <v>4.4586453596358586</v>
      </c>
    </row>
    <row r="318" spans="1:11">
      <c r="B318" s="25">
        <v>2</v>
      </c>
      <c r="C318" s="89">
        <v>3.92</v>
      </c>
      <c r="D318" s="89">
        <v>4.3235509732846786</v>
      </c>
      <c r="E318" s="89">
        <v>4.745624559085039</v>
      </c>
    </row>
    <row r="319" spans="1:11">
      <c r="B319" s="25">
        <v>3</v>
      </c>
      <c r="C319" s="89">
        <v>3.9</v>
      </c>
      <c r="D319" s="89">
        <v>4.0208640304792098</v>
      </c>
      <c r="E319" s="89">
        <v>4.1342862010831976</v>
      </c>
    </row>
    <row r="320" spans="1:11">
      <c r="B320" s="25">
        <v>5</v>
      </c>
      <c r="C320" s="89">
        <v>3.99</v>
      </c>
      <c r="D320" s="89">
        <v>4.1092813563987374</v>
      </c>
      <c r="E320" s="89">
        <v>4.2033885946337763</v>
      </c>
    </row>
    <row r="321" spans="1:11">
      <c r="B321" s="25">
        <v>7</v>
      </c>
      <c r="C321" s="89">
        <v>4.18</v>
      </c>
      <c r="D321" s="89">
        <v>4.4282073226860996</v>
      </c>
      <c r="E321" s="89">
        <v>5.0570283033911236</v>
      </c>
    </row>
    <row r="322" spans="1:11">
      <c r="B322" s="25">
        <v>10</v>
      </c>
      <c r="C322" s="89">
        <v>4.4000000000000004</v>
      </c>
      <c r="D322" s="89">
        <v>4.6395635396109203</v>
      </c>
      <c r="E322" s="89">
        <v>4.6462652321453604</v>
      </c>
    </row>
    <row r="323" spans="1:11">
      <c r="B323" s="25">
        <v>20</v>
      </c>
      <c r="C323" s="89">
        <v>4.9000000000000004</v>
      </c>
      <c r="D323" s="89">
        <v>5.1832219415223397</v>
      </c>
      <c r="E323" s="89">
        <v>5.5756120277290009</v>
      </c>
    </row>
    <row r="324" spans="1:11">
      <c r="B324" s="25">
        <v>30</v>
      </c>
      <c r="C324" s="89">
        <v>4.88</v>
      </c>
      <c r="D324" s="89">
        <v>4.9604910345566866</v>
      </c>
      <c r="E324" s="89">
        <v>5.5861368201724426</v>
      </c>
    </row>
    <row r="326" spans="1:11" ht="37.049999999999997" customHeight="1">
      <c r="A326" s="24" t="s">
        <v>34</v>
      </c>
      <c r="B326" s="162" t="s">
        <v>105</v>
      </c>
      <c r="C326" s="162"/>
      <c r="D326" s="162"/>
      <c r="E326" s="162"/>
      <c r="F326" s="162"/>
      <c r="G326" s="162"/>
      <c r="H326" s="162"/>
      <c r="I326" s="162"/>
      <c r="J326" s="162"/>
      <c r="K326" s="162"/>
    </row>
  </sheetData>
  <mergeCells count="5">
    <mergeCell ref="A4:K4"/>
    <mergeCell ref="A7:K7"/>
    <mergeCell ref="B9:K9"/>
    <mergeCell ref="B314:K314"/>
    <mergeCell ref="B326:K3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7281-2599-47F5-8723-A29601158BB2}">
  <sheetPr>
    <tabColor theme="9" tint="0.59999389629810485"/>
  </sheetPr>
  <dimension ref="A1:R337"/>
  <sheetViews>
    <sheetView zoomScale="115" zoomScaleNormal="115" workbookViewId="0"/>
  </sheetViews>
  <sheetFormatPr defaultRowHeight="14.4" outlineLevelRow="1"/>
  <cols>
    <col min="1" max="1" width="6.77734375" customWidth="1"/>
    <col min="2" max="2" width="18.5546875" customWidth="1"/>
    <col min="3" max="5" width="13.44140625" customWidth="1"/>
    <col min="7" max="7" width="10.109375" customWidth="1"/>
    <col min="8" max="8" width="20.44140625" customWidth="1"/>
    <col min="9" max="9" width="13.109375" customWidth="1"/>
    <col min="10" max="11" width="18.77734375" bestFit="1" customWidth="1"/>
    <col min="12" max="12" width="12.77734375" customWidth="1"/>
    <col min="13" max="13" width="21.77734375" customWidth="1"/>
    <col min="14" max="14" width="12.77734375" customWidth="1"/>
    <col min="15" max="15" width="16.21875" customWidth="1"/>
    <col min="16" max="20" width="12.77734375" customWidth="1"/>
    <col min="21" max="21" width="13.77734375" bestFit="1" customWidth="1"/>
  </cols>
  <sheetData>
    <row r="1" spans="1:11">
      <c r="A1" s="53" t="s">
        <v>235</v>
      </c>
    </row>
    <row r="3" spans="1:11">
      <c r="A3" s="30" t="s">
        <v>65</v>
      </c>
    </row>
    <row r="4" spans="1:11">
      <c r="A4" s="162" t="s">
        <v>119</v>
      </c>
      <c r="B4" s="162"/>
      <c r="C4" s="162"/>
      <c r="D4" s="162"/>
      <c r="E4" s="162"/>
      <c r="F4" s="162"/>
      <c r="G4" s="162"/>
      <c r="H4" s="162"/>
      <c r="I4" s="162"/>
      <c r="J4" s="162"/>
      <c r="K4" s="162"/>
    </row>
    <row r="6" spans="1:11" ht="75" customHeight="1">
      <c r="A6" s="59" t="s">
        <v>47</v>
      </c>
      <c r="B6" s="162" t="s">
        <v>117</v>
      </c>
      <c r="C6" s="162"/>
      <c r="D6" s="162"/>
      <c r="E6" s="162"/>
      <c r="F6" s="162"/>
      <c r="G6" s="162"/>
      <c r="H6" s="162"/>
      <c r="I6" s="162"/>
      <c r="J6" s="162"/>
      <c r="K6" s="162"/>
    </row>
    <row r="7" spans="1:11" ht="15" thickBot="1">
      <c r="A7" s="24"/>
      <c r="B7" s="23"/>
      <c r="C7" s="23"/>
      <c r="D7" s="23"/>
      <c r="E7" s="23"/>
      <c r="F7" s="23"/>
      <c r="G7" s="23"/>
      <c r="H7" s="23"/>
      <c r="I7" s="23"/>
      <c r="J7" s="23"/>
      <c r="K7" s="23"/>
    </row>
    <row r="8" spans="1:11" ht="15" thickBot="1">
      <c r="A8" s="24"/>
      <c r="B8" s="104" t="s">
        <v>156</v>
      </c>
      <c r="C8" s="105">
        <f>H314/100</f>
        <v>1.5020811096987953E-3</v>
      </c>
      <c r="E8" s="23"/>
      <c r="F8" s="23"/>
      <c r="G8" s="23"/>
      <c r="H8" s="23"/>
      <c r="I8" s="23"/>
      <c r="J8" s="23"/>
      <c r="K8" s="23"/>
    </row>
    <row r="9" spans="1:11" ht="15" thickBot="1">
      <c r="A9" s="24"/>
      <c r="B9" s="104" t="s">
        <v>155</v>
      </c>
      <c r="C9" s="105">
        <f>I314/100</f>
        <v>8.5807257004811999E-3</v>
      </c>
      <c r="E9" s="23"/>
      <c r="F9" s="23"/>
      <c r="G9" s="23"/>
      <c r="H9" s="23"/>
      <c r="I9" s="23"/>
      <c r="J9" s="23"/>
      <c r="K9" s="23"/>
    </row>
    <row r="10" spans="1:11" ht="15" thickBot="1">
      <c r="A10" s="24"/>
      <c r="B10" s="104" t="s">
        <v>154</v>
      </c>
      <c r="C10" s="105">
        <f>K15/100</f>
        <v>0.02</v>
      </c>
      <c r="E10" s="23"/>
      <c r="F10" s="23"/>
      <c r="G10" s="23"/>
      <c r="H10" t="s">
        <v>153</v>
      </c>
      <c r="I10">
        <f>COUNT(B15:B314)</f>
        <v>300</v>
      </c>
      <c r="J10" s="23"/>
      <c r="K10" s="23"/>
    </row>
    <row r="11" spans="1:11" ht="15" thickBot="1">
      <c r="A11" s="24"/>
      <c r="B11" s="104" t="s">
        <v>124</v>
      </c>
      <c r="C11" s="103">
        <f>C8+C9+C10</f>
        <v>3.0082806810179996E-2</v>
      </c>
      <c r="E11" s="23"/>
      <c r="F11" s="23"/>
      <c r="G11" s="23"/>
      <c r="H11" s="102" t="s">
        <v>152</v>
      </c>
      <c r="I11" s="101">
        <f>2/(I10+1)</f>
        <v>6.6445182724252493E-3</v>
      </c>
      <c r="J11" s="23"/>
      <c r="K11" s="23"/>
    </row>
    <row r="12" spans="1:11">
      <c r="A12" s="24"/>
      <c r="B12" s="98"/>
      <c r="C12" s="23"/>
      <c r="D12" s="23"/>
      <c r="E12" s="23"/>
      <c r="F12" s="23"/>
      <c r="G12" s="23"/>
      <c r="H12" s="23"/>
      <c r="I12" s="23"/>
      <c r="J12" s="23"/>
      <c r="K12" s="23"/>
    </row>
    <row r="13" spans="1:11">
      <c r="B13" s="30" t="s">
        <v>116</v>
      </c>
      <c r="F13" s="30" t="s">
        <v>151</v>
      </c>
      <c r="H13" s="30" t="s">
        <v>150</v>
      </c>
    </row>
    <row r="14" spans="1:11" ht="43.2">
      <c r="B14" s="25" t="s">
        <v>115</v>
      </c>
      <c r="C14" s="90" t="s">
        <v>114</v>
      </c>
      <c r="D14" s="90" t="s">
        <v>113</v>
      </c>
      <c r="E14" s="90" t="s">
        <v>112</v>
      </c>
      <c r="F14" s="90" t="s">
        <v>149</v>
      </c>
      <c r="G14" s="90" t="s">
        <v>148</v>
      </c>
      <c r="H14" s="90" t="s">
        <v>147</v>
      </c>
      <c r="I14" s="90" t="s">
        <v>146</v>
      </c>
      <c r="K14" s="90" t="s">
        <v>111</v>
      </c>
    </row>
    <row r="15" spans="1:11" outlineLevel="1">
      <c r="B15" s="92">
        <v>36647</v>
      </c>
      <c r="C15" s="91">
        <v>5.6486363636363635</v>
      </c>
      <c r="D15" s="91">
        <v>6.1145454545454534</v>
      </c>
      <c r="E15" s="91">
        <v>1.6</v>
      </c>
      <c r="F15" s="91">
        <f t="shared" ref="F15:F78" si="0">C15-E15</f>
        <v>4.0486363636363638</v>
      </c>
      <c r="G15" s="91">
        <f t="shared" ref="G15:G78" si="1">D15-C15</f>
        <v>0.46590909090908994</v>
      </c>
      <c r="H15" s="97">
        <f>F15</f>
        <v>4.0486363636363638</v>
      </c>
      <c r="I15" s="97">
        <f>G15</f>
        <v>0.46590909090908994</v>
      </c>
      <c r="K15" s="93">
        <v>2</v>
      </c>
    </row>
    <row r="16" spans="1:11" outlineLevel="1">
      <c r="B16" s="92">
        <v>36678</v>
      </c>
      <c r="C16" s="91">
        <v>5.56</v>
      </c>
      <c r="D16" s="91">
        <v>5.8722727272727289</v>
      </c>
      <c r="E16" s="91">
        <v>1.6</v>
      </c>
      <c r="F16" s="91">
        <f t="shared" si="0"/>
        <v>3.9599999999999995</v>
      </c>
      <c r="G16" s="91">
        <f t="shared" si="1"/>
        <v>0.31227272727272926</v>
      </c>
      <c r="H16" s="97">
        <f t="shared" ref="H16:H79" si="2">$I$11*F16+(1-$I$11)*H15</f>
        <v>4.0480474176985801</v>
      </c>
      <c r="I16" s="97">
        <f t="shared" ref="I16:I79" si="3">$I$11*G16+(1-$I$11)*I15</f>
        <v>0.46488825128359917</v>
      </c>
    </row>
    <row r="17" spans="2:18" outlineLevel="1">
      <c r="B17" s="92">
        <v>36708</v>
      </c>
      <c r="C17" s="91">
        <v>5.6000000000000005</v>
      </c>
      <c r="D17" s="91">
        <v>5.8305000000000007</v>
      </c>
      <c r="E17" s="91">
        <v>1.8</v>
      </c>
      <c r="F17" s="91">
        <f t="shared" si="0"/>
        <v>3.8000000000000007</v>
      </c>
      <c r="G17" s="91">
        <f t="shared" si="1"/>
        <v>0.23050000000000015</v>
      </c>
      <c r="H17" s="97">
        <f t="shared" si="2"/>
        <v>4.0463992620992535</v>
      </c>
      <c r="I17" s="97">
        <f t="shared" si="3"/>
        <v>0.46333085426510345</v>
      </c>
    </row>
    <row r="18" spans="2:18" ht="15.6" outlineLevel="1">
      <c r="B18" s="92">
        <v>36739</v>
      </c>
      <c r="C18" s="91">
        <v>5.6195454545454542</v>
      </c>
      <c r="D18" s="91">
        <v>5.7609090909090916</v>
      </c>
      <c r="E18" s="91">
        <v>1.9</v>
      </c>
      <c r="F18" s="91">
        <f t="shared" si="0"/>
        <v>3.7195454545454543</v>
      </c>
      <c r="G18" s="91">
        <f t="shared" si="1"/>
        <v>0.14136363636363747</v>
      </c>
      <c r="H18" s="97">
        <f t="shared" si="2"/>
        <v>4.0442274760025505</v>
      </c>
      <c r="I18" s="97">
        <f t="shared" si="3"/>
        <v>0.46119153720263523</v>
      </c>
      <c r="M18" t="s">
        <v>145</v>
      </c>
      <c r="R18" s="100" t="s">
        <v>144</v>
      </c>
    </row>
    <row r="19" spans="2:18" outlineLevel="1">
      <c r="B19" s="92">
        <v>36770</v>
      </c>
      <c r="C19" s="91">
        <v>5.5760000000000005</v>
      </c>
      <c r="D19" s="91">
        <v>5.8004999999999995</v>
      </c>
      <c r="E19" s="91">
        <v>1.8</v>
      </c>
      <c r="F19" s="91">
        <f t="shared" si="0"/>
        <v>3.7760000000000007</v>
      </c>
      <c r="G19" s="91">
        <f t="shared" si="1"/>
        <v>0.22449999999999903</v>
      </c>
      <c r="H19" s="97">
        <f t="shared" si="2"/>
        <v>4.0424452336370855</v>
      </c>
      <c r="I19" s="97">
        <f t="shared" si="3"/>
        <v>0.45961883595876385</v>
      </c>
      <c r="M19" s="99"/>
    </row>
    <row r="20" spans="2:18" outlineLevel="1">
      <c r="B20" s="92">
        <v>36800</v>
      </c>
      <c r="C20" s="91">
        <v>5.6057142857142859</v>
      </c>
      <c r="D20" s="91">
        <v>5.7823809523809526</v>
      </c>
      <c r="E20" s="91">
        <v>1.8</v>
      </c>
      <c r="F20" s="91">
        <f t="shared" si="0"/>
        <v>3.805714285714286</v>
      </c>
      <c r="G20" s="91">
        <f t="shared" si="1"/>
        <v>0.17666666666666675</v>
      </c>
      <c r="H20" s="97">
        <f t="shared" si="2"/>
        <v>4.0408722705279638</v>
      </c>
      <c r="I20" s="97">
        <f t="shared" si="3"/>
        <v>0.45773875509968015</v>
      </c>
      <c r="M20" s="98" t="s">
        <v>143</v>
      </c>
      <c r="R20" t="s">
        <v>142</v>
      </c>
    </row>
    <row r="21" spans="2:18" outlineLevel="1">
      <c r="B21" s="92">
        <v>36831</v>
      </c>
      <c r="C21" s="91">
        <v>5.6757142857142862</v>
      </c>
      <c r="D21" s="91">
        <v>5.7771428571428567</v>
      </c>
      <c r="E21" s="91">
        <v>2</v>
      </c>
      <c r="F21" s="91">
        <f t="shared" si="0"/>
        <v>3.6757142857142862</v>
      </c>
      <c r="G21" s="91">
        <f t="shared" si="1"/>
        <v>0.10142857142857054</v>
      </c>
      <c r="H21" s="97">
        <f t="shared" si="2"/>
        <v>4.0384459716255465</v>
      </c>
      <c r="I21" s="97">
        <f t="shared" si="3"/>
        <v>0.45537124557362624</v>
      </c>
      <c r="M21" s="99"/>
    </row>
    <row r="22" spans="2:18" outlineLevel="1">
      <c r="B22" s="92">
        <v>36861</v>
      </c>
      <c r="C22" s="91">
        <v>5.5284210526315789</v>
      </c>
      <c r="D22" s="91">
        <v>5.6005263157894731</v>
      </c>
      <c r="E22" s="91">
        <v>2.1</v>
      </c>
      <c r="F22" s="91">
        <f t="shared" si="0"/>
        <v>3.4284210526315788</v>
      </c>
      <c r="G22" s="91">
        <f t="shared" si="1"/>
        <v>7.2105263157894228E-2</v>
      </c>
      <c r="H22" s="97">
        <f t="shared" si="2"/>
        <v>4.0343926499046567</v>
      </c>
      <c r="I22" s="97">
        <f t="shared" si="3"/>
        <v>0.45282462775026583</v>
      </c>
      <c r="M22" s="98" t="s">
        <v>141</v>
      </c>
      <c r="R22" t="s">
        <v>140</v>
      </c>
    </row>
    <row r="23" spans="2:18" outlineLevel="1">
      <c r="B23" s="92">
        <v>36892</v>
      </c>
      <c r="C23" s="91">
        <v>5.2336363636363634</v>
      </c>
      <c r="D23" s="91">
        <v>5.7077272727272721</v>
      </c>
      <c r="E23" s="91">
        <v>2.2999999999999998</v>
      </c>
      <c r="F23" s="91">
        <f t="shared" si="0"/>
        <v>2.9336363636363636</v>
      </c>
      <c r="G23" s="91">
        <f t="shared" si="1"/>
        <v>0.47409090909090867</v>
      </c>
      <c r="H23" s="97">
        <f t="shared" si="2"/>
        <v>4.0270786546470596</v>
      </c>
      <c r="I23" s="97">
        <f t="shared" si="3"/>
        <v>0.45296593194522028</v>
      </c>
      <c r="M23" s="99"/>
    </row>
    <row r="24" spans="2:18" outlineLevel="1">
      <c r="B24" s="92">
        <v>36923</v>
      </c>
      <c r="C24" s="91">
        <v>5.0669999999999993</v>
      </c>
      <c r="D24" s="91">
        <v>5.6935000000000002</v>
      </c>
      <c r="E24" s="91">
        <v>2.2999999999999998</v>
      </c>
      <c r="F24" s="91">
        <f t="shared" si="0"/>
        <v>2.7669999999999995</v>
      </c>
      <c r="G24" s="91">
        <f t="shared" si="1"/>
        <v>0.62650000000000095</v>
      </c>
      <c r="H24" s="97">
        <f t="shared" si="2"/>
        <v>4.0187060390015645</v>
      </c>
      <c r="I24" s="97">
        <f t="shared" si="3"/>
        <v>0.45411898223129854</v>
      </c>
      <c r="M24" s="98" t="s">
        <v>139</v>
      </c>
      <c r="R24" t="s">
        <v>138</v>
      </c>
    </row>
    <row r="25" spans="2:18" outlineLevel="1">
      <c r="B25" s="92">
        <v>36951</v>
      </c>
      <c r="C25" s="91">
        <v>4.6313636363636368</v>
      </c>
      <c r="D25" s="91">
        <v>5.6027272727272726</v>
      </c>
      <c r="E25" s="91">
        <v>2.2999999999999998</v>
      </c>
      <c r="F25" s="91">
        <f t="shared" si="0"/>
        <v>2.331363636363637</v>
      </c>
      <c r="G25" s="91">
        <f t="shared" si="1"/>
        <v>0.97136363636363576</v>
      </c>
      <c r="H25" s="97">
        <f t="shared" si="2"/>
        <v>4.0074944615753987</v>
      </c>
      <c r="I25" s="97">
        <f t="shared" si="3"/>
        <v>0.45755582378699511</v>
      </c>
      <c r="R25" s="99"/>
    </row>
    <row r="26" spans="2:18" outlineLevel="1">
      <c r="B26" s="92">
        <v>36982</v>
      </c>
      <c r="C26" s="91">
        <v>4.4960000000000004</v>
      </c>
      <c r="D26" s="91">
        <v>5.8714999999999993</v>
      </c>
      <c r="E26" s="91">
        <v>2.5</v>
      </c>
      <c r="F26" s="91">
        <f t="shared" si="0"/>
        <v>1.9960000000000004</v>
      </c>
      <c r="G26" s="91">
        <f t="shared" si="1"/>
        <v>1.3754999999999988</v>
      </c>
      <c r="H26" s="97">
        <f t="shared" si="2"/>
        <v>3.9941290498705784</v>
      </c>
      <c r="I26" s="97">
        <f t="shared" si="3"/>
        <v>0.46365512063890874</v>
      </c>
      <c r="M26" t="s">
        <v>137</v>
      </c>
      <c r="R26" s="98" t="s">
        <v>136</v>
      </c>
    </row>
    <row r="27" spans="2:18" outlineLevel="1">
      <c r="B27" s="92">
        <v>37012</v>
      </c>
      <c r="C27" s="91">
        <v>4.3463636363636375</v>
      </c>
      <c r="D27" s="91">
        <v>6.0331818181818173</v>
      </c>
      <c r="E27" s="91">
        <v>2.5</v>
      </c>
      <c r="F27" s="91">
        <f t="shared" si="0"/>
        <v>1.8463636363636375</v>
      </c>
      <c r="G27" s="91">
        <f t="shared" si="1"/>
        <v>1.6868181818181798</v>
      </c>
      <c r="H27" s="97">
        <f t="shared" si="2"/>
        <v>3.9798581833356481</v>
      </c>
      <c r="I27" s="97">
        <f t="shared" si="3"/>
        <v>0.47178244994906998</v>
      </c>
      <c r="M27" s="99"/>
      <c r="R27" s="99"/>
    </row>
    <row r="28" spans="2:18" outlineLevel="1">
      <c r="B28" s="92">
        <v>37043</v>
      </c>
      <c r="C28" s="91">
        <v>4.2595238095238104</v>
      </c>
      <c r="D28" s="91">
        <v>5.9647619047619047</v>
      </c>
      <c r="E28" s="91">
        <v>2.5</v>
      </c>
      <c r="F28" s="91">
        <f t="shared" si="0"/>
        <v>1.7595238095238104</v>
      </c>
      <c r="G28" s="91">
        <f t="shared" si="1"/>
        <v>1.7052380952380943</v>
      </c>
      <c r="H28" s="97">
        <f t="shared" si="2"/>
        <v>3.9651051310179612</v>
      </c>
      <c r="I28" s="97">
        <f t="shared" si="3"/>
        <v>0.47997816852241898</v>
      </c>
      <c r="M28" s="98" t="s">
        <v>135</v>
      </c>
      <c r="R28" s="98" t="s">
        <v>134</v>
      </c>
    </row>
    <row r="29" spans="2:18" outlineLevel="1">
      <c r="B29" s="92">
        <v>37073</v>
      </c>
      <c r="C29" s="91">
        <v>4.1599999999999993</v>
      </c>
      <c r="D29" s="91">
        <v>6.0280952380952373</v>
      </c>
      <c r="E29" s="91">
        <v>2.6</v>
      </c>
      <c r="F29" s="91">
        <f t="shared" si="0"/>
        <v>1.5599999999999992</v>
      </c>
      <c r="G29" s="91">
        <f t="shared" si="1"/>
        <v>1.868095238095238</v>
      </c>
      <c r="H29" s="97">
        <f t="shared" si="2"/>
        <v>3.9491243660278088</v>
      </c>
      <c r="I29" s="97">
        <f t="shared" si="3"/>
        <v>0.48920153775546094</v>
      </c>
      <c r="M29" s="99"/>
    </row>
    <row r="30" spans="2:18" ht="15.6" outlineLevel="1">
      <c r="B30" s="92">
        <v>37104</v>
      </c>
      <c r="C30" s="91">
        <v>3.9263636363636367</v>
      </c>
      <c r="D30" s="91">
        <v>5.8409090909090926</v>
      </c>
      <c r="E30" s="91">
        <v>2.5</v>
      </c>
      <c r="F30" s="91">
        <f t="shared" si="0"/>
        <v>1.4263636363636367</v>
      </c>
      <c r="G30" s="91">
        <f t="shared" si="1"/>
        <v>1.9145454545454559</v>
      </c>
      <c r="H30" s="97">
        <f t="shared" si="2"/>
        <v>3.9323618362625981</v>
      </c>
      <c r="I30" s="97">
        <f t="shared" si="3"/>
        <v>0.49867226145506222</v>
      </c>
      <c r="M30" s="98" t="s">
        <v>133</v>
      </c>
      <c r="R30" s="100" t="s">
        <v>132</v>
      </c>
    </row>
    <row r="31" spans="2:18" outlineLevel="1">
      <c r="B31" s="92">
        <v>37135</v>
      </c>
      <c r="C31" s="91">
        <v>3.3478947368421057</v>
      </c>
      <c r="D31" s="91">
        <v>5.7873684210526308</v>
      </c>
      <c r="E31" s="91">
        <v>2.5</v>
      </c>
      <c r="F31" s="91">
        <f t="shared" si="0"/>
        <v>0.8478947368421057</v>
      </c>
      <c r="G31" s="91">
        <f t="shared" si="1"/>
        <v>2.4394736842105251</v>
      </c>
      <c r="H31" s="97">
        <f t="shared" si="2"/>
        <v>3.9118670382598038</v>
      </c>
      <c r="I31" s="97">
        <f t="shared" si="3"/>
        <v>0.51156795197170979</v>
      </c>
      <c r="M31" s="99"/>
    </row>
    <row r="32" spans="2:18" outlineLevel="1">
      <c r="B32" s="92">
        <v>37165</v>
      </c>
      <c r="C32" s="91">
        <v>2.7654545454545452</v>
      </c>
      <c r="D32" s="91">
        <v>5.7204545454545448</v>
      </c>
      <c r="E32" s="91">
        <v>2.6</v>
      </c>
      <c r="F32" s="91">
        <f t="shared" si="0"/>
        <v>0.16545454545454508</v>
      </c>
      <c r="G32" s="91">
        <f t="shared" si="1"/>
        <v>2.9549999999999996</v>
      </c>
      <c r="H32" s="97">
        <f t="shared" si="2"/>
        <v>3.8869739319953167</v>
      </c>
      <c r="I32" s="97">
        <f t="shared" si="3"/>
        <v>0.52780338086226319</v>
      </c>
      <c r="M32" s="98" t="s">
        <v>131</v>
      </c>
      <c r="R32" t="s">
        <v>130</v>
      </c>
    </row>
    <row r="33" spans="2:9" outlineLevel="1">
      <c r="B33" s="92">
        <v>37196</v>
      </c>
      <c r="C33" s="91">
        <v>2.1885714285714282</v>
      </c>
      <c r="D33" s="91">
        <v>5.5423809523809524</v>
      </c>
      <c r="E33" s="91">
        <v>2.2999999999999998</v>
      </c>
      <c r="F33" s="91">
        <f t="shared" si="0"/>
        <v>-0.11142857142857165</v>
      </c>
      <c r="G33" s="91">
        <f t="shared" si="1"/>
        <v>3.3538095238095242</v>
      </c>
      <c r="H33" s="97">
        <f t="shared" si="2"/>
        <v>3.8604064735008059</v>
      </c>
      <c r="I33" s="97">
        <f t="shared" si="3"/>
        <v>0.54658083031706228</v>
      </c>
    </row>
    <row r="34" spans="2:9" outlineLevel="1">
      <c r="B34" s="92">
        <v>37226</v>
      </c>
      <c r="C34" s="91">
        <v>1.9963157894736838</v>
      </c>
      <c r="D34" s="91">
        <v>5.7278947368421065</v>
      </c>
      <c r="E34" s="91">
        <v>2.4</v>
      </c>
      <c r="F34" s="91">
        <f t="shared" si="0"/>
        <v>-0.40368421052631609</v>
      </c>
      <c r="G34" s="91">
        <f t="shared" si="1"/>
        <v>3.7315789473684227</v>
      </c>
      <c r="H34" s="97">
        <f t="shared" si="2"/>
        <v>3.8320736450355093</v>
      </c>
      <c r="I34" s="97">
        <f t="shared" si="3"/>
        <v>0.56774360850345007</v>
      </c>
    </row>
    <row r="35" spans="2:9" outlineLevel="1">
      <c r="B35" s="92">
        <v>37257</v>
      </c>
      <c r="C35" s="91">
        <v>1.9031818181818176</v>
      </c>
      <c r="D35" s="91">
        <v>5.6795454545454547</v>
      </c>
      <c r="E35" s="91">
        <v>2.2999999999999998</v>
      </c>
      <c r="F35" s="91">
        <f t="shared" si="0"/>
        <v>-0.39681818181818218</v>
      </c>
      <c r="G35" s="91">
        <f t="shared" si="1"/>
        <v>3.7763636363636373</v>
      </c>
      <c r="H35" s="97">
        <f t="shared" si="2"/>
        <v>3.8039746960198704</v>
      </c>
      <c r="I35" s="97">
        <f t="shared" si="3"/>
        <v>0.58906334290783668</v>
      </c>
    </row>
    <row r="36" spans="2:9" outlineLevel="1">
      <c r="B36" s="92">
        <v>37288</v>
      </c>
      <c r="C36" s="91">
        <v>2.0090000000000003</v>
      </c>
      <c r="D36" s="91">
        <v>5.6789999999999994</v>
      </c>
      <c r="E36" s="91">
        <v>2.4</v>
      </c>
      <c r="F36" s="91">
        <f t="shared" si="0"/>
        <v>-0.39099999999999957</v>
      </c>
      <c r="G36" s="91">
        <f t="shared" si="1"/>
        <v>3.669999999999999</v>
      </c>
      <c r="H36" s="97">
        <f t="shared" si="2"/>
        <v>3.7761011099998045</v>
      </c>
      <c r="I36" s="97">
        <f t="shared" si="3"/>
        <v>0.60953468282207035</v>
      </c>
    </row>
    <row r="37" spans="2:9" outlineLevel="1">
      <c r="B37" s="92">
        <v>37316</v>
      </c>
      <c r="C37" s="91">
        <v>2.1480000000000006</v>
      </c>
      <c r="D37" s="91">
        <v>5.9264999999999999</v>
      </c>
      <c r="E37" s="91">
        <v>2.2999999999999998</v>
      </c>
      <c r="F37" s="91">
        <f t="shared" si="0"/>
        <v>-0.15199999999999925</v>
      </c>
      <c r="G37" s="91">
        <f t="shared" si="1"/>
        <v>3.7784999999999993</v>
      </c>
      <c r="H37" s="97">
        <f t="shared" si="2"/>
        <v>3.7500007703984766</v>
      </c>
      <c r="I37" s="97">
        <f t="shared" si="3"/>
        <v>0.630590930776741</v>
      </c>
    </row>
    <row r="38" spans="2:9" outlineLevel="1">
      <c r="B38" s="92">
        <v>37347</v>
      </c>
      <c r="C38" s="91">
        <v>2.3190909090909089</v>
      </c>
      <c r="D38" s="91">
        <v>5.910454545454547</v>
      </c>
      <c r="E38" s="91">
        <v>2.4</v>
      </c>
      <c r="F38" s="91">
        <f t="shared" si="0"/>
        <v>-8.0909090909091042E-2</v>
      </c>
      <c r="G38" s="91">
        <f t="shared" si="1"/>
        <v>3.5913636363636381</v>
      </c>
      <c r="H38" s="97">
        <f t="shared" si="2"/>
        <v>3.7245462198250046</v>
      </c>
      <c r="I38" s="97">
        <f t="shared" si="3"/>
        <v>0.65026383911951102</v>
      </c>
    </row>
    <row r="39" spans="2:9" outlineLevel="1">
      <c r="B39" s="92">
        <v>37377</v>
      </c>
      <c r="C39" s="91">
        <v>2.5222727272727274</v>
      </c>
      <c r="D39" s="91">
        <v>5.8604545454545454</v>
      </c>
      <c r="E39" s="91">
        <v>2.2000000000000002</v>
      </c>
      <c r="F39" s="91">
        <f t="shared" si="0"/>
        <v>0.32227272727272727</v>
      </c>
      <c r="G39" s="91">
        <f t="shared" si="1"/>
        <v>3.3381818181818179</v>
      </c>
      <c r="H39" s="97">
        <f t="shared" si="2"/>
        <v>3.7019397514359524</v>
      </c>
      <c r="I39" s="97">
        <f t="shared" si="3"/>
        <v>0.66812375924617085</v>
      </c>
    </row>
    <row r="40" spans="2:9" outlineLevel="1">
      <c r="B40" s="92">
        <v>37408</v>
      </c>
      <c r="C40" s="91">
        <v>2.6884999999999999</v>
      </c>
      <c r="D40" s="91">
        <v>5.7505000000000006</v>
      </c>
      <c r="E40" s="91">
        <v>2.2000000000000002</v>
      </c>
      <c r="F40" s="91">
        <f t="shared" si="0"/>
        <v>0.48849999999999971</v>
      </c>
      <c r="G40" s="91">
        <f t="shared" si="1"/>
        <v>3.0620000000000007</v>
      </c>
      <c r="H40" s="97">
        <f t="shared" si="2"/>
        <v>3.6805879922901985</v>
      </c>
      <c r="I40" s="97">
        <f t="shared" si="3"/>
        <v>0.68402991366978427</v>
      </c>
    </row>
    <row r="41" spans="2:9" outlineLevel="1">
      <c r="B41" s="92">
        <v>37438</v>
      </c>
      <c r="C41" s="91">
        <v>2.7836363636363637</v>
      </c>
      <c r="D41" s="91">
        <v>5.7277272727272726</v>
      </c>
      <c r="E41" s="91">
        <v>2.2000000000000002</v>
      </c>
      <c r="F41" s="91">
        <f t="shared" si="0"/>
        <v>0.58363636363636351</v>
      </c>
      <c r="G41" s="91">
        <f t="shared" si="1"/>
        <v>2.9440909090909089</v>
      </c>
      <c r="H41" s="97">
        <f t="shared" si="2"/>
        <v>3.660010240604791</v>
      </c>
      <c r="I41" s="97">
        <f t="shared" si="3"/>
        <v>0.69904693025065556</v>
      </c>
    </row>
    <row r="42" spans="2:9" outlineLevel="1">
      <c r="B42" s="92">
        <v>37469</v>
      </c>
      <c r="C42" s="91">
        <v>2.8342857142857145</v>
      </c>
      <c r="D42" s="91">
        <v>5.5733333333333333</v>
      </c>
      <c r="E42" s="91">
        <v>2.2999999999999998</v>
      </c>
      <c r="F42" s="91">
        <f t="shared" si="0"/>
        <v>0.5342857142857147</v>
      </c>
      <c r="G42" s="91">
        <f t="shared" si="1"/>
        <v>2.7390476190476187</v>
      </c>
      <c r="H42" s="97">
        <f t="shared" si="2"/>
        <v>3.6392413068750962</v>
      </c>
      <c r="I42" s="97">
        <f t="shared" si="3"/>
        <v>0.71260175210312704</v>
      </c>
    </row>
    <row r="43" spans="2:9" outlineLevel="1">
      <c r="B43" s="92">
        <v>37500</v>
      </c>
      <c r="C43" s="91">
        <v>2.8054999999999994</v>
      </c>
      <c r="D43" s="91">
        <v>5.354000000000001</v>
      </c>
      <c r="E43" s="91">
        <v>2.2000000000000002</v>
      </c>
      <c r="F43" s="91">
        <f t="shared" si="0"/>
        <v>0.60549999999999926</v>
      </c>
      <c r="G43" s="91">
        <f t="shared" si="1"/>
        <v>2.5485000000000015</v>
      </c>
      <c r="H43" s="97">
        <f t="shared" si="2"/>
        <v>3.6190835573277536</v>
      </c>
      <c r="I43" s="97">
        <f t="shared" si="3"/>
        <v>0.72480041155759134</v>
      </c>
    </row>
    <row r="44" spans="2:9" outlineLevel="1">
      <c r="B44" s="92">
        <v>37530</v>
      </c>
      <c r="C44" s="91">
        <v>2.7704545454545455</v>
      </c>
      <c r="D44" s="91">
        <v>5.5740909090909092</v>
      </c>
      <c r="E44" s="91">
        <v>2</v>
      </c>
      <c r="F44" s="91">
        <f t="shared" si="0"/>
        <v>0.7704545454545455</v>
      </c>
      <c r="G44" s="91">
        <f t="shared" si="1"/>
        <v>2.8036363636363637</v>
      </c>
      <c r="H44" s="97">
        <f t="shared" si="2"/>
        <v>3.6001557898070011</v>
      </c>
      <c r="I44" s="97">
        <f t="shared" si="3"/>
        <v>0.73861327502655327</v>
      </c>
    </row>
    <row r="45" spans="2:9" outlineLevel="1">
      <c r="B45" s="92">
        <v>37561</v>
      </c>
      <c r="C45" s="91">
        <v>2.7039999999999997</v>
      </c>
      <c r="D45" s="91">
        <v>5.5209999999999999</v>
      </c>
      <c r="E45" s="91">
        <v>2.4</v>
      </c>
      <c r="F45" s="91">
        <f t="shared" si="0"/>
        <v>0.30399999999999983</v>
      </c>
      <c r="G45" s="91">
        <f t="shared" si="1"/>
        <v>2.8170000000000002</v>
      </c>
      <c r="H45" s="97">
        <f t="shared" si="2"/>
        <v>3.5782544224328681</v>
      </c>
      <c r="I45" s="97">
        <f t="shared" si="3"/>
        <v>0.75242315359780543</v>
      </c>
    </row>
    <row r="46" spans="2:9" outlineLevel="1">
      <c r="B46" s="92">
        <v>37591</v>
      </c>
      <c r="C46" s="91">
        <v>2.673</v>
      </c>
      <c r="D46" s="91">
        <v>5.4185000000000008</v>
      </c>
      <c r="E46" s="91">
        <v>2.1</v>
      </c>
      <c r="F46" s="91">
        <f t="shared" si="0"/>
        <v>0.57299999999999995</v>
      </c>
      <c r="G46" s="91">
        <f t="shared" si="1"/>
        <v>2.7455000000000007</v>
      </c>
      <c r="H46" s="97">
        <f t="shared" si="2"/>
        <v>3.5582859545097261</v>
      </c>
      <c r="I46" s="97">
        <f t="shared" si="3"/>
        <v>0.76566618912207252</v>
      </c>
    </row>
    <row r="47" spans="2:9" outlineLevel="1">
      <c r="B47" s="92">
        <v>37622</v>
      </c>
      <c r="C47" s="91">
        <v>2.7204545454545457</v>
      </c>
      <c r="D47" s="91">
        <v>5.4200000000000008</v>
      </c>
      <c r="E47" s="91">
        <v>2.2999999999999998</v>
      </c>
      <c r="F47" s="91">
        <f t="shared" si="0"/>
        <v>0.42045454545454586</v>
      </c>
      <c r="G47" s="91">
        <f t="shared" si="1"/>
        <v>2.6995454545454551</v>
      </c>
      <c r="H47" s="97">
        <f t="shared" si="2"/>
        <v>3.5374365763764688</v>
      </c>
      <c r="I47" s="97">
        <f t="shared" si="3"/>
        <v>0.77851588523784254</v>
      </c>
    </row>
    <row r="48" spans="2:9" outlineLevel="1">
      <c r="B48" s="92">
        <v>37653</v>
      </c>
      <c r="C48" s="91">
        <v>2.8110000000000004</v>
      </c>
      <c r="D48" s="91">
        <v>5.4405000000000001</v>
      </c>
      <c r="E48" s="91">
        <v>2.2000000000000002</v>
      </c>
      <c r="F48" s="91">
        <f t="shared" si="0"/>
        <v>0.61100000000000021</v>
      </c>
      <c r="G48" s="91">
        <f t="shared" si="1"/>
        <v>2.6294999999999997</v>
      </c>
      <c r="H48" s="97">
        <f t="shared" si="2"/>
        <v>3.5179918150716416</v>
      </c>
      <c r="I48" s="97">
        <f t="shared" si="3"/>
        <v>0.79081478301034847</v>
      </c>
    </row>
    <row r="49" spans="2:9" outlineLevel="1">
      <c r="B49" s="92">
        <v>37681</v>
      </c>
      <c r="C49" s="91">
        <v>3.0409523809523802</v>
      </c>
      <c r="D49" s="91">
        <v>5.4261904761904765</v>
      </c>
      <c r="E49" s="91">
        <v>2.2000000000000002</v>
      </c>
      <c r="F49" s="91">
        <f t="shared" si="0"/>
        <v>0.84095238095238001</v>
      </c>
      <c r="G49" s="91">
        <f t="shared" si="1"/>
        <v>2.3852380952380963</v>
      </c>
      <c r="H49" s="97">
        <f t="shared" si="2"/>
        <v>3.500204177635633</v>
      </c>
      <c r="I49" s="97">
        <f t="shared" si="3"/>
        <v>0.80140895784242649</v>
      </c>
    </row>
    <row r="50" spans="2:9" outlineLevel="1">
      <c r="B50" s="92">
        <v>37712</v>
      </c>
      <c r="C50" s="91">
        <v>3.1890476190476189</v>
      </c>
      <c r="D50" s="91">
        <v>5.4671428571428571</v>
      </c>
      <c r="E50" s="91">
        <v>1.9</v>
      </c>
      <c r="F50" s="91">
        <f t="shared" si="0"/>
        <v>1.289047619047619</v>
      </c>
      <c r="G50" s="91">
        <f t="shared" si="1"/>
        <v>2.2780952380952382</v>
      </c>
      <c r="H50" s="97">
        <f t="shared" si="2"/>
        <v>3.4855121074789022</v>
      </c>
      <c r="I50" s="97">
        <f t="shared" si="3"/>
        <v>0.81122082681420604</v>
      </c>
    </row>
    <row r="51" spans="2:9" outlineLevel="1">
      <c r="B51" s="92">
        <v>37742</v>
      </c>
      <c r="C51" s="91">
        <v>3.1742857142857139</v>
      </c>
      <c r="D51" s="91">
        <v>5.1376190476190473</v>
      </c>
      <c r="E51" s="91">
        <v>1.9</v>
      </c>
      <c r="F51" s="91">
        <f t="shared" si="0"/>
        <v>1.274285714285714</v>
      </c>
      <c r="G51" s="91">
        <f t="shared" si="1"/>
        <v>1.9633333333333334</v>
      </c>
      <c r="H51" s="97">
        <f t="shared" si="2"/>
        <v>3.470819573304861</v>
      </c>
      <c r="I51" s="97">
        <f t="shared" si="3"/>
        <v>0.81887605941566199</v>
      </c>
    </row>
    <row r="52" spans="2:9" outlineLevel="1">
      <c r="B52" s="92">
        <v>37773</v>
      </c>
      <c r="C52" s="91">
        <v>3.1014285714285719</v>
      </c>
      <c r="D52" s="91">
        <v>4.9033333333333324</v>
      </c>
      <c r="E52" s="91">
        <v>1.9</v>
      </c>
      <c r="F52" s="91">
        <f t="shared" si="0"/>
        <v>1.201428571428572</v>
      </c>
      <c r="G52" s="91">
        <f t="shared" si="1"/>
        <v>1.8019047619047606</v>
      </c>
      <c r="H52" s="97">
        <f t="shared" si="2"/>
        <v>3.4557405633256164</v>
      </c>
      <c r="I52" s="97">
        <f t="shared" si="3"/>
        <v>0.82540781159166932</v>
      </c>
    </row>
    <row r="53" spans="2:9" outlineLevel="1">
      <c r="B53" s="92">
        <v>37803</v>
      </c>
      <c r="C53" s="91">
        <v>2.9172727272727275</v>
      </c>
      <c r="D53" s="91">
        <v>5.2518181818181811</v>
      </c>
      <c r="E53" s="91">
        <v>1.8</v>
      </c>
      <c r="F53" s="91">
        <f t="shared" si="0"/>
        <v>1.1172727272727274</v>
      </c>
      <c r="G53" s="91">
        <f t="shared" si="1"/>
        <v>2.3345454545454536</v>
      </c>
      <c r="H53" s="97">
        <f t="shared" si="2"/>
        <v>3.4402025710594839</v>
      </c>
      <c r="I53" s="97">
        <f t="shared" si="3"/>
        <v>0.83543530423588053</v>
      </c>
    </row>
    <row r="54" spans="2:9" outlineLevel="1">
      <c r="B54" s="92">
        <v>37834</v>
      </c>
      <c r="C54" s="91">
        <v>2.7747368421052627</v>
      </c>
      <c r="D54" s="91">
        <v>5.3754999999999988</v>
      </c>
      <c r="E54" s="91">
        <v>1.8</v>
      </c>
      <c r="F54" s="91">
        <f t="shared" si="0"/>
        <v>0.97473684210526268</v>
      </c>
      <c r="G54" s="91">
        <f t="shared" si="1"/>
        <v>2.6007631578947361</v>
      </c>
      <c r="H54" s="97">
        <f t="shared" si="2"/>
        <v>3.4238207389734092</v>
      </c>
      <c r="I54" s="97">
        <f t="shared" si="3"/>
        <v>0.84716505741633796</v>
      </c>
    </row>
    <row r="55" spans="2:9" outlineLevel="1">
      <c r="B55" s="92">
        <v>37865</v>
      </c>
      <c r="C55" s="91">
        <v>2.6280952380952383</v>
      </c>
      <c r="D55" s="91">
        <v>5.2623809523809522</v>
      </c>
      <c r="E55" s="91">
        <v>1.9</v>
      </c>
      <c r="F55" s="91">
        <f t="shared" si="0"/>
        <v>0.72809523809523835</v>
      </c>
      <c r="G55" s="91">
        <f t="shared" si="1"/>
        <v>2.6342857142857139</v>
      </c>
      <c r="H55" s="97">
        <f t="shared" si="2"/>
        <v>3.4059089416253814</v>
      </c>
      <c r="I55" s="97">
        <f t="shared" si="3"/>
        <v>0.85903961327593514</v>
      </c>
    </row>
    <row r="56" spans="2:9" outlineLevel="1">
      <c r="B56" s="92">
        <v>37895</v>
      </c>
      <c r="C56" s="91">
        <v>2.63</v>
      </c>
      <c r="D56" s="91">
        <v>5.2990909090909106</v>
      </c>
      <c r="E56" s="91">
        <v>1.9</v>
      </c>
      <c r="F56" s="91">
        <f t="shared" si="0"/>
        <v>0.73</v>
      </c>
      <c r="G56" s="91">
        <f t="shared" si="1"/>
        <v>2.6690909090909107</v>
      </c>
      <c r="H56" s="97">
        <f t="shared" si="2"/>
        <v>3.3881288157674052</v>
      </c>
      <c r="I56" s="97">
        <f t="shared" si="3"/>
        <v>0.87106653218500474</v>
      </c>
    </row>
    <row r="57" spans="2:9" outlineLevel="1">
      <c r="B57" s="92">
        <v>37926</v>
      </c>
      <c r="C57" s="91">
        <v>2.6878947368421056</v>
      </c>
      <c r="D57" s="91">
        <v>5.3078947368421057</v>
      </c>
      <c r="E57" s="91">
        <v>1.8</v>
      </c>
      <c r="F57" s="91">
        <f t="shared" si="0"/>
        <v>0.88789473684210551</v>
      </c>
      <c r="G57" s="91">
        <f t="shared" si="1"/>
        <v>2.62</v>
      </c>
      <c r="H57" s="97">
        <f t="shared" si="2"/>
        <v>3.3715159647446455</v>
      </c>
      <c r="I57" s="97">
        <f t="shared" si="3"/>
        <v>0.88268735256915742</v>
      </c>
    </row>
    <row r="58" spans="2:9" outlineLevel="1">
      <c r="B58" s="92">
        <v>37956</v>
      </c>
      <c r="C58" s="91">
        <v>2.6352380952380954</v>
      </c>
      <c r="D58" s="91">
        <v>5.1999999999999993</v>
      </c>
      <c r="E58" s="91">
        <v>2</v>
      </c>
      <c r="F58" s="91">
        <f t="shared" si="0"/>
        <v>0.63523809523809538</v>
      </c>
      <c r="G58" s="91">
        <f t="shared" si="1"/>
        <v>2.5647619047619039</v>
      </c>
      <c r="H58" s="97">
        <f t="shared" si="2"/>
        <v>3.3533347164422764</v>
      </c>
      <c r="I58" s="97">
        <f t="shared" si="3"/>
        <v>0.89386392766678358</v>
      </c>
    </row>
    <row r="59" spans="2:9" outlineLevel="1">
      <c r="B59" s="92">
        <v>37987</v>
      </c>
      <c r="C59" s="91">
        <v>2.3828571428571426</v>
      </c>
      <c r="D59" s="91">
        <v>5.116190476190476</v>
      </c>
      <c r="E59" s="91">
        <v>1.6</v>
      </c>
      <c r="F59" s="91">
        <f t="shared" si="0"/>
        <v>0.78285714285714247</v>
      </c>
      <c r="G59" s="91">
        <f t="shared" si="1"/>
        <v>2.7333333333333334</v>
      </c>
      <c r="H59" s="97">
        <f t="shared" si="2"/>
        <v>3.3362551312357307</v>
      </c>
      <c r="I59" s="97">
        <f t="shared" si="3"/>
        <v>0.9060863157443021</v>
      </c>
    </row>
    <row r="60" spans="2:9" outlineLevel="1">
      <c r="B60" s="92">
        <v>38018</v>
      </c>
      <c r="C60" s="91">
        <v>2.1985000000000006</v>
      </c>
      <c r="D60" s="91">
        <v>5.0159999999999991</v>
      </c>
      <c r="E60" s="91">
        <v>1.6</v>
      </c>
      <c r="F60" s="91">
        <f t="shared" si="0"/>
        <v>0.59850000000000048</v>
      </c>
      <c r="G60" s="91">
        <f t="shared" si="1"/>
        <v>2.8174999999999986</v>
      </c>
      <c r="H60" s="97">
        <f t="shared" si="2"/>
        <v>3.3180640672408086</v>
      </c>
      <c r="I60" s="97">
        <f t="shared" si="3"/>
        <v>0.91878673889550277</v>
      </c>
    </row>
    <row r="61" spans="2:9" outlineLevel="1">
      <c r="B61" s="92">
        <v>38047</v>
      </c>
      <c r="C61" s="91">
        <v>2.0447826086956522</v>
      </c>
      <c r="D61" s="91">
        <v>4.8591304347826085</v>
      </c>
      <c r="E61" s="91">
        <v>1.7</v>
      </c>
      <c r="F61" s="91">
        <f t="shared" si="0"/>
        <v>0.34478260869565225</v>
      </c>
      <c r="G61" s="91">
        <f t="shared" si="1"/>
        <v>2.8143478260869563</v>
      </c>
      <c r="H61" s="97">
        <f t="shared" si="2"/>
        <v>3.298308044260442</v>
      </c>
      <c r="I61" s="97">
        <f t="shared" si="3"/>
        <v>0.93138182917584467</v>
      </c>
    </row>
    <row r="62" spans="2:9" outlineLevel="1">
      <c r="B62" s="92">
        <v>38078</v>
      </c>
      <c r="C62" s="91">
        <v>1.9571428571428575</v>
      </c>
      <c r="D62" s="91">
        <v>5.1480952380952365</v>
      </c>
      <c r="E62" s="91">
        <v>1.9</v>
      </c>
      <c r="F62" s="91">
        <f t="shared" si="0"/>
        <v>5.7142857142857606E-2</v>
      </c>
      <c r="G62" s="91">
        <f t="shared" si="1"/>
        <v>3.1909523809523792</v>
      </c>
      <c r="H62" s="97">
        <f t="shared" si="2"/>
        <v>3.2767720629506907</v>
      </c>
      <c r="I62" s="97">
        <f t="shared" si="3"/>
        <v>0.94639558699495785</v>
      </c>
    </row>
    <row r="63" spans="2:9" outlineLevel="1">
      <c r="B63" s="92">
        <v>38108</v>
      </c>
      <c r="C63" s="91">
        <v>1.9735</v>
      </c>
      <c r="D63" s="91">
        <v>5.2445000000000004</v>
      </c>
      <c r="E63" s="91">
        <v>1.9</v>
      </c>
      <c r="F63" s="91">
        <f t="shared" si="0"/>
        <v>7.3500000000000121E-2</v>
      </c>
      <c r="G63" s="91">
        <f t="shared" si="1"/>
        <v>3.2710000000000004</v>
      </c>
      <c r="H63" s="97">
        <f t="shared" si="2"/>
        <v>3.2554878631968656</v>
      </c>
      <c r="I63" s="97">
        <f t="shared" si="3"/>
        <v>0.96184146349333022</v>
      </c>
    </row>
    <row r="64" spans="2:9" outlineLevel="1">
      <c r="B64" s="92">
        <v>38139</v>
      </c>
      <c r="C64" s="91">
        <v>2.0122727272727277</v>
      </c>
      <c r="D64" s="91">
        <v>5.379545454545454</v>
      </c>
      <c r="E64" s="91">
        <v>1.9</v>
      </c>
      <c r="F64" s="91">
        <f t="shared" si="0"/>
        <v>0.11227272727272775</v>
      </c>
      <c r="G64" s="91">
        <f t="shared" si="1"/>
        <v>3.3672727272727263</v>
      </c>
      <c r="H64" s="97">
        <f t="shared" si="2"/>
        <v>3.234602712792054</v>
      </c>
      <c r="I64" s="97">
        <f t="shared" si="3"/>
        <v>0.97782439547857525</v>
      </c>
    </row>
    <row r="65" spans="2:9" outlineLevel="1">
      <c r="B65" s="92">
        <v>38169</v>
      </c>
      <c r="C65" s="91">
        <v>2.0285714285714285</v>
      </c>
      <c r="D65" s="91">
        <v>5.2457142857142856</v>
      </c>
      <c r="E65" s="91">
        <v>1.8</v>
      </c>
      <c r="F65" s="91">
        <f t="shared" si="0"/>
        <v>0.22857142857142843</v>
      </c>
      <c r="G65" s="91">
        <f t="shared" si="1"/>
        <v>3.2171428571428571</v>
      </c>
      <c r="H65" s="97">
        <f t="shared" si="2"/>
        <v>3.2146290829965678</v>
      </c>
      <c r="I65" s="97">
        <f t="shared" si="3"/>
        <v>0.99270358791488267</v>
      </c>
    </row>
    <row r="66" spans="2:9" outlineLevel="1">
      <c r="B66" s="92">
        <v>38200</v>
      </c>
      <c r="C66" s="91">
        <v>2.0742857142857138</v>
      </c>
      <c r="D66" s="91">
        <v>5.1300000000000008</v>
      </c>
      <c r="E66" s="91">
        <v>1.8</v>
      </c>
      <c r="F66" s="91">
        <f t="shared" si="0"/>
        <v>0.2742857142857138</v>
      </c>
      <c r="G66" s="91">
        <f t="shared" si="1"/>
        <v>3.0557142857142869</v>
      </c>
      <c r="H66" s="97">
        <f t="shared" si="2"/>
        <v>3.1950919177559638</v>
      </c>
      <c r="I66" s="97">
        <f t="shared" si="3"/>
        <v>1.0064113001926196</v>
      </c>
    </row>
    <row r="67" spans="2:9" outlineLevel="1">
      <c r="B67" s="92">
        <v>38231</v>
      </c>
      <c r="C67" s="91">
        <v>2.3557142857142859</v>
      </c>
      <c r="D67" s="91">
        <v>5.0585714285714278</v>
      </c>
      <c r="E67" s="91">
        <v>1.7</v>
      </c>
      <c r="F67" s="91">
        <f t="shared" si="0"/>
        <v>0.65571428571428592</v>
      </c>
      <c r="G67" s="91">
        <f t="shared" si="1"/>
        <v>2.702857142857142</v>
      </c>
      <c r="H67" s="97">
        <f t="shared" si="2"/>
        <v>3.178218976679275</v>
      </c>
      <c r="I67" s="97">
        <f t="shared" si="3"/>
        <v>1.0176833655923838</v>
      </c>
    </row>
    <row r="68" spans="2:9" outlineLevel="1">
      <c r="B68" s="92">
        <v>38261</v>
      </c>
      <c r="C68" s="91">
        <v>2.5244999999999997</v>
      </c>
      <c r="D68" s="91">
        <v>4.9995000000000003</v>
      </c>
      <c r="E68" s="91">
        <v>1.8</v>
      </c>
      <c r="F68" s="91">
        <f t="shared" si="0"/>
        <v>0.7244999999999997</v>
      </c>
      <c r="G68" s="91">
        <f t="shared" si="1"/>
        <v>2.4750000000000005</v>
      </c>
      <c r="H68" s="97">
        <f t="shared" si="2"/>
        <v>3.1619151961033332</v>
      </c>
      <c r="I68" s="97">
        <f t="shared" si="3"/>
        <v>1.0273665325984145</v>
      </c>
    </row>
    <row r="69" spans="2:9" outlineLevel="1">
      <c r="B69" s="92">
        <v>38292</v>
      </c>
      <c r="C69" s="91">
        <v>2.6228571428571419</v>
      </c>
      <c r="D69" s="91">
        <v>4.9161904761904749</v>
      </c>
      <c r="E69" s="91">
        <v>1.9</v>
      </c>
      <c r="F69" s="91">
        <f t="shared" si="0"/>
        <v>0.72285714285714198</v>
      </c>
      <c r="G69" s="91">
        <f t="shared" si="1"/>
        <v>2.293333333333333</v>
      </c>
      <c r="H69" s="97">
        <f t="shared" si="2"/>
        <v>3.1457088303010328</v>
      </c>
      <c r="I69" s="97">
        <f t="shared" si="3"/>
        <v>1.0357782721381814</v>
      </c>
    </row>
    <row r="70" spans="2:9" outlineLevel="1">
      <c r="B70" s="92">
        <v>38322</v>
      </c>
      <c r="C70" s="91">
        <v>2.4633333333333334</v>
      </c>
      <c r="D70" s="91">
        <v>4.8104761904761899</v>
      </c>
      <c r="E70" s="91">
        <v>1.9</v>
      </c>
      <c r="F70" s="91">
        <f t="shared" si="0"/>
        <v>0.56333333333333346</v>
      </c>
      <c r="G70" s="91">
        <f t="shared" si="1"/>
        <v>2.3471428571428565</v>
      </c>
      <c r="H70" s="97">
        <f t="shared" si="2"/>
        <v>3.1285501891251672</v>
      </c>
      <c r="I70" s="97">
        <f t="shared" si="3"/>
        <v>1.0444916580850563</v>
      </c>
    </row>
    <row r="71" spans="2:9" outlineLevel="1">
      <c r="B71" s="92">
        <v>38353</v>
      </c>
      <c r="C71" s="91">
        <v>2.4504999999999995</v>
      </c>
      <c r="D71" s="91">
        <v>4.7299999999999995</v>
      </c>
      <c r="E71" s="91">
        <v>2</v>
      </c>
      <c r="F71" s="91">
        <f t="shared" si="0"/>
        <v>0.45049999999999946</v>
      </c>
      <c r="G71" s="91">
        <f t="shared" si="1"/>
        <v>2.2795000000000001</v>
      </c>
      <c r="H71" s="97">
        <f t="shared" si="2"/>
        <v>3.1107558357090532</v>
      </c>
      <c r="I71" s="97">
        <f t="shared" si="3"/>
        <v>1.0526976935795076</v>
      </c>
    </row>
    <row r="72" spans="2:9" outlineLevel="1">
      <c r="B72" s="92">
        <v>38384</v>
      </c>
      <c r="C72" s="91">
        <v>2.4455</v>
      </c>
      <c r="D72" s="91">
        <v>4.6369999999999996</v>
      </c>
      <c r="E72" s="91">
        <v>1.9</v>
      </c>
      <c r="F72" s="91">
        <f t="shared" si="0"/>
        <v>0.5455000000000001</v>
      </c>
      <c r="G72" s="91">
        <f t="shared" si="1"/>
        <v>2.1914999999999996</v>
      </c>
      <c r="H72" s="97">
        <f t="shared" si="2"/>
        <v>3.0937109464352388</v>
      </c>
      <c r="I72" s="97">
        <f t="shared" si="3"/>
        <v>1.0602644863131985</v>
      </c>
    </row>
    <row r="73" spans="2:9" outlineLevel="1">
      <c r="B73" s="92">
        <v>38412</v>
      </c>
      <c r="C73" s="91">
        <v>2.4918181818181817</v>
      </c>
      <c r="D73" s="91">
        <v>4.7459090909090911</v>
      </c>
      <c r="E73" s="91">
        <v>1.9</v>
      </c>
      <c r="F73" s="91">
        <f t="shared" si="0"/>
        <v>0.5918181818181818</v>
      </c>
      <c r="G73" s="91">
        <f t="shared" si="1"/>
        <v>2.2540909090909094</v>
      </c>
      <c r="H73" s="97">
        <f t="shared" si="2"/>
        <v>3.077087074245092</v>
      </c>
      <c r="I73" s="97">
        <f t="shared" si="3"/>
        <v>1.0681968877934489</v>
      </c>
    </row>
    <row r="74" spans="2:9" outlineLevel="1">
      <c r="B74" s="92">
        <v>38443</v>
      </c>
      <c r="C74" s="91">
        <v>2.4723809523809526</v>
      </c>
      <c r="D74" s="91">
        <v>4.5976190476190473</v>
      </c>
      <c r="E74" s="91">
        <v>2</v>
      </c>
      <c r="F74" s="91">
        <f t="shared" si="0"/>
        <v>0.47238095238095257</v>
      </c>
      <c r="G74" s="91">
        <f t="shared" si="1"/>
        <v>2.1252380952380947</v>
      </c>
      <c r="H74" s="97">
        <f t="shared" si="2"/>
        <v>3.0597800568240676</v>
      </c>
      <c r="I74" s="97">
        <f t="shared" si="3"/>
        <v>1.0752204174110214</v>
      </c>
    </row>
    <row r="75" spans="2:9" outlineLevel="1">
      <c r="B75" s="92">
        <v>38473</v>
      </c>
      <c r="C75" s="91">
        <v>2.4580952380952374</v>
      </c>
      <c r="D75" s="91">
        <v>4.4580952380952379</v>
      </c>
      <c r="E75" s="91">
        <v>1.9</v>
      </c>
      <c r="F75" s="91">
        <f t="shared" si="0"/>
        <v>0.55809523809523753</v>
      </c>
      <c r="G75" s="91">
        <f t="shared" si="1"/>
        <v>2.0000000000000004</v>
      </c>
      <c r="H75" s="97">
        <f t="shared" si="2"/>
        <v>3.043157566334175</v>
      </c>
      <c r="I75" s="97">
        <f t="shared" si="3"/>
        <v>1.0813651322454996</v>
      </c>
    </row>
    <row r="76" spans="2:9" outlineLevel="1">
      <c r="B76" s="92">
        <v>38504</v>
      </c>
      <c r="C76" s="91">
        <v>2.4450000000000003</v>
      </c>
      <c r="D76" s="91">
        <v>4.2859090909090911</v>
      </c>
      <c r="E76" s="91">
        <v>2</v>
      </c>
      <c r="F76" s="91">
        <f t="shared" si="0"/>
        <v>0.44500000000000028</v>
      </c>
      <c r="G76" s="91">
        <f t="shared" si="1"/>
        <v>1.8409090909090908</v>
      </c>
      <c r="H76" s="97">
        <f t="shared" si="2"/>
        <v>3.0258940609100278</v>
      </c>
      <c r="I76" s="97">
        <f t="shared" si="3"/>
        <v>1.0864119359575499</v>
      </c>
    </row>
    <row r="77" spans="2:9" outlineLevel="1">
      <c r="B77" s="92">
        <v>38534</v>
      </c>
      <c r="C77" s="91">
        <v>2.5460000000000007</v>
      </c>
      <c r="D77" s="91">
        <v>4.3125000000000009</v>
      </c>
      <c r="E77" s="91">
        <v>2</v>
      </c>
      <c r="F77" s="91">
        <f t="shared" si="0"/>
        <v>0.54600000000000071</v>
      </c>
      <c r="G77" s="91">
        <f t="shared" si="1"/>
        <v>1.7665000000000002</v>
      </c>
      <c r="H77" s="97">
        <f t="shared" si="2"/>
        <v>3.0094163595086321</v>
      </c>
      <c r="I77" s="97">
        <f t="shared" si="3"/>
        <v>1.0909307935259382</v>
      </c>
    </row>
    <row r="78" spans="2:9" outlineLevel="1">
      <c r="B78" s="92">
        <v>38565</v>
      </c>
      <c r="C78" s="91">
        <v>2.6790909090909101</v>
      </c>
      <c r="D78" s="91">
        <v>4.2609090909090916</v>
      </c>
      <c r="E78" s="91">
        <v>2.1</v>
      </c>
      <c r="F78" s="91">
        <f t="shared" si="0"/>
        <v>0.57909090909090999</v>
      </c>
      <c r="G78" s="91">
        <f t="shared" si="1"/>
        <v>1.5818181818181816</v>
      </c>
      <c r="H78" s="97">
        <f t="shared" si="2"/>
        <v>2.993268017645391</v>
      </c>
      <c r="I78" s="97">
        <f t="shared" si="3"/>
        <v>1.0941925037471492</v>
      </c>
    </row>
    <row r="79" spans="2:9" outlineLevel="1">
      <c r="B79" s="92">
        <v>38596</v>
      </c>
      <c r="C79" s="91">
        <v>2.7823809523809522</v>
      </c>
      <c r="D79" s="91">
        <v>4.1809523809523812</v>
      </c>
      <c r="E79" s="91">
        <v>2.1</v>
      </c>
      <c r="F79" s="91">
        <f t="shared" ref="F79:F142" si="4">C79-E79</f>
        <v>0.68238095238095209</v>
      </c>
      <c r="G79" s="91">
        <f t="shared" ref="G79:G142" si="5">D79-C79</f>
        <v>1.398571428571429</v>
      </c>
      <c r="H79" s="97">
        <f t="shared" si="2"/>
        <v>2.9779132863147302</v>
      </c>
      <c r="I79" s="97">
        <f t="shared" si="3"/>
        <v>1.0962149550748852</v>
      </c>
    </row>
    <row r="80" spans="2:9" outlineLevel="1">
      <c r="B80" s="92">
        <v>38626</v>
      </c>
      <c r="C80" s="91">
        <v>2.9799999999999995</v>
      </c>
      <c r="D80" s="91">
        <v>4.2844999999999995</v>
      </c>
      <c r="E80" s="91">
        <v>1.9</v>
      </c>
      <c r="F80" s="91">
        <f t="shared" si="4"/>
        <v>1.0799999999999996</v>
      </c>
      <c r="G80" s="91">
        <f t="shared" si="5"/>
        <v>1.3045</v>
      </c>
      <c r="H80" s="97">
        <f t="shared" ref="H80:H143" si="6">$I$11*F80+(1-$I$11)*H79</f>
        <v>2.9653025668043331</v>
      </c>
      <c r="I80" s="97">
        <f t="shared" ref="I80:I143" si="7">$I$11*G80+(1-$I$11)*I79</f>
        <v>1.097598908861763</v>
      </c>
    </row>
    <row r="81" spans="2:9" outlineLevel="1">
      <c r="B81" s="92">
        <v>38657</v>
      </c>
      <c r="C81" s="91">
        <v>3.1976190476190474</v>
      </c>
      <c r="D81" s="91">
        <v>4.2757142857142858</v>
      </c>
      <c r="E81" s="91">
        <v>2</v>
      </c>
      <c r="F81" s="91">
        <f t="shared" si="4"/>
        <v>1.1976190476190474</v>
      </c>
      <c r="G81" s="91">
        <f t="shared" si="5"/>
        <v>1.0780952380952384</v>
      </c>
      <c r="H81" s="97">
        <f t="shared" si="6"/>
        <v>2.9535571613612412</v>
      </c>
      <c r="I81" s="97">
        <f t="shared" si="7"/>
        <v>1.0974693163649754</v>
      </c>
    </row>
    <row r="82" spans="2:9" outlineLevel="1">
      <c r="B82" s="92">
        <v>38687</v>
      </c>
      <c r="C82" s="91">
        <v>3.343</v>
      </c>
      <c r="D82" s="91">
        <v>4.1630000000000003</v>
      </c>
      <c r="E82" s="91">
        <v>1.9</v>
      </c>
      <c r="F82" s="91">
        <f t="shared" si="4"/>
        <v>1.4430000000000001</v>
      </c>
      <c r="G82" s="91">
        <f t="shared" si="5"/>
        <v>0.82000000000000028</v>
      </c>
      <c r="H82" s="97">
        <f t="shared" si="6"/>
        <v>2.9435202367010334</v>
      </c>
      <c r="I82" s="97">
        <f t="shared" si="7"/>
        <v>1.0956256664223509</v>
      </c>
    </row>
    <row r="83" spans="2:9" outlineLevel="1">
      <c r="B83" s="92">
        <v>38718</v>
      </c>
      <c r="C83" s="91">
        <v>3.43</v>
      </c>
      <c r="D83" s="91">
        <v>4.1471428571428568</v>
      </c>
      <c r="E83" s="91">
        <v>2.1</v>
      </c>
      <c r="F83" s="91">
        <f t="shared" si="4"/>
        <v>1.33</v>
      </c>
      <c r="G83" s="91">
        <f t="shared" si="5"/>
        <v>0.71714285714285664</v>
      </c>
      <c r="H83" s="97">
        <f t="shared" si="6"/>
        <v>2.9327991720053452</v>
      </c>
      <c r="I83" s="97">
        <f t="shared" si="7"/>
        <v>1.0931108304802946</v>
      </c>
    </row>
    <row r="84" spans="2:9" outlineLevel="1">
      <c r="B84" s="92">
        <v>38749</v>
      </c>
      <c r="C84" s="91">
        <v>3.6455000000000006</v>
      </c>
      <c r="D84" s="91">
        <v>4.2380000000000004</v>
      </c>
      <c r="E84" s="91">
        <v>2</v>
      </c>
      <c r="F84" s="91">
        <f t="shared" si="4"/>
        <v>1.6455000000000006</v>
      </c>
      <c r="G84" s="91">
        <f t="shared" si="5"/>
        <v>0.5924999999999998</v>
      </c>
      <c r="H84" s="97">
        <f t="shared" si="6"/>
        <v>2.9242456891348776</v>
      </c>
      <c r="I84" s="97">
        <f t="shared" si="7"/>
        <v>1.089784512669794</v>
      </c>
    </row>
    <row r="85" spans="2:9" outlineLevel="1">
      <c r="B85" s="92">
        <v>38777</v>
      </c>
      <c r="C85" s="91">
        <v>3.7604347826086961</v>
      </c>
      <c r="D85" s="91">
        <v>4.2452173913043483</v>
      </c>
      <c r="E85" s="91">
        <v>2</v>
      </c>
      <c r="F85" s="91">
        <f t="shared" si="4"/>
        <v>1.7604347826086961</v>
      </c>
      <c r="G85" s="91">
        <f t="shared" si="5"/>
        <v>0.48478260869565215</v>
      </c>
      <c r="H85" s="97">
        <f t="shared" si="6"/>
        <v>2.9165127263008164</v>
      </c>
      <c r="I85" s="97">
        <f t="shared" si="7"/>
        <v>1.0857645664639859</v>
      </c>
    </row>
    <row r="86" spans="2:9" outlineLevel="1">
      <c r="B86" s="92">
        <v>38808</v>
      </c>
      <c r="C86" s="91">
        <v>3.9547368421052638</v>
      </c>
      <c r="D86" s="91">
        <v>4.480526315789473</v>
      </c>
      <c r="E86" s="91">
        <v>1.8</v>
      </c>
      <c r="F86" s="91">
        <f t="shared" si="4"/>
        <v>2.1547368421052635</v>
      </c>
      <c r="G86" s="91">
        <f t="shared" si="5"/>
        <v>0.52578947368420925</v>
      </c>
      <c r="H86" s="97">
        <f t="shared" si="6"/>
        <v>2.911451092518786</v>
      </c>
      <c r="I86" s="97">
        <f t="shared" si="7"/>
        <v>1.0820438017279075</v>
      </c>
    </row>
    <row r="87" spans="2:9" outlineLevel="1">
      <c r="B87" s="92">
        <v>38838</v>
      </c>
      <c r="C87" s="91">
        <v>4.1059090909090905</v>
      </c>
      <c r="D87" s="91">
        <v>4.4654545454545458</v>
      </c>
      <c r="E87" s="91">
        <v>1.9</v>
      </c>
      <c r="F87" s="91">
        <f t="shared" si="4"/>
        <v>2.2059090909090906</v>
      </c>
      <c r="G87" s="91">
        <f t="shared" si="5"/>
        <v>0.35954545454545528</v>
      </c>
      <c r="H87" s="97">
        <f t="shared" si="6"/>
        <v>2.9067631057971268</v>
      </c>
      <c r="I87" s="97">
        <f t="shared" si="7"/>
        <v>1.0772431482582565</v>
      </c>
    </row>
    <row r="88" spans="2:9" outlineLevel="1">
      <c r="B88" s="92">
        <v>38869</v>
      </c>
      <c r="C88" s="91">
        <v>4.2259090909090915</v>
      </c>
      <c r="D88" s="91">
        <v>4.5122727272727268</v>
      </c>
      <c r="E88" s="91">
        <v>1.7</v>
      </c>
      <c r="F88" s="91">
        <f t="shared" si="4"/>
        <v>2.5259090909090913</v>
      </c>
      <c r="G88" s="91">
        <f t="shared" si="5"/>
        <v>0.28636363636363527</v>
      </c>
      <c r="H88" s="97">
        <f t="shared" si="6"/>
        <v>2.9042325143360768</v>
      </c>
      <c r="I88" s="97">
        <f t="shared" si="7"/>
        <v>1.0719881348901859</v>
      </c>
    </row>
    <row r="89" spans="2:9" outlineLevel="1">
      <c r="B89" s="92">
        <v>38899</v>
      </c>
      <c r="C89" s="91">
        <v>4.1889999999999992</v>
      </c>
      <c r="D89" s="91">
        <v>4.5215000000000005</v>
      </c>
      <c r="E89" s="91">
        <v>1.9</v>
      </c>
      <c r="F89" s="91">
        <f t="shared" si="4"/>
        <v>2.2889999999999993</v>
      </c>
      <c r="G89" s="91">
        <f t="shared" si="5"/>
        <v>0.33250000000000135</v>
      </c>
      <c r="H89" s="97">
        <f t="shared" si="6"/>
        <v>2.9001445906527805</v>
      </c>
      <c r="I89" s="97">
        <f t="shared" si="7"/>
        <v>1.0670745924656662</v>
      </c>
    </row>
    <row r="90" spans="2:9" outlineLevel="1">
      <c r="B90" s="92">
        <v>38930</v>
      </c>
      <c r="C90" s="91">
        <v>4.1286363636363639</v>
      </c>
      <c r="D90" s="91">
        <v>4.3286363636363641</v>
      </c>
      <c r="E90" s="91">
        <v>2.1</v>
      </c>
      <c r="F90" s="91">
        <f t="shared" si="4"/>
        <v>2.0286363636363638</v>
      </c>
      <c r="G90" s="91">
        <f t="shared" si="5"/>
        <v>0.20000000000000018</v>
      </c>
      <c r="H90" s="97">
        <f t="shared" si="6"/>
        <v>2.8943538383138008</v>
      </c>
      <c r="I90" s="97">
        <f t="shared" si="7"/>
        <v>1.0613132994924723</v>
      </c>
    </row>
    <row r="91" spans="2:9" outlineLevel="1">
      <c r="B91" s="92">
        <v>38961</v>
      </c>
      <c r="C91" s="91">
        <v>4.1509999999999998</v>
      </c>
      <c r="D91" s="91">
        <v>4.1649999999999991</v>
      </c>
      <c r="E91" s="91">
        <v>2.1</v>
      </c>
      <c r="F91" s="91">
        <f t="shared" si="4"/>
        <v>2.0509999999999997</v>
      </c>
      <c r="G91" s="91">
        <f t="shared" si="5"/>
        <v>1.3999999999999346E-2</v>
      </c>
      <c r="H91" s="97">
        <f t="shared" si="6"/>
        <v>2.8887501583250046</v>
      </c>
      <c r="I91" s="97">
        <f t="shared" si="7"/>
        <v>1.0543544071370405</v>
      </c>
    </row>
    <row r="92" spans="2:9" outlineLevel="1">
      <c r="B92" s="92">
        <v>38991</v>
      </c>
      <c r="C92" s="91">
        <v>4.1619047619047604</v>
      </c>
      <c r="D92" s="91">
        <v>4.1885714285714286</v>
      </c>
      <c r="E92" s="91">
        <v>2.2999999999999998</v>
      </c>
      <c r="F92" s="91">
        <f t="shared" si="4"/>
        <v>1.8619047619047606</v>
      </c>
      <c r="G92" s="91">
        <f t="shared" si="5"/>
        <v>2.6666666666668171E-2</v>
      </c>
      <c r="H92" s="97">
        <f t="shared" si="6"/>
        <v>2.8819272653255346</v>
      </c>
      <c r="I92" s="97">
        <f t="shared" si="7"/>
        <v>1.0475259171671376</v>
      </c>
    </row>
    <row r="93" spans="2:9" outlineLevel="1">
      <c r="B93" s="92">
        <v>39022</v>
      </c>
      <c r="C93" s="91">
        <v>4.1785714285714288</v>
      </c>
      <c r="D93" s="91">
        <v>4.089999999999999</v>
      </c>
      <c r="E93" s="91">
        <v>2.2999999999999998</v>
      </c>
      <c r="F93" s="91">
        <f t="shared" si="4"/>
        <v>1.878571428571429</v>
      </c>
      <c r="G93" s="91">
        <f t="shared" si="5"/>
        <v>-8.8571428571429855E-2</v>
      </c>
      <c r="H93" s="97">
        <f t="shared" si="6"/>
        <v>2.8752604491344775</v>
      </c>
      <c r="I93" s="97">
        <f t="shared" si="7"/>
        <v>1.0399770975941238</v>
      </c>
    </row>
    <row r="94" spans="2:9" outlineLevel="1">
      <c r="B94" s="92">
        <v>39052</v>
      </c>
      <c r="C94" s="91">
        <v>4.1600000000000019</v>
      </c>
      <c r="D94" s="91">
        <v>4.0515789473684203</v>
      </c>
      <c r="E94" s="91">
        <v>2.1</v>
      </c>
      <c r="F94" s="91">
        <f t="shared" si="4"/>
        <v>2.0600000000000018</v>
      </c>
      <c r="G94" s="91">
        <f t="shared" si="5"/>
        <v>-0.10842105263158164</v>
      </c>
      <c r="H94" s="97">
        <f t="shared" si="6"/>
        <v>2.8698434361834178</v>
      </c>
      <c r="I94" s="97">
        <f t="shared" si="7"/>
        <v>1.0323465451009297</v>
      </c>
    </row>
    <row r="95" spans="2:9" outlineLevel="1">
      <c r="B95" s="92">
        <v>39083</v>
      </c>
      <c r="C95" s="91">
        <v>4.1568181818181822</v>
      </c>
      <c r="D95" s="91">
        <v>4.1868181818181816</v>
      </c>
      <c r="E95" s="91">
        <v>2.2000000000000002</v>
      </c>
      <c r="F95" s="91">
        <f t="shared" si="4"/>
        <v>1.956818181818182</v>
      </c>
      <c r="G95" s="91">
        <f t="shared" si="5"/>
        <v>2.9999999999999361E-2</v>
      </c>
      <c r="H95" s="97">
        <f t="shared" si="6"/>
        <v>2.8637768231976022</v>
      </c>
      <c r="I95" s="97">
        <f t="shared" si="7"/>
        <v>1.0256864351667043</v>
      </c>
    </row>
    <row r="96" spans="2:9" outlineLevel="1">
      <c r="B96" s="92">
        <v>39114</v>
      </c>
      <c r="C96" s="91">
        <v>4.1805000000000003</v>
      </c>
      <c r="D96" s="91">
        <v>4.1805000000000003</v>
      </c>
      <c r="E96" s="91">
        <v>2.4</v>
      </c>
      <c r="F96" s="91">
        <f t="shared" si="4"/>
        <v>1.7805000000000004</v>
      </c>
      <c r="G96" s="91">
        <f t="shared" si="5"/>
        <v>0</v>
      </c>
      <c r="H96" s="97">
        <f t="shared" si="6"/>
        <v>2.8565789705517708</v>
      </c>
      <c r="I96" s="97">
        <f t="shared" si="7"/>
        <v>1.0188712429064604</v>
      </c>
    </row>
    <row r="97" spans="2:9" outlineLevel="1">
      <c r="B97" s="92">
        <v>39142</v>
      </c>
      <c r="C97" s="91">
        <v>4.1718181818181819</v>
      </c>
      <c r="D97" s="91">
        <v>4.1413636363636357</v>
      </c>
      <c r="E97" s="91">
        <v>2.4</v>
      </c>
      <c r="F97" s="91">
        <f t="shared" si="4"/>
        <v>1.771818181818182</v>
      </c>
      <c r="G97" s="91">
        <f t="shared" si="5"/>
        <v>-3.0454545454546178E-2</v>
      </c>
      <c r="H97" s="97">
        <f t="shared" si="6"/>
        <v>2.8493712576698198</v>
      </c>
      <c r="I97" s="97">
        <f t="shared" si="7"/>
        <v>1.0118989785319685</v>
      </c>
    </row>
    <row r="98" spans="2:9" outlineLevel="1">
      <c r="B98" s="92">
        <v>39173</v>
      </c>
      <c r="C98" s="91">
        <v>4.161999999999999</v>
      </c>
      <c r="D98" s="91">
        <v>4.2359999999999989</v>
      </c>
      <c r="E98" s="91">
        <v>2.5</v>
      </c>
      <c r="F98" s="91">
        <f t="shared" si="4"/>
        <v>1.661999999999999</v>
      </c>
      <c r="G98" s="91">
        <f t="shared" si="5"/>
        <v>7.3999999999999844E-2</v>
      </c>
      <c r="H98" s="97">
        <f t="shared" si="6"/>
        <v>2.8414817476520802</v>
      </c>
      <c r="I98" s="97">
        <f t="shared" si="7"/>
        <v>1.0056670916314239</v>
      </c>
    </row>
    <row r="99" spans="2:9" outlineLevel="1">
      <c r="B99" s="92">
        <v>39203</v>
      </c>
      <c r="C99" s="91">
        <v>4.1818181818181808</v>
      </c>
      <c r="D99" s="91">
        <v>4.3031818181818178</v>
      </c>
      <c r="E99" s="91">
        <v>2.5</v>
      </c>
      <c r="F99" s="91">
        <f t="shared" si="4"/>
        <v>1.6818181818181808</v>
      </c>
      <c r="G99" s="91">
        <f t="shared" si="5"/>
        <v>0.12136363636363701</v>
      </c>
      <c r="H99" s="97">
        <f t="shared" si="6"/>
        <v>2.8337763418990307</v>
      </c>
      <c r="I99" s="97">
        <f t="shared" si="7"/>
        <v>0.99979132116452818</v>
      </c>
    </row>
    <row r="100" spans="2:9" outlineLevel="1">
      <c r="B100" s="92">
        <v>39234</v>
      </c>
      <c r="C100" s="91">
        <v>4.3509523809523802</v>
      </c>
      <c r="D100" s="91">
        <v>4.550476190476191</v>
      </c>
      <c r="E100" s="91">
        <v>2.5</v>
      </c>
      <c r="F100" s="91">
        <f t="shared" si="4"/>
        <v>1.8509523809523802</v>
      </c>
      <c r="G100" s="91">
        <f t="shared" si="5"/>
        <v>0.19952380952381077</v>
      </c>
      <c r="H100" s="97">
        <f t="shared" si="6"/>
        <v>2.8272459501319434</v>
      </c>
      <c r="I100" s="97">
        <f t="shared" si="7"/>
        <v>0.99447392906060306</v>
      </c>
    </row>
    <row r="101" spans="2:9" outlineLevel="1">
      <c r="B101" s="92">
        <v>39264</v>
      </c>
      <c r="C101" s="91">
        <v>4.5023809523809533</v>
      </c>
      <c r="D101" s="91">
        <v>4.5480952380952386</v>
      </c>
      <c r="E101" s="91">
        <v>2.4</v>
      </c>
      <c r="F101" s="91">
        <f t="shared" si="4"/>
        <v>2.1023809523809533</v>
      </c>
      <c r="G101" s="91">
        <f t="shared" si="5"/>
        <v>4.5714285714285374E-2</v>
      </c>
      <c r="H101" s="97">
        <f t="shared" si="6"/>
        <v>2.8224295714093453</v>
      </c>
      <c r="I101" s="97">
        <f t="shared" si="7"/>
        <v>0.98816987827424874</v>
      </c>
    </row>
    <row r="102" spans="2:9" outlineLevel="1">
      <c r="B102" s="92">
        <v>39295</v>
      </c>
      <c r="C102" s="91">
        <v>4.2145454545454548</v>
      </c>
      <c r="D102" s="91">
        <v>4.4581818181818189</v>
      </c>
      <c r="E102" s="91">
        <v>2.2999999999999998</v>
      </c>
      <c r="F102" s="91">
        <f t="shared" si="4"/>
        <v>1.914545454545455</v>
      </c>
      <c r="G102" s="91">
        <f t="shared" si="5"/>
        <v>0.24363636363636409</v>
      </c>
      <c r="H102" s="97">
        <f t="shared" si="6"/>
        <v>2.8163971188055985</v>
      </c>
      <c r="I102" s="97">
        <f t="shared" si="7"/>
        <v>0.98322281173180426</v>
      </c>
    </row>
    <row r="103" spans="2:9" outlineLevel="1">
      <c r="B103" s="92">
        <v>39326</v>
      </c>
      <c r="C103" s="91">
        <v>3.9957894736842108</v>
      </c>
      <c r="D103" s="91">
        <v>4.4294736842105271</v>
      </c>
      <c r="E103" s="91">
        <v>2.2000000000000002</v>
      </c>
      <c r="F103" s="91">
        <f t="shared" si="4"/>
        <v>1.7957894736842106</v>
      </c>
      <c r="G103" s="91">
        <f t="shared" si="5"/>
        <v>0.43368421052631634</v>
      </c>
      <c r="H103" s="97">
        <f t="shared" si="6"/>
        <v>2.8096156726586123</v>
      </c>
      <c r="I103" s="97">
        <f t="shared" si="7"/>
        <v>0.97957139245469138</v>
      </c>
    </row>
    <row r="104" spans="2:9" outlineLevel="1">
      <c r="B104" s="92">
        <v>39356</v>
      </c>
      <c r="C104" s="91">
        <v>3.9304545454545452</v>
      </c>
      <c r="D104" s="91">
        <v>4.4372727272727275</v>
      </c>
      <c r="E104" s="91">
        <v>2</v>
      </c>
      <c r="F104" s="91">
        <f t="shared" si="4"/>
        <v>1.9304545454545452</v>
      </c>
      <c r="G104" s="91">
        <f t="shared" si="5"/>
        <v>0.50681818181818228</v>
      </c>
      <c r="H104" s="97">
        <f t="shared" si="6"/>
        <v>2.8037740704844989</v>
      </c>
      <c r="I104" s="97">
        <f t="shared" si="7"/>
        <v>0.97643017510826935</v>
      </c>
    </row>
    <row r="105" spans="2:9" outlineLevel="1">
      <c r="B105" s="92">
        <v>39387</v>
      </c>
      <c r="C105" s="91">
        <v>3.9447619047619042</v>
      </c>
      <c r="D105" s="91">
        <v>4.265714285714286</v>
      </c>
      <c r="E105" s="91">
        <v>1.9</v>
      </c>
      <c r="F105" s="91">
        <f t="shared" si="4"/>
        <v>2.0447619047619043</v>
      </c>
      <c r="G105" s="91">
        <f t="shared" si="5"/>
        <v>0.32095238095238177</v>
      </c>
      <c r="H105" s="97">
        <f t="shared" si="6"/>
        <v>2.7987308002803619</v>
      </c>
      <c r="I105" s="97">
        <f t="shared" si="7"/>
        <v>0.97207484092783147</v>
      </c>
    </row>
    <row r="106" spans="2:9" outlineLevel="1">
      <c r="B106" s="92">
        <v>39417</v>
      </c>
      <c r="C106" s="91">
        <v>3.8426315789473677</v>
      </c>
      <c r="D106" s="91">
        <v>4.1489473684210516</v>
      </c>
      <c r="E106" s="91">
        <v>1.9</v>
      </c>
      <c r="F106" s="91">
        <f t="shared" si="4"/>
        <v>1.9426315789473678</v>
      </c>
      <c r="G106" s="91">
        <f t="shared" si="5"/>
        <v>0.30631578947368387</v>
      </c>
      <c r="H106" s="97">
        <f t="shared" si="6"/>
        <v>2.7930424333612058</v>
      </c>
      <c r="I106" s="97">
        <f t="shared" si="7"/>
        <v>0.96765119274541178</v>
      </c>
    </row>
    <row r="107" spans="2:9" outlineLevel="1">
      <c r="B107" s="92">
        <v>39448</v>
      </c>
      <c r="C107" s="91">
        <v>3.5663636363636368</v>
      </c>
      <c r="D107" s="91">
        <v>4.0900000000000007</v>
      </c>
      <c r="E107" s="91">
        <v>2</v>
      </c>
      <c r="F107" s="91">
        <f t="shared" si="4"/>
        <v>1.5663636363636368</v>
      </c>
      <c r="G107" s="91">
        <f t="shared" si="5"/>
        <v>0.5236363636363639</v>
      </c>
      <c r="H107" s="97">
        <f t="shared" si="6"/>
        <v>2.7848917436801588</v>
      </c>
      <c r="I107" s="97">
        <f t="shared" si="7"/>
        <v>0.96470092810016883</v>
      </c>
    </row>
    <row r="108" spans="2:9" outlineLevel="1">
      <c r="B108" s="92">
        <v>39479</v>
      </c>
      <c r="C108" s="91">
        <v>3.2545000000000002</v>
      </c>
      <c r="D108" s="91">
        <v>4.1560000000000006</v>
      </c>
      <c r="E108" s="91">
        <v>1.9</v>
      </c>
      <c r="F108" s="91">
        <f t="shared" si="4"/>
        <v>1.3545000000000003</v>
      </c>
      <c r="G108" s="91">
        <f t="shared" si="5"/>
        <v>0.90150000000000041</v>
      </c>
      <c r="H108" s="97">
        <f t="shared" si="6"/>
        <v>2.7753874796025495</v>
      </c>
      <c r="I108" s="97">
        <f t="shared" si="7"/>
        <v>0.96428098837857301</v>
      </c>
    </row>
    <row r="109" spans="2:9" outlineLevel="1">
      <c r="B109" s="92">
        <v>39508</v>
      </c>
      <c r="C109" s="91">
        <v>2.1594999999999995</v>
      </c>
      <c r="D109" s="91">
        <v>3.9579999999999997</v>
      </c>
      <c r="E109" s="91">
        <v>1.8</v>
      </c>
      <c r="F109" s="91">
        <f t="shared" si="4"/>
        <v>0.35949999999999949</v>
      </c>
      <c r="G109" s="91">
        <f t="shared" si="5"/>
        <v>1.7985000000000002</v>
      </c>
      <c r="H109" s="97">
        <f t="shared" si="6"/>
        <v>2.7593350711002067</v>
      </c>
      <c r="I109" s="97">
        <f t="shared" si="7"/>
        <v>0.96982397184449609</v>
      </c>
    </row>
    <row r="110" spans="2:9" outlineLevel="1">
      <c r="B110" s="92">
        <v>39539</v>
      </c>
      <c r="C110" s="91">
        <v>2.3790909090909089</v>
      </c>
      <c r="D110" s="91">
        <v>4.0581818181818186</v>
      </c>
      <c r="E110" s="91">
        <v>1.9</v>
      </c>
      <c r="F110" s="91">
        <f t="shared" si="4"/>
        <v>0.47909090909090901</v>
      </c>
      <c r="G110" s="91">
        <f t="shared" si="5"/>
        <v>1.6790909090909096</v>
      </c>
      <c r="H110" s="97">
        <f t="shared" si="6"/>
        <v>2.744183947100145</v>
      </c>
      <c r="I110" s="97">
        <f t="shared" si="7"/>
        <v>0.97453670896905686</v>
      </c>
    </row>
    <row r="111" spans="2:9" outlineLevel="1">
      <c r="B111" s="92">
        <v>39569</v>
      </c>
      <c r="C111" s="91">
        <v>2.6390476190476186</v>
      </c>
      <c r="D111" s="91">
        <v>4.0399999999999991</v>
      </c>
      <c r="E111" s="91">
        <v>2</v>
      </c>
      <c r="F111" s="91">
        <f t="shared" si="4"/>
        <v>0.63904761904761864</v>
      </c>
      <c r="G111" s="91">
        <f t="shared" si="5"/>
        <v>1.4009523809523805</v>
      </c>
      <c r="H111" s="97">
        <f t="shared" si="6"/>
        <v>2.7301963303024537</v>
      </c>
      <c r="I111" s="97">
        <f t="shared" si="7"/>
        <v>0.97737003569319858</v>
      </c>
    </row>
    <row r="112" spans="2:9" outlineLevel="1">
      <c r="B112" s="92">
        <v>39600</v>
      </c>
      <c r="C112" s="91">
        <v>2.6057142857142854</v>
      </c>
      <c r="D112" s="91">
        <v>4.1380952380952376</v>
      </c>
      <c r="E112" s="91">
        <v>2.2000000000000002</v>
      </c>
      <c r="F112" s="91">
        <f t="shared" si="4"/>
        <v>0.40571428571428525</v>
      </c>
      <c r="G112" s="91">
        <f t="shared" si="5"/>
        <v>1.5323809523809522</v>
      </c>
      <c r="H112" s="97">
        <f t="shared" si="6"/>
        <v>2.7147512668832632</v>
      </c>
      <c r="I112" s="97">
        <f t="shared" si="7"/>
        <v>0.98105781587052576</v>
      </c>
    </row>
    <row r="113" spans="2:9" outlineLevel="1">
      <c r="B113" s="92">
        <v>39630</v>
      </c>
      <c r="C113" s="91">
        <v>2.3581818181818175</v>
      </c>
      <c r="D113" s="91">
        <v>4.119545454545456</v>
      </c>
      <c r="E113" s="91">
        <v>2.2000000000000002</v>
      </c>
      <c r="F113" s="91">
        <f t="shared" si="4"/>
        <v>0.15818181818181731</v>
      </c>
      <c r="G113" s="91">
        <f t="shared" si="5"/>
        <v>1.7613636363636385</v>
      </c>
      <c r="H113" s="97">
        <f t="shared" si="6"/>
        <v>2.6977640944666419</v>
      </c>
      <c r="I113" s="97">
        <f t="shared" si="7"/>
        <v>0.98624257215287203</v>
      </c>
    </row>
    <row r="114" spans="2:9" outlineLevel="1">
      <c r="B114" s="92">
        <v>39661</v>
      </c>
      <c r="C114" s="91">
        <v>2.4694999999999996</v>
      </c>
      <c r="D114" s="91">
        <v>4.0484999999999989</v>
      </c>
      <c r="E114" s="91">
        <v>2.4</v>
      </c>
      <c r="F114" s="91">
        <f t="shared" si="4"/>
        <v>6.9499999999999673E-2</v>
      </c>
      <c r="G114" s="91">
        <f t="shared" si="5"/>
        <v>1.5789999999999993</v>
      </c>
      <c r="H114" s="97">
        <f t="shared" si="6"/>
        <v>2.6803005456661988</v>
      </c>
      <c r="I114" s="97">
        <f t="shared" si="7"/>
        <v>0.99018115971331799</v>
      </c>
    </row>
    <row r="115" spans="2:9" outlineLevel="1">
      <c r="B115" s="92">
        <v>39692</v>
      </c>
      <c r="C115" s="91">
        <v>2.1</v>
      </c>
      <c r="D115" s="91">
        <v>4.0342857142857138</v>
      </c>
      <c r="E115" s="91">
        <v>2.7</v>
      </c>
      <c r="F115" s="91">
        <f t="shared" si="4"/>
        <v>-0.60000000000000009</v>
      </c>
      <c r="G115" s="91">
        <f t="shared" si="5"/>
        <v>1.9342857142857137</v>
      </c>
      <c r="H115" s="97">
        <f t="shared" si="6"/>
        <v>2.658504528751473</v>
      </c>
      <c r="I115" s="97">
        <f t="shared" si="7"/>
        <v>0.9964542796772542</v>
      </c>
    </row>
    <row r="116" spans="2:9" outlineLevel="1">
      <c r="B116" s="92">
        <v>39722</v>
      </c>
      <c r="C116" s="91">
        <v>1.5404545454545455</v>
      </c>
      <c r="D116" s="91">
        <v>4.2045454545454541</v>
      </c>
      <c r="E116" s="91">
        <v>2.7</v>
      </c>
      <c r="F116" s="91">
        <f t="shared" si="4"/>
        <v>-1.1595454545454547</v>
      </c>
      <c r="G116" s="91">
        <f t="shared" si="5"/>
        <v>2.6640909090909086</v>
      </c>
      <c r="H116" s="97">
        <f t="shared" si="6"/>
        <v>2.6331354258724233</v>
      </c>
      <c r="I116" s="97">
        <f t="shared" si="7"/>
        <v>1.0075349217331588</v>
      </c>
    </row>
    <row r="117" spans="2:9" outlineLevel="1">
      <c r="B117" s="92">
        <v>39753</v>
      </c>
      <c r="C117" s="91">
        <v>1.784736842105263</v>
      </c>
      <c r="D117" s="91">
        <v>4.1773684210526314</v>
      </c>
      <c r="E117" s="91">
        <v>3.2</v>
      </c>
      <c r="F117" s="91">
        <f t="shared" si="4"/>
        <v>-1.4152631578947372</v>
      </c>
      <c r="G117" s="91">
        <f t="shared" si="5"/>
        <v>2.3926315789473684</v>
      </c>
      <c r="H117" s="97">
        <f t="shared" si="6"/>
        <v>2.6062357675085215</v>
      </c>
      <c r="I117" s="97">
        <f t="shared" si="7"/>
        <v>1.0167382217810939</v>
      </c>
    </row>
    <row r="118" spans="2:9" outlineLevel="1">
      <c r="B118" s="92">
        <v>39783</v>
      </c>
      <c r="C118" s="91">
        <v>1.0766666666666669</v>
      </c>
      <c r="D118" s="91">
        <v>3.6580952380952385</v>
      </c>
      <c r="E118" s="91">
        <v>3.2</v>
      </c>
      <c r="F118" s="91">
        <f t="shared" si="4"/>
        <v>-2.1233333333333331</v>
      </c>
      <c r="G118" s="91">
        <f t="shared" si="5"/>
        <v>2.5814285714285718</v>
      </c>
      <c r="H118" s="97">
        <f t="shared" si="6"/>
        <v>2.5748100591972798</v>
      </c>
      <c r="I118" s="97">
        <f t="shared" si="7"/>
        <v>1.0271348354000138</v>
      </c>
    </row>
    <row r="119" spans="2:9" outlineLevel="1">
      <c r="B119" s="92">
        <v>39814</v>
      </c>
      <c r="C119" s="91">
        <v>0.80238095238095231</v>
      </c>
      <c r="D119" s="91">
        <v>3.644285714285715</v>
      </c>
      <c r="E119" s="91">
        <v>3.1</v>
      </c>
      <c r="F119" s="91">
        <f t="shared" si="4"/>
        <v>-2.2976190476190479</v>
      </c>
      <c r="G119" s="91">
        <f t="shared" si="5"/>
        <v>2.8419047619047628</v>
      </c>
      <c r="H119" s="97">
        <f t="shared" si="6"/>
        <v>2.5424351149659419</v>
      </c>
      <c r="I119" s="97">
        <f t="shared" si="7"/>
        <v>1.0391931073369225</v>
      </c>
    </row>
    <row r="120" spans="2:9" outlineLevel="1">
      <c r="B120" s="92">
        <v>39845</v>
      </c>
      <c r="C120" s="91">
        <v>0.723157894736842</v>
      </c>
      <c r="D120" s="91">
        <v>3.6878947368421042</v>
      </c>
      <c r="E120" s="91">
        <v>3.1</v>
      </c>
      <c r="F120" s="91">
        <f t="shared" si="4"/>
        <v>-2.3768421052631581</v>
      </c>
      <c r="G120" s="91">
        <f t="shared" si="5"/>
        <v>2.9647368421052622</v>
      </c>
      <c r="H120" s="97">
        <f t="shared" si="6"/>
        <v>2.5097488875890042</v>
      </c>
      <c r="I120" s="97">
        <f t="shared" si="7"/>
        <v>1.0519874178669446</v>
      </c>
    </row>
    <row r="121" spans="2:9" outlineLevel="1">
      <c r="B121" s="92">
        <v>39873</v>
      </c>
      <c r="C121" s="91">
        <v>0.41</v>
      </c>
      <c r="D121" s="91">
        <v>3.55</v>
      </c>
      <c r="E121" s="91">
        <v>3.3</v>
      </c>
      <c r="F121" s="91">
        <f t="shared" si="4"/>
        <v>-2.8899999999999997</v>
      </c>
      <c r="G121" s="91">
        <f t="shared" si="5"/>
        <v>3.1399999999999997</v>
      </c>
      <c r="H121" s="97">
        <f t="shared" si="6"/>
        <v>2.473870157438911</v>
      </c>
      <c r="I121" s="97">
        <f t="shared" si="7"/>
        <v>1.0658612556219815</v>
      </c>
    </row>
    <row r="122" spans="2:9" outlineLevel="1">
      <c r="B122" s="92">
        <v>39904</v>
      </c>
      <c r="C122" s="91">
        <v>0.32666666666666661</v>
      </c>
      <c r="D122" s="91">
        <v>3.5952380952380953</v>
      </c>
      <c r="E122" s="91">
        <v>3.2</v>
      </c>
      <c r="F122" s="91">
        <f t="shared" si="4"/>
        <v>-2.8733333333333335</v>
      </c>
      <c r="G122" s="91">
        <f t="shared" si="5"/>
        <v>3.2685714285714287</v>
      </c>
      <c r="H122" s="97">
        <f t="shared" si="6"/>
        <v>2.4383405661380984</v>
      </c>
      <c r="I122" s="97">
        <f t="shared" si="7"/>
        <v>1.0804972036150011</v>
      </c>
    </row>
    <row r="123" spans="2:9" outlineLevel="1">
      <c r="B123" s="92">
        <v>39934</v>
      </c>
      <c r="C123" s="91">
        <v>0.18349999999999997</v>
      </c>
      <c r="D123" s="91">
        <v>3.8340000000000005</v>
      </c>
      <c r="E123" s="91">
        <v>3.3</v>
      </c>
      <c r="F123" s="91">
        <f t="shared" si="4"/>
        <v>-3.1164999999999998</v>
      </c>
      <c r="G123" s="91">
        <f t="shared" si="5"/>
        <v>3.6505000000000005</v>
      </c>
      <c r="H123" s="97">
        <f t="shared" si="6"/>
        <v>2.4014313264959846</v>
      </c>
      <c r="I123" s="97">
        <f t="shared" si="7"/>
        <v>1.0975736341557651</v>
      </c>
    </row>
    <row r="124" spans="2:9" outlineLevel="1">
      <c r="B124" s="92">
        <v>39965</v>
      </c>
      <c r="C124" s="91">
        <v>0.22772727272727275</v>
      </c>
      <c r="D124" s="91">
        <v>3.9927272727272722</v>
      </c>
      <c r="E124" s="91">
        <v>3.2</v>
      </c>
      <c r="F124" s="91">
        <f t="shared" si="4"/>
        <v>-2.9722727272727276</v>
      </c>
      <c r="G124" s="91">
        <f t="shared" si="5"/>
        <v>3.7649999999999997</v>
      </c>
      <c r="H124" s="97">
        <f t="shared" si="6"/>
        <v>2.3657256517201128</v>
      </c>
      <c r="I124" s="97">
        <f t="shared" si="7"/>
        <v>1.1152973973839659</v>
      </c>
    </row>
    <row r="125" spans="2:9" outlineLevel="1">
      <c r="B125" s="92">
        <v>39995</v>
      </c>
      <c r="C125" s="91">
        <v>0.23136363636363635</v>
      </c>
      <c r="D125" s="91">
        <v>4.0095454545454547</v>
      </c>
      <c r="E125" s="91">
        <v>3</v>
      </c>
      <c r="F125" s="91">
        <f t="shared" si="4"/>
        <v>-2.7686363636363636</v>
      </c>
      <c r="G125" s="91">
        <f t="shared" si="5"/>
        <v>3.7781818181818183</v>
      </c>
      <c r="H125" s="97">
        <f t="shared" si="6"/>
        <v>2.3316102894918305</v>
      </c>
      <c r="I125" s="97">
        <f t="shared" si="7"/>
        <v>1.1329909815753139</v>
      </c>
    </row>
    <row r="126" spans="2:9" outlineLevel="1">
      <c r="B126" s="92">
        <v>40026</v>
      </c>
      <c r="C126" s="91">
        <v>0.22450000000000001</v>
      </c>
      <c r="D126" s="91">
        <v>4.0090000000000003</v>
      </c>
      <c r="E126" s="91">
        <v>2.7</v>
      </c>
      <c r="F126" s="91">
        <f t="shared" si="4"/>
        <v>-2.4755000000000003</v>
      </c>
      <c r="G126" s="91">
        <f t="shared" si="5"/>
        <v>3.7845000000000004</v>
      </c>
      <c r="H126" s="97">
        <f t="shared" si="6"/>
        <v>2.2996693573357381</v>
      </c>
      <c r="I126" s="97">
        <f t="shared" si="7"/>
        <v>1.150608981697737</v>
      </c>
    </row>
    <row r="127" spans="2:9" outlineLevel="1">
      <c r="B127" s="92">
        <v>40057</v>
      </c>
      <c r="C127" s="91">
        <v>0.21761904761904768</v>
      </c>
      <c r="D127" s="91">
        <v>3.9300000000000006</v>
      </c>
      <c r="E127" s="91">
        <v>2.5</v>
      </c>
      <c r="F127" s="91">
        <f t="shared" si="4"/>
        <v>-2.2823809523809522</v>
      </c>
      <c r="G127" s="91">
        <f t="shared" si="5"/>
        <v>3.7123809523809528</v>
      </c>
      <c r="H127" s="97">
        <f t="shared" si="6"/>
        <v>2.2692238403276535</v>
      </c>
      <c r="I127" s="97">
        <f t="shared" si="7"/>
        <v>1.1676307223667284</v>
      </c>
    </row>
    <row r="128" spans="2:9" outlineLevel="1">
      <c r="B128" s="92">
        <v>40087</v>
      </c>
      <c r="C128" s="91">
        <v>0.21761904761904763</v>
      </c>
      <c r="D128" s="91">
        <v>3.953809523809523</v>
      </c>
      <c r="E128" s="91">
        <v>2.5</v>
      </c>
      <c r="F128" s="91">
        <f t="shared" si="4"/>
        <v>-2.2823809523809522</v>
      </c>
      <c r="G128" s="91">
        <f t="shared" si="5"/>
        <v>3.7361904761904752</v>
      </c>
      <c r="H128" s="97">
        <f t="shared" si="6"/>
        <v>2.2389806191136423</v>
      </c>
      <c r="I128" s="97">
        <f t="shared" si="7"/>
        <v>1.1846975645848263</v>
      </c>
    </row>
    <row r="129" spans="2:9" outlineLevel="1">
      <c r="B129" s="92">
        <v>40118</v>
      </c>
      <c r="C129" s="91">
        <v>0.21850000000000006</v>
      </c>
      <c r="D129" s="91">
        <v>3.9430000000000001</v>
      </c>
      <c r="E129" s="91">
        <v>2.1</v>
      </c>
      <c r="F129" s="91">
        <f t="shared" si="4"/>
        <v>-1.8815</v>
      </c>
      <c r="G129" s="91">
        <f t="shared" si="5"/>
        <v>3.7244999999999999</v>
      </c>
      <c r="H129" s="97">
        <f t="shared" si="6"/>
        <v>2.2116020103487672</v>
      </c>
      <c r="I129" s="97">
        <f t="shared" si="7"/>
        <v>1.2015733282752925</v>
      </c>
    </row>
    <row r="130" spans="2:9" outlineLevel="1">
      <c r="B130" s="92">
        <v>40148</v>
      </c>
      <c r="C130" s="91">
        <v>0.19761904761904764</v>
      </c>
      <c r="D130" s="91">
        <v>3.9866666666666659</v>
      </c>
      <c r="E130" s="91">
        <v>1.9</v>
      </c>
      <c r="F130" s="91">
        <f t="shared" si="4"/>
        <v>-1.7023809523809523</v>
      </c>
      <c r="G130" s="91">
        <f t="shared" si="5"/>
        <v>3.7890476190476181</v>
      </c>
      <c r="H130" s="97">
        <f t="shared" si="6"/>
        <v>2.1855954790349483</v>
      </c>
      <c r="I130" s="97">
        <f t="shared" si="7"/>
        <v>1.2187658484797597</v>
      </c>
    </row>
    <row r="131" spans="2:9" outlineLevel="1">
      <c r="B131" s="92">
        <v>40179</v>
      </c>
      <c r="C131" s="91">
        <v>0.17050000000000004</v>
      </c>
      <c r="D131" s="91">
        <v>4.0294999999999996</v>
      </c>
      <c r="E131" s="91">
        <v>1.8</v>
      </c>
      <c r="F131" s="91">
        <f t="shared" si="4"/>
        <v>-1.6294999999999999</v>
      </c>
      <c r="G131" s="91">
        <f t="shared" si="5"/>
        <v>3.8589999999999995</v>
      </c>
      <c r="H131" s="97">
        <f t="shared" si="6"/>
        <v>2.1602460074134537</v>
      </c>
      <c r="I131" s="97">
        <f t="shared" si="7"/>
        <v>1.236308932543017</v>
      </c>
    </row>
    <row r="132" spans="2:9" outlineLevel="1">
      <c r="B132" s="92">
        <v>40210</v>
      </c>
      <c r="C132" s="91">
        <v>0.16526315789473686</v>
      </c>
      <c r="D132" s="91">
        <v>3.9710526315789467</v>
      </c>
      <c r="E132" s="91">
        <v>1.8</v>
      </c>
      <c r="F132" s="91">
        <f t="shared" si="4"/>
        <v>-1.6347368421052633</v>
      </c>
      <c r="G132" s="91">
        <f t="shared" si="5"/>
        <v>3.8057894736842099</v>
      </c>
      <c r="H132" s="97">
        <f t="shared" si="6"/>
        <v>2.1350301745262863</v>
      </c>
      <c r="I132" s="97">
        <f t="shared" si="7"/>
        <v>1.2533818929492708</v>
      </c>
    </row>
    <row r="133" spans="2:9" outlineLevel="1">
      <c r="B133" s="92">
        <v>40238</v>
      </c>
      <c r="C133" s="91">
        <v>0.2186956521739131</v>
      </c>
      <c r="D133" s="91">
        <v>3.9813043478260868</v>
      </c>
      <c r="E133" s="91">
        <v>1.6</v>
      </c>
      <c r="F133" s="91">
        <f t="shared" si="4"/>
        <v>-1.3813043478260869</v>
      </c>
      <c r="G133" s="91">
        <f t="shared" si="5"/>
        <v>3.7626086956521738</v>
      </c>
      <c r="H133" s="97">
        <f t="shared" si="6"/>
        <v>2.1116658255405558</v>
      </c>
      <c r="I133" s="97">
        <f t="shared" si="7"/>
        <v>1.2700544962894895</v>
      </c>
    </row>
    <row r="134" spans="2:9" outlineLevel="1">
      <c r="B134" s="92">
        <v>40269</v>
      </c>
      <c r="C134" s="91">
        <v>0.3180952380952381</v>
      </c>
      <c r="D134" s="91">
        <v>4.012380952380953</v>
      </c>
      <c r="E134" s="91">
        <v>1.4</v>
      </c>
      <c r="F134" s="91">
        <f t="shared" si="4"/>
        <v>-1.0819047619047617</v>
      </c>
      <c r="G134" s="91">
        <f t="shared" si="5"/>
        <v>3.6942857142857148</v>
      </c>
      <c r="H134" s="97">
        <f t="shared" si="6"/>
        <v>2.0904460874179955</v>
      </c>
      <c r="I134" s="97">
        <f t="shared" si="7"/>
        <v>1.2861623449140491</v>
      </c>
    </row>
    <row r="135" spans="2:9" outlineLevel="1">
      <c r="B135" s="92">
        <v>40299</v>
      </c>
      <c r="C135" s="91">
        <v>0.39149999999999996</v>
      </c>
      <c r="D135" s="91">
        <v>3.7454999999999998</v>
      </c>
      <c r="E135" s="91">
        <v>1.1000000000000001</v>
      </c>
      <c r="F135" s="91">
        <f t="shared" si="4"/>
        <v>-0.70850000000000013</v>
      </c>
      <c r="G135" s="91">
        <f t="shared" si="5"/>
        <v>3.3540000000000001</v>
      </c>
      <c r="H135" s="97">
        <f t="shared" si="6"/>
        <v>2.0718484389966134</v>
      </c>
      <c r="I135" s="97">
        <f t="shared" si="7"/>
        <v>1.2999021299976765</v>
      </c>
    </row>
    <row r="136" spans="2:9" outlineLevel="1">
      <c r="B136" s="92">
        <v>40330</v>
      </c>
      <c r="C136" s="91">
        <v>0.52409090909090916</v>
      </c>
      <c r="D136" s="91">
        <v>3.7009090909090911</v>
      </c>
      <c r="E136" s="91">
        <v>1.1000000000000001</v>
      </c>
      <c r="F136" s="91">
        <f t="shared" si="4"/>
        <v>-0.57590909090909093</v>
      </c>
      <c r="G136" s="91">
        <f t="shared" si="5"/>
        <v>3.1768181818181818</v>
      </c>
      <c r="H136" s="97">
        <f t="shared" si="6"/>
        <v>2.0542553657082032</v>
      </c>
      <c r="I136" s="97">
        <f t="shared" si="7"/>
        <v>1.312373332999806</v>
      </c>
    </row>
    <row r="137" spans="2:9" outlineLevel="1">
      <c r="B137" s="92">
        <v>40360</v>
      </c>
      <c r="C137" s="91">
        <v>0.56809523809523821</v>
      </c>
      <c r="D137" s="91">
        <v>3.6780952380952385</v>
      </c>
      <c r="E137" s="91">
        <v>1.2</v>
      </c>
      <c r="F137" s="91">
        <f t="shared" si="4"/>
        <v>-0.63190476190476175</v>
      </c>
      <c r="G137" s="91">
        <f t="shared" si="5"/>
        <v>3.1100000000000003</v>
      </c>
      <c r="H137" s="97">
        <f t="shared" si="6"/>
        <v>2.0364071256576186</v>
      </c>
      <c r="I137" s="97">
        <f t="shared" si="7"/>
        <v>1.3243176962356875</v>
      </c>
    </row>
    <row r="138" spans="2:9" outlineLevel="1">
      <c r="B138" s="92">
        <v>40391</v>
      </c>
      <c r="C138" s="91">
        <v>0.66238095238095229</v>
      </c>
      <c r="D138" s="91">
        <v>3.4909523809523804</v>
      </c>
      <c r="E138" s="91">
        <v>1.2</v>
      </c>
      <c r="F138" s="91">
        <f t="shared" si="4"/>
        <v>-0.53761904761904766</v>
      </c>
      <c r="G138" s="91">
        <f t="shared" si="5"/>
        <v>2.8285714285714283</v>
      </c>
      <c r="H138" s="97">
        <f t="shared" si="6"/>
        <v>2.0193039617155808</v>
      </c>
      <c r="I138" s="97">
        <f t="shared" si="7"/>
        <v>1.3343127376465562</v>
      </c>
    </row>
    <row r="139" spans="2:9" outlineLevel="1">
      <c r="B139" s="92">
        <v>40422</v>
      </c>
      <c r="C139" s="91">
        <v>0.86904761904761918</v>
      </c>
      <c r="D139" s="91">
        <v>3.4009523809523809</v>
      </c>
      <c r="E139" s="91">
        <v>1</v>
      </c>
      <c r="F139" s="91">
        <f t="shared" si="4"/>
        <v>-0.13095238095238082</v>
      </c>
      <c r="G139" s="91">
        <f t="shared" si="5"/>
        <v>2.5319047619047619</v>
      </c>
      <c r="H139" s="97">
        <f t="shared" si="6"/>
        <v>2.0050165441563252</v>
      </c>
      <c r="I139" s="97">
        <f t="shared" si="7"/>
        <v>1.3422701597346505</v>
      </c>
    </row>
    <row r="140" spans="2:9" outlineLevel="1">
      <c r="B140" s="92">
        <v>40452</v>
      </c>
      <c r="C140" s="91">
        <v>0.89100000000000024</v>
      </c>
      <c r="D140" s="91">
        <v>3.3144999999999998</v>
      </c>
      <c r="E140" s="91">
        <v>1.2</v>
      </c>
      <c r="F140" s="91">
        <f t="shared" si="4"/>
        <v>-0.30899999999999972</v>
      </c>
      <c r="G140" s="91">
        <f t="shared" si="5"/>
        <v>2.4234999999999998</v>
      </c>
      <c r="H140" s="97">
        <f t="shared" si="6"/>
        <v>1.9896410189459841</v>
      </c>
      <c r="I140" s="97">
        <f t="shared" si="7"/>
        <v>1.3494544111649849</v>
      </c>
    </row>
    <row r="141" spans="2:9" outlineLevel="1">
      <c r="B141" s="92">
        <v>40483</v>
      </c>
      <c r="C141" s="91">
        <v>0.95380952380952388</v>
      </c>
      <c r="D141" s="91">
        <v>3.4828571428571431</v>
      </c>
      <c r="E141" s="91">
        <v>1</v>
      </c>
      <c r="F141" s="91">
        <f t="shared" si="4"/>
        <v>-4.6190476190476115E-2</v>
      </c>
      <c r="G141" s="91">
        <f t="shared" si="5"/>
        <v>2.5290476190476192</v>
      </c>
      <c r="H141" s="97">
        <f t="shared" si="6"/>
        <v>1.9761138993769711</v>
      </c>
      <c r="I141" s="97">
        <f t="shared" si="7"/>
        <v>1.3572922397887897</v>
      </c>
    </row>
    <row r="142" spans="2:9" outlineLevel="1">
      <c r="B142" s="92">
        <v>40513</v>
      </c>
      <c r="C142" s="91">
        <v>0.98619047619047662</v>
      </c>
      <c r="D142" s="91">
        <v>3.5819047619047617</v>
      </c>
      <c r="E142" s="91">
        <v>1.2</v>
      </c>
      <c r="F142" s="91">
        <f t="shared" si="4"/>
        <v>-0.21380952380952334</v>
      </c>
      <c r="G142" s="91">
        <f t="shared" si="5"/>
        <v>2.5957142857142852</v>
      </c>
      <c r="H142" s="97">
        <f t="shared" si="6"/>
        <v>1.9615629131763963</v>
      </c>
      <c r="I142" s="97">
        <f t="shared" si="7"/>
        <v>1.3655209577019158</v>
      </c>
    </row>
    <row r="143" spans="2:9" outlineLevel="1">
      <c r="B143" s="92">
        <v>40544</v>
      </c>
      <c r="C143" s="91">
        <v>0.96400000000000008</v>
      </c>
      <c r="D143" s="91">
        <v>3.6425000000000005</v>
      </c>
      <c r="E143" s="91">
        <v>1.3</v>
      </c>
      <c r="F143" s="91">
        <f t="shared" ref="F143:F206" si="8">C143-E143</f>
        <v>-0.33599999999999997</v>
      </c>
      <c r="G143" s="91">
        <f t="shared" ref="G143:G206" si="9">D143-C143</f>
        <v>2.6785000000000005</v>
      </c>
      <c r="H143" s="97">
        <f t="shared" si="6"/>
        <v>1.9462967144177492</v>
      </c>
      <c r="I143" s="97">
        <f t="shared" si="7"/>
        <v>1.3742450709397769</v>
      </c>
    </row>
    <row r="144" spans="2:9" outlineLevel="1">
      <c r="B144" s="92">
        <v>40575</v>
      </c>
      <c r="C144" s="91">
        <v>0.95315789473684231</v>
      </c>
      <c r="D144" s="91">
        <v>3.7568421052631575</v>
      </c>
      <c r="E144" s="91">
        <v>1.2</v>
      </c>
      <c r="F144" s="91">
        <f t="shared" si="8"/>
        <v>-0.24684210526315764</v>
      </c>
      <c r="G144" s="91">
        <f t="shared" si="9"/>
        <v>2.8036842105263151</v>
      </c>
      <c r="H144" s="97">
        <f t="shared" ref="H144:H207" si="10">$I$11*F144+(1-$I$11)*H143</f>
        <v>1.9317243634564143</v>
      </c>
      <c r="I144" s="97">
        <f t="shared" ref="I144:I207" si="11">$I$11*G144+(1-$I$11)*I143</f>
        <v>1.3837430054220794</v>
      </c>
    </row>
    <row r="145" spans="2:9" outlineLevel="1">
      <c r="B145" s="92">
        <v>40603</v>
      </c>
      <c r="C145" s="91">
        <v>0.92565217391304344</v>
      </c>
      <c r="D145" s="91">
        <v>3.669565217391304</v>
      </c>
      <c r="E145" s="91">
        <v>1.7</v>
      </c>
      <c r="F145" s="91">
        <f t="shared" si="8"/>
        <v>-0.77434782608695651</v>
      </c>
      <c r="G145" s="91">
        <f t="shared" si="9"/>
        <v>2.7439130434782606</v>
      </c>
      <c r="H145" s="97">
        <f t="shared" si="10"/>
        <v>1.9137438173464916</v>
      </c>
      <c r="I145" s="97">
        <f t="shared" si="11"/>
        <v>1.3927806800935489</v>
      </c>
    </row>
    <row r="146" spans="2:9" outlineLevel="1">
      <c r="B146" s="92">
        <v>40634</v>
      </c>
      <c r="C146" s="91">
        <v>0.9614999999999998</v>
      </c>
      <c r="D146" s="91">
        <v>3.7009999999999996</v>
      </c>
      <c r="E146" s="91">
        <v>1.7</v>
      </c>
      <c r="F146" s="91">
        <f t="shared" si="8"/>
        <v>-0.73850000000000016</v>
      </c>
      <c r="G146" s="91">
        <f t="shared" si="9"/>
        <v>2.7394999999999996</v>
      </c>
      <c r="H146" s="97">
        <f t="shared" si="10"/>
        <v>1.8961209348392059</v>
      </c>
      <c r="I146" s="97">
        <f t="shared" si="11"/>
        <v>1.4017289812224953</v>
      </c>
    </row>
    <row r="147" spans="2:9" outlineLevel="1">
      <c r="B147" s="92">
        <v>40664</v>
      </c>
      <c r="C147" s="91">
        <v>0.96380952380952389</v>
      </c>
      <c r="D147" s="91">
        <v>3.4828571428571431</v>
      </c>
      <c r="E147" s="91">
        <v>1.9</v>
      </c>
      <c r="F147" s="91">
        <f t="shared" si="8"/>
        <v>-0.93619047619047602</v>
      </c>
      <c r="G147" s="91">
        <f t="shared" si="9"/>
        <v>2.519047619047619</v>
      </c>
      <c r="H147" s="97">
        <f t="shared" si="10"/>
        <v>1.8773015899154204</v>
      </c>
      <c r="I147" s="97">
        <f t="shared" si="11"/>
        <v>1.4091530253276456</v>
      </c>
    </row>
    <row r="148" spans="2:9" outlineLevel="1">
      <c r="B148" s="92">
        <v>40695</v>
      </c>
      <c r="C148" s="91">
        <v>0.92636363636363617</v>
      </c>
      <c r="D148" s="91">
        <v>3.3895454545454551</v>
      </c>
      <c r="E148" s="91">
        <v>1.8</v>
      </c>
      <c r="F148" s="91">
        <f t="shared" si="8"/>
        <v>-0.87363636363636388</v>
      </c>
      <c r="G148" s="91">
        <f t="shared" si="9"/>
        <v>2.4631818181818188</v>
      </c>
      <c r="H148" s="97">
        <f t="shared" si="10"/>
        <v>1.8590229324167373</v>
      </c>
      <c r="I148" s="97">
        <f t="shared" si="11"/>
        <v>1.4161565389014275</v>
      </c>
    </row>
    <row r="149" spans="2:9" outlineLevel="1">
      <c r="B149" s="92">
        <v>40725</v>
      </c>
      <c r="C149" s="91">
        <v>0.92400000000000004</v>
      </c>
      <c r="D149" s="91">
        <v>3.3344999999999998</v>
      </c>
      <c r="E149" s="91">
        <v>1.9</v>
      </c>
      <c r="F149" s="91">
        <f t="shared" si="8"/>
        <v>-0.97599999999999987</v>
      </c>
      <c r="G149" s="91">
        <f t="shared" si="9"/>
        <v>2.4104999999999999</v>
      </c>
      <c r="H149" s="97">
        <f t="shared" si="10"/>
        <v>1.8401855707395496</v>
      </c>
      <c r="I149" s="97">
        <f t="shared" si="11"/>
        <v>1.4227634721977633</v>
      </c>
    </row>
    <row r="150" spans="2:9" outlineLevel="1">
      <c r="B150" s="92">
        <v>40756</v>
      </c>
      <c r="C150" s="91">
        <v>0.8595454545454545</v>
      </c>
      <c r="D150" s="91">
        <v>2.9622727272727274</v>
      </c>
      <c r="E150" s="91">
        <v>2</v>
      </c>
      <c r="F150" s="91">
        <f t="shared" si="8"/>
        <v>-1.1404545454545456</v>
      </c>
      <c r="G150" s="91">
        <f t="shared" si="9"/>
        <v>2.102727272727273</v>
      </c>
      <c r="H150" s="97">
        <f t="shared" si="10"/>
        <v>1.8203806530239741</v>
      </c>
      <c r="I150" s="97">
        <f t="shared" si="11"/>
        <v>1.4272815040949693</v>
      </c>
    </row>
    <row r="151" spans="2:9" outlineLevel="1">
      <c r="B151" s="92">
        <v>40787</v>
      </c>
      <c r="C151" s="91">
        <v>0.87047619047619074</v>
      </c>
      <c r="D151" s="91">
        <v>2.7542857142857149</v>
      </c>
      <c r="E151" s="91">
        <v>2.1</v>
      </c>
      <c r="F151" s="91">
        <f t="shared" si="8"/>
        <v>-1.2295238095238092</v>
      </c>
      <c r="G151" s="91">
        <f t="shared" si="9"/>
        <v>1.883809523809524</v>
      </c>
      <c r="H151" s="97">
        <f t="shared" si="10"/>
        <v>1.800115507093424</v>
      </c>
      <c r="I151" s="97">
        <f t="shared" si="11"/>
        <v>1.4303149128638368</v>
      </c>
    </row>
    <row r="152" spans="2:9" outlineLevel="1">
      <c r="B152" s="92">
        <v>40817</v>
      </c>
      <c r="C152" s="91">
        <v>0.86449999999999982</v>
      </c>
      <c r="D152" s="91">
        <v>2.8069999999999999</v>
      </c>
      <c r="E152" s="91">
        <v>2</v>
      </c>
      <c r="F152" s="91">
        <f t="shared" si="8"/>
        <v>-1.1355000000000002</v>
      </c>
      <c r="G152" s="91">
        <f t="shared" si="9"/>
        <v>1.9425000000000001</v>
      </c>
      <c r="H152" s="97">
        <f t="shared" si="10"/>
        <v>1.7806097562157268</v>
      </c>
      <c r="I152" s="97">
        <f t="shared" si="11"/>
        <v>1.4337181360341766</v>
      </c>
    </row>
    <row r="153" spans="2:9" outlineLevel="1">
      <c r="B153" s="92">
        <v>40848</v>
      </c>
      <c r="C153" s="91">
        <v>0.88095238095238115</v>
      </c>
      <c r="D153" s="91">
        <v>2.6257142857142859</v>
      </c>
      <c r="E153" s="91">
        <v>2.1</v>
      </c>
      <c r="F153" s="91">
        <f t="shared" si="8"/>
        <v>-1.2190476190476189</v>
      </c>
      <c r="G153" s="91">
        <f t="shared" si="9"/>
        <v>1.7447619047619047</v>
      </c>
      <c r="H153" s="97">
        <f t="shared" si="10"/>
        <v>1.7606784779747742</v>
      </c>
      <c r="I153" s="97">
        <f t="shared" si="11"/>
        <v>1.4357848720390121</v>
      </c>
    </row>
    <row r="154" spans="2:9" outlineLevel="1">
      <c r="B154" s="92">
        <v>40878</v>
      </c>
      <c r="C154" s="91">
        <v>0.82700000000000018</v>
      </c>
      <c r="D154" s="91">
        <v>2.4750000000000005</v>
      </c>
      <c r="E154" s="91">
        <v>2</v>
      </c>
      <c r="F154" s="91">
        <f t="shared" si="8"/>
        <v>-1.1729999999999998</v>
      </c>
      <c r="G154" s="91">
        <f t="shared" si="9"/>
        <v>1.6480000000000004</v>
      </c>
      <c r="H154" s="97">
        <f t="shared" si="10"/>
        <v>1.74118559772245</v>
      </c>
      <c r="I154" s="97">
        <f t="shared" si="11"/>
        <v>1.4371949393344339</v>
      </c>
    </row>
    <row r="155" spans="2:9" outlineLevel="1">
      <c r="B155" s="92">
        <v>40909</v>
      </c>
      <c r="C155" s="91">
        <v>0.82333333333333325</v>
      </c>
      <c r="D155" s="91">
        <v>2.4709523809523808</v>
      </c>
      <c r="E155" s="91">
        <v>2</v>
      </c>
      <c r="F155" s="91">
        <f t="shared" si="8"/>
        <v>-1.1766666666666667</v>
      </c>
      <c r="G155" s="91">
        <f t="shared" si="9"/>
        <v>1.6476190476190475</v>
      </c>
      <c r="H155" s="97">
        <f t="shared" si="10"/>
        <v>1.7217978750354792</v>
      </c>
      <c r="I155" s="97">
        <f t="shared" si="11"/>
        <v>1.4385931061668897</v>
      </c>
    </row>
    <row r="156" spans="2:9" outlineLevel="1">
      <c r="B156" s="92">
        <v>40940</v>
      </c>
      <c r="C156" s="91">
        <v>0.91500000000000004</v>
      </c>
      <c r="D156" s="91">
        <v>2.5090000000000003</v>
      </c>
      <c r="E156" s="91">
        <v>2.2000000000000002</v>
      </c>
      <c r="F156" s="91">
        <f t="shared" si="8"/>
        <v>-1.2850000000000001</v>
      </c>
      <c r="G156" s="91">
        <f t="shared" si="9"/>
        <v>1.5940000000000003</v>
      </c>
      <c r="H156" s="97">
        <f t="shared" si="10"/>
        <v>1.7018191516133165</v>
      </c>
      <c r="I156" s="97">
        <f t="shared" si="11"/>
        <v>1.4396257101126246</v>
      </c>
    </row>
    <row r="157" spans="2:9" outlineLevel="1">
      <c r="B157" s="92">
        <v>40969</v>
      </c>
      <c r="C157" s="91">
        <v>0.91227272727272757</v>
      </c>
      <c r="D157" s="91">
        <v>2.5613636363636365</v>
      </c>
      <c r="E157" s="91">
        <v>1.7</v>
      </c>
      <c r="F157" s="91">
        <f t="shared" si="8"/>
        <v>-0.78772727272727239</v>
      </c>
      <c r="G157" s="91">
        <f t="shared" si="9"/>
        <v>1.6490909090909089</v>
      </c>
      <c r="H157" s="97">
        <f t="shared" si="10"/>
        <v>1.6852773149067346</v>
      </c>
      <c r="I157" s="97">
        <f t="shared" si="11"/>
        <v>1.441017505454673</v>
      </c>
    </row>
    <row r="158" spans="2:9" outlineLevel="1">
      <c r="B158" s="92">
        <v>41000</v>
      </c>
      <c r="C158" s="91">
        <v>0.98249999999999993</v>
      </c>
      <c r="D158" s="91">
        <v>2.5175000000000005</v>
      </c>
      <c r="E158" s="91">
        <v>2</v>
      </c>
      <c r="F158" s="91">
        <f t="shared" si="8"/>
        <v>-1.0175000000000001</v>
      </c>
      <c r="G158" s="91">
        <f t="shared" si="9"/>
        <v>1.5350000000000006</v>
      </c>
      <c r="H158" s="97">
        <f t="shared" si="10"/>
        <v>1.6673186616515403</v>
      </c>
      <c r="I158" s="97">
        <f t="shared" si="11"/>
        <v>1.4416419738569677</v>
      </c>
    </row>
    <row r="159" spans="2:9" outlineLevel="1">
      <c r="B159" s="92">
        <v>41030</v>
      </c>
      <c r="C159" s="91">
        <v>0.98954545454545484</v>
      </c>
      <c r="D159" s="91">
        <v>2.3295454545454546</v>
      </c>
      <c r="E159" s="91">
        <v>1.8</v>
      </c>
      <c r="F159" s="91">
        <f t="shared" si="8"/>
        <v>-0.81045454545454521</v>
      </c>
      <c r="G159" s="91">
        <f t="shared" si="9"/>
        <v>1.3399999999999999</v>
      </c>
      <c r="H159" s="97">
        <f t="shared" si="10"/>
        <v>1.6508550523019982</v>
      </c>
      <c r="I159" s="97">
        <f t="shared" si="11"/>
        <v>1.4409666119044295</v>
      </c>
    </row>
    <row r="160" spans="2:9" outlineLevel="1">
      <c r="B160" s="92">
        <v>41061</v>
      </c>
      <c r="C160" s="91">
        <v>0.87952380952380982</v>
      </c>
      <c r="D160" s="91">
        <v>2.2476190476190476</v>
      </c>
      <c r="E160" s="91">
        <v>1.8</v>
      </c>
      <c r="F160" s="91">
        <f t="shared" si="8"/>
        <v>-0.92047619047619023</v>
      </c>
      <c r="G160" s="91">
        <f t="shared" si="9"/>
        <v>1.3680952380952378</v>
      </c>
      <c r="H160" s="97">
        <f t="shared" si="10"/>
        <v>1.6337697948749006</v>
      </c>
      <c r="I160" s="97">
        <f t="shared" si="11"/>
        <v>1.4404824167296175</v>
      </c>
    </row>
    <row r="161" spans="2:9" outlineLevel="1">
      <c r="B161" s="92">
        <v>41091</v>
      </c>
      <c r="C161" s="91">
        <v>0.89523809523809528</v>
      </c>
      <c r="D161" s="91">
        <v>2.1814285714285711</v>
      </c>
      <c r="E161" s="91">
        <v>1.7</v>
      </c>
      <c r="F161" s="91">
        <f t="shared" si="8"/>
        <v>-0.80476190476190468</v>
      </c>
      <c r="G161" s="91">
        <f t="shared" si="9"/>
        <v>1.2861904761904759</v>
      </c>
      <c r="H161" s="97">
        <f t="shared" si="10"/>
        <v>1.6175669264387755</v>
      </c>
      <c r="I161" s="97">
        <f t="shared" si="11"/>
        <v>1.4394572211114172</v>
      </c>
    </row>
    <row r="162" spans="2:9" outlineLevel="1">
      <c r="B162" s="92">
        <v>41122</v>
      </c>
      <c r="C162" s="91">
        <v>0.99863636363636354</v>
      </c>
      <c r="D162" s="91">
        <v>2.2886363636363636</v>
      </c>
      <c r="E162" s="91">
        <v>1.7</v>
      </c>
      <c r="F162" s="91">
        <f t="shared" si="8"/>
        <v>-0.70136363636363641</v>
      </c>
      <c r="G162" s="91">
        <f t="shared" si="9"/>
        <v>1.29</v>
      </c>
      <c r="H162" s="97">
        <f t="shared" si="10"/>
        <v>1.6021587499417493</v>
      </c>
      <c r="I162" s="97">
        <f t="shared" si="11"/>
        <v>1.4384641498747965</v>
      </c>
    </row>
    <row r="163" spans="2:9" outlineLevel="1">
      <c r="B163" s="92">
        <v>41153</v>
      </c>
      <c r="C163" s="91">
        <v>1.0021052631578946</v>
      </c>
      <c r="D163" s="91">
        <v>2.3210526315789473</v>
      </c>
      <c r="E163" s="91">
        <v>1.5</v>
      </c>
      <c r="F163" s="91">
        <f t="shared" si="8"/>
        <v>-0.49789473684210539</v>
      </c>
      <c r="G163" s="91">
        <f t="shared" si="9"/>
        <v>1.3189473684210526</v>
      </c>
      <c r="H163" s="97">
        <f t="shared" si="10"/>
        <v>1.5882049061757435</v>
      </c>
      <c r="I163" s="97">
        <f t="shared" si="11"/>
        <v>1.4376700184365656</v>
      </c>
    </row>
    <row r="164" spans="2:9" outlineLevel="1">
      <c r="B164" s="92">
        <v>41183</v>
      </c>
      <c r="C164" s="91">
        <v>0.9772727272727274</v>
      </c>
      <c r="D164" s="91">
        <v>2.3045454545454542</v>
      </c>
      <c r="E164" s="91">
        <v>1.6</v>
      </c>
      <c r="F164" s="91">
        <f t="shared" si="8"/>
        <v>-0.62272727272727268</v>
      </c>
      <c r="G164" s="91">
        <f t="shared" si="9"/>
        <v>1.3272727272727267</v>
      </c>
      <c r="H164" s="97">
        <f t="shared" si="10"/>
        <v>1.5735143269139293</v>
      </c>
      <c r="I164" s="97">
        <f t="shared" si="11"/>
        <v>1.4369364816182013</v>
      </c>
    </row>
    <row r="165" spans="2:9" outlineLevel="1">
      <c r="B165" s="92">
        <v>41214</v>
      </c>
      <c r="C165" s="91">
        <v>0.97095238095238079</v>
      </c>
      <c r="D165" s="91">
        <v>2.2214285714285715</v>
      </c>
      <c r="E165" s="91">
        <v>1.6</v>
      </c>
      <c r="F165" s="91">
        <f t="shared" si="8"/>
        <v>-0.6290476190476193</v>
      </c>
      <c r="G165" s="91">
        <f t="shared" si="9"/>
        <v>1.2504761904761907</v>
      </c>
      <c r="H165" s="97">
        <f t="shared" si="10"/>
        <v>1.5588793638178391</v>
      </c>
      <c r="I165" s="97">
        <f t="shared" si="11"/>
        <v>1.4356975428066263</v>
      </c>
    </row>
    <row r="166" spans="2:9" outlineLevel="1">
      <c r="B166" s="92">
        <v>41244</v>
      </c>
      <c r="C166" s="91">
        <v>0.9447368421052631</v>
      </c>
      <c r="D166" s="91">
        <v>2.2478947368421047</v>
      </c>
      <c r="E166" s="91">
        <v>1.5</v>
      </c>
      <c r="F166" s="91">
        <f t="shared" si="8"/>
        <v>-0.5552631578947369</v>
      </c>
      <c r="G166" s="91">
        <f t="shared" si="9"/>
        <v>1.3031578947368416</v>
      </c>
      <c r="H166" s="97">
        <f t="shared" si="10"/>
        <v>1.5448319052018087</v>
      </c>
      <c r="I166" s="97">
        <f t="shared" si="11"/>
        <v>1.4348168806932058</v>
      </c>
    </row>
    <row r="167" spans="2:9" outlineLevel="1">
      <c r="B167" s="92">
        <v>41275</v>
      </c>
      <c r="C167" s="91">
        <v>0.91727272727272746</v>
      </c>
      <c r="D167" s="91">
        <v>2.4031818181818188</v>
      </c>
      <c r="E167" s="91">
        <v>1.4</v>
      </c>
      <c r="F167" s="91">
        <f t="shared" si="8"/>
        <v>-0.48272727272727245</v>
      </c>
      <c r="G167" s="91">
        <f t="shared" si="9"/>
        <v>1.4859090909090913</v>
      </c>
      <c r="H167" s="97">
        <f t="shared" si="10"/>
        <v>1.5313597511956354</v>
      </c>
      <c r="I167" s="97">
        <f t="shared" si="11"/>
        <v>1.435156363817564</v>
      </c>
    </row>
    <row r="168" spans="2:9" outlineLevel="1">
      <c r="B168" s="92">
        <v>41306</v>
      </c>
      <c r="C168" s="91">
        <v>0.946315789473684</v>
      </c>
      <c r="D168" s="91">
        <v>2.4694736842105258</v>
      </c>
      <c r="E168" s="91">
        <v>1.5</v>
      </c>
      <c r="F168" s="91">
        <f t="shared" si="8"/>
        <v>-0.553684210526316</v>
      </c>
      <c r="G168" s="91">
        <f t="shared" si="9"/>
        <v>1.5231578947368418</v>
      </c>
      <c r="H168" s="97">
        <f t="shared" si="10"/>
        <v>1.517505638493164</v>
      </c>
      <c r="I168" s="97">
        <f t="shared" si="11"/>
        <v>1.4357410915977584</v>
      </c>
    </row>
    <row r="169" spans="2:9" outlineLevel="1">
      <c r="B169" s="92">
        <v>41334</v>
      </c>
      <c r="C169" s="91">
        <v>0.96500000000000019</v>
      </c>
      <c r="D169" s="91">
        <v>2.4084999999999992</v>
      </c>
      <c r="E169" s="91">
        <v>1.5</v>
      </c>
      <c r="F169" s="91">
        <f t="shared" si="8"/>
        <v>-0.53499999999999981</v>
      </c>
      <c r="G169" s="91">
        <f t="shared" si="9"/>
        <v>1.4434999999999989</v>
      </c>
      <c r="H169" s="97">
        <f t="shared" si="10"/>
        <v>1.5038677272739402</v>
      </c>
      <c r="I169" s="97">
        <f t="shared" si="11"/>
        <v>1.435792645806411</v>
      </c>
    </row>
    <row r="170" spans="2:9" outlineLevel="1">
      <c r="B170" s="92">
        <v>41365</v>
      </c>
      <c r="C170" s="91">
        <v>0.98227272727272741</v>
      </c>
      <c r="D170" s="91">
        <v>2.2177272727272728</v>
      </c>
      <c r="E170" s="91">
        <v>1.3</v>
      </c>
      <c r="F170" s="91">
        <f t="shared" si="8"/>
        <v>-0.31772727272727264</v>
      </c>
      <c r="G170" s="91">
        <f t="shared" si="9"/>
        <v>1.2354545454545454</v>
      </c>
      <c r="H170" s="97">
        <f t="shared" si="10"/>
        <v>1.4917641060114735</v>
      </c>
      <c r="I170" s="97">
        <f t="shared" si="11"/>
        <v>1.43446149563796</v>
      </c>
    </row>
    <row r="171" spans="2:9" outlineLevel="1">
      <c r="B171" s="92">
        <v>41395</v>
      </c>
      <c r="C171" s="91">
        <v>0.99954545454545418</v>
      </c>
      <c r="D171" s="91">
        <v>2.338636363636363</v>
      </c>
      <c r="E171" s="91">
        <v>1.2</v>
      </c>
      <c r="F171" s="91">
        <f t="shared" si="8"/>
        <v>-0.20045454545454577</v>
      </c>
      <c r="G171" s="91">
        <f t="shared" si="9"/>
        <v>1.3390909090909089</v>
      </c>
      <c r="H171" s="97">
        <f t="shared" si="10"/>
        <v>1.4805201282608684</v>
      </c>
      <c r="I171" s="97">
        <f t="shared" si="11"/>
        <v>1.4338278040329961</v>
      </c>
    </row>
    <row r="172" spans="2:9" outlineLevel="1">
      <c r="B172" s="92">
        <v>41426</v>
      </c>
      <c r="C172" s="91">
        <v>1.0234999999999999</v>
      </c>
      <c r="D172" s="91">
        <v>2.6905000000000006</v>
      </c>
      <c r="E172" s="91">
        <v>1.2</v>
      </c>
      <c r="F172" s="91">
        <f t="shared" si="8"/>
        <v>-0.1765000000000001</v>
      </c>
      <c r="G172" s="91">
        <f t="shared" si="9"/>
        <v>1.6670000000000007</v>
      </c>
      <c r="H172" s="97">
        <f t="shared" si="10"/>
        <v>1.4695100277408626</v>
      </c>
      <c r="I172" s="97">
        <f t="shared" si="11"/>
        <v>1.4353771209497204</v>
      </c>
    </row>
    <row r="173" spans="2:9" outlineLevel="1">
      <c r="B173" s="92">
        <v>41456</v>
      </c>
      <c r="C173" s="91">
        <v>1.0113636363636365</v>
      </c>
      <c r="D173" s="91">
        <v>2.8454545454545457</v>
      </c>
      <c r="E173" s="91">
        <v>1.3</v>
      </c>
      <c r="F173" s="91">
        <f t="shared" si="8"/>
        <v>-0.28863636363636358</v>
      </c>
      <c r="G173" s="91">
        <f t="shared" si="9"/>
        <v>1.8340909090909092</v>
      </c>
      <c r="H173" s="97">
        <f t="shared" si="10"/>
        <v>1.4578279919177579</v>
      </c>
      <c r="I173" s="97">
        <f t="shared" si="11"/>
        <v>1.4380263820004924</v>
      </c>
    </row>
    <row r="174" spans="2:9" outlineLevel="1">
      <c r="B174" s="92">
        <v>41487</v>
      </c>
      <c r="C174" s="91">
        <v>0.99238095238095236</v>
      </c>
      <c r="D174" s="91">
        <v>3.0061904761904765</v>
      </c>
      <c r="E174" s="91">
        <v>1.1000000000000001</v>
      </c>
      <c r="F174" s="91">
        <f t="shared" si="8"/>
        <v>-0.10761904761904773</v>
      </c>
      <c r="G174" s="91">
        <f t="shared" si="9"/>
        <v>2.0138095238095239</v>
      </c>
      <c r="H174" s="97">
        <f t="shared" si="10"/>
        <v>1.4474263504590417</v>
      </c>
      <c r="I174" s="97">
        <f t="shared" si="11"/>
        <v>1.4418521836071967</v>
      </c>
    </row>
    <row r="175" spans="2:9" outlineLevel="1">
      <c r="B175" s="92">
        <v>41518</v>
      </c>
      <c r="C175" s="91">
        <v>0.98849999999999993</v>
      </c>
      <c r="D175" s="91">
        <v>3.1020000000000012</v>
      </c>
      <c r="E175" s="91">
        <v>1.3</v>
      </c>
      <c r="F175" s="91">
        <f t="shared" si="8"/>
        <v>-0.31150000000000011</v>
      </c>
      <c r="G175" s="91">
        <f t="shared" si="9"/>
        <v>2.113500000000001</v>
      </c>
      <c r="H175" s="97">
        <f t="shared" si="10"/>
        <v>1.4357391321835664</v>
      </c>
      <c r="I175" s="97">
        <f t="shared" si="11"/>
        <v>1.4463149597958531</v>
      </c>
    </row>
    <row r="176" spans="2:9" outlineLevel="1">
      <c r="B176" s="92">
        <v>41548</v>
      </c>
      <c r="C176" s="91">
        <v>0.92590909090909068</v>
      </c>
      <c r="D176" s="91">
        <v>2.9636363636363638</v>
      </c>
      <c r="E176" s="91">
        <v>1.2</v>
      </c>
      <c r="F176" s="91">
        <f t="shared" si="8"/>
        <v>-0.27409090909090927</v>
      </c>
      <c r="G176" s="91">
        <f t="shared" si="9"/>
        <v>2.0377272727272731</v>
      </c>
      <c r="H176" s="97">
        <f t="shared" si="10"/>
        <v>1.4243781352315765</v>
      </c>
      <c r="I176" s="97">
        <f t="shared" si="11"/>
        <v>1.4502446097156632</v>
      </c>
    </row>
    <row r="177" spans="2:9" outlineLevel="1">
      <c r="B177" s="92">
        <v>41579</v>
      </c>
      <c r="C177" s="91">
        <v>0.92699999999999982</v>
      </c>
      <c r="D177" s="91">
        <v>2.9995000000000003</v>
      </c>
      <c r="E177" s="91">
        <v>1</v>
      </c>
      <c r="F177" s="91">
        <f t="shared" si="8"/>
        <v>-7.3000000000000176E-2</v>
      </c>
      <c r="G177" s="91">
        <f t="shared" si="9"/>
        <v>2.0725000000000007</v>
      </c>
      <c r="H177" s="97">
        <f t="shared" si="10"/>
        <v>1.4144287788513001</v>
      </c>
      <c r="I177" s="97">
        <f t="shared" si="11"/>
        <v>1.4543791970265225</v>
      </c>
    </row>
    <row r="178" spans="2:9" outlineLevel="1">
      <c r="B178" s="92">
        <v>41609</v>
      </c>
      <c r="C178" s="91">
        <v>0.91949999999999998</v>
      </c>
      <c r="D178" s="91">
        <v>3.093</v>
      </c>
      <c r="E178" s="91">
        <v>1.2</v>
      </c>
      <c r="F178" s="91">
        <f t="shared" si="8"/>
        <v>-0.28049999999999997</v>
      </c>
      <c r="G178" s="91">
        <f t="shared" si="9"/>
        <v>2.1734999999999998</v>
      </c>
      <c r="H178" s="97">
        <f t="shared" si="10"/>
        <v>1.4031667936097632</v>
      </c>
      <c r="I178" s="97">
        <f t="shared" si="11"/>
        <v>1.4591574083419607</v>
      </c>
    </row>
    <row r="179" spans="2:9" outlineLevel="1">
      <c r="B179" s="92">
        <v>41640</v>
      </c>
      <c r="C179" s="91">
        <v>0.89227272727272755</v>
      </c>
      <c r="D179" s="91">
        <v>2.9490909090909088</v>
      </c>
      <c r="E179" s="91">
        <v>1.3</v>
      </c>
      <c r="F179" s="91">
        <f t="shared" si="8"/>
        <v>-0.40772727272727249</v>
      </c>
      <c r="G179" s="91">
        <f t="shared" si="9"/>
        <v>2.0568181818181812</v>
      </c>
      <c r="H179" s="97">
        <f t="shared" si="10"/>
        <v>1.3911342748965603</v>
      </c>
      <c r="I179" s="97">
        <f t="shared" si="11"/>
        <v>1.4631285762720352</v>
      </c>
    </row>
    <row r="180" spans="2:9" outlineLevel="1">
      <c r="B180" s="92">
        <v>41671</v>
      </c>
      <c r="C180" s="91">
        <v>0.87052631578947404</v>
      </c>
      <c r="D180" s="91">
        <v>2.8442105263157895</v>
      </c>
      <c r="E180" s="91">
        <v>1.3</v>
      </c>
      <c r="F180" s="91">
        <f t="shared" si="8"/>
        <v>-0.42947368421052601</v>
      </c>
      <c r="G180" s="91">
        <f t="shared" si="9"/>
        <v>1.9736842105263155</v>
      </c>
      <c r="H180" s="97">
        <f t="shared" si="10"/>
        <v>1.3790372120453505</v>
      </c>
      <c r="I180" s="97">
        <f t="shared" si="11"/>
        <v>1.4665209725129273</v>
      </c>
    </row>
    <row r="181" spans="2:9" outlineLevel="1">
      <c r="B181" s="92">
        <v>41699</v>
      </c>
      <c r="C181" s="91">
        <v>0.84904761904761894</v>
      </c>
      <c r="D181" s="91">
        <v>2.8157142857142863</v>
      </c>
      <c r="E181" s="91">
        <v>1.4</v>
      </c>
      <c r="F181" s="91">
        <f t="shared" si="8"/>
        <v>-0.55095238095238097</v>
      </c>
      <c r="G181" s="91">
        <f t="shared" si="9"/>
        <v>1.9666666666666672</v>
      </c>
      <c r="H181" s="97">
        <f t="shared" si="10"/>
        <v>1.3662133609290865</v>
      </c>
      <c r="I181" s="97">
        <f t="shared" si="11"/>
        <v>1.4698441997166067</v>
      </c>
    </row>
    <row r="182" spans="2:9" outlineLevel="1">
      <c r="B182" s="92">
        <v>41730</v>
      </c>
      <c r="C182" s="91">
        <v>0.92761904761904768</v>
      </c>
      <c r="D182" s="91">
        <v>2.812380952380952</v>
      </c>
      <c r="E182" s="91">
        <v>1.4</v>
      </c>
      <c r="F182" s="91">
        <f t="shared" si="8"/>
        <v>-0.47238095238095223</v>
      </c>
      <c r="G182" s="91">
        <f t="shared" si="9"/>
        <v>1.8847619047619042</v>
      </c>
      <c r="H182" s="97">
        <f t="shared" si="10"/>
        <v>1.3539967874187209</v>
      </c>
      <c r="I182" s="97">
        <f t="shared" si="11"/>
        <v>1.472601127989333</v>
      </c>
    </row>
    <row r="183" spans="2:9" outlineLevel="1">
      <c r="B183" s="92">
        <v>41760</v>
      </c>
      <c r="C183" s="91">
        <v>0.92619047619047634</v>
      </c>
      <c r="D183" s="91">
        <v>2.6871428571428568</v>
      </c>
      <c r="E183" s="91">
        <v>1.4</v>
      </c>
      <c r="F183" s="91">
        <f t="shared" si="8"/>
        <v>-0.47380952380952357</v>
      </c>
      <c r="G183" s="91">
        <f t="shared" si="9"/>
        <v>1.7609523809523804</v>
      </c>
      <c r="H183" s="97">
        <f t="shared" si="10"/>
        <v>1.3418518949853107</v>
      </c>
      <c r="I183" s="97">
        <f t="shared" si="11"/>
        <v>1.4745170831585226</v>
      </c>
    </row>
    <row r="184" spans="2:9" outlineLevel="1">
      <c r="B184" s="92">
        <v>41791</v>
      </c>
      <c r="C184" s="91">
        <v>0.93666666666666654</v>
      </c>
      <c r="D184" s="91">
        <v>2.7376190476190478</v>
      </c>
      <c r="E184" s="91">
        <v>1.5</v>
      </c>
      <c r="F184" s="91">
        <f t="shared" si="8"/>
        <v>-0.56333333333333346</v>
      </c>
      <c r="G184" s="91">
        <f t="shared" si="9"/>
        <v>1.8009523809523813</v>
      </c>
      <c r="H184" s="97">
        <f t="shared" si="10"/>
        <v>1.3291928569233926</v>
      </c>
      <c r="I184" s="97">
        <f t="shared" si="11"/>
        <v>1.4766860884594784</v>
      </c>
    </row>
    <row r="185" spans="2:9" outlineLevel="1">
      <c r="B185" s="92">
        <v>41821</v>
      </c>
      <c r="C185" s="91">
        <v>0.94545454545454533</v>
      </c>
      <c r="D185" s="91">
        <v>2.6327272727272724</v>
      </c>
      <c r="E185" s="91">
        <v>1.5</v>
      </c>
      <c r="F185" s="91">
        <f t="shared" si="8"/>
        <v>-0.55454545454545467</v>
      </c>
      <c r="G185" s="91">
        <f t="shared" si="9"/>
        <v>1.687272727272727</v>
      </c>
      <c r="H185" s="97">
        <f t="shared" si="10"/>
        <v>1.3166763232923704</v>
      </c>
      <c r="I185" s="97">
        <f t="shared" si="11"/>
        <v>1.4780853352290015</v>
      </c>
    </row>
    <row r="186" spans="2:9" outlineLevel="1">
      <c r="B186" s="92">
        <v>41852</v>
      </c>
      <c r="C186" s="91">
        <v>0.9484999999999999</v>
      </c>
      <c r="D186" s="91">
        <v>2.4940000000000002</v>
      </c>
      <c r="E186" s="91">
        <v>1.5</v>
      </c>
      <c r="F186" s="91">
        <f t="shared" si="8"/>
        <v>-0.5515000000000001</v>
      </c>
      <c r="G186" s="91">
        <f t="shared" si="9"/>
        <v>1.5455000000000003</v>
      </c>
      <c r="H186" s="97">
        <f t="shared" si="10"/>
        <v>1.3042631915761418</v>
      </c>
      <c r="I186" s="97">
        <f t="shared" si="11"/>
        <v>1.4785332732009018</v>
      </c>
    </row>
    <row r="187" spans="2:9" outlineLevel="1">
      <c r="B187" s="92">
        <v>41883</v>
      </c>
      <c r="C187" s="91">
        <v>0.92476190476190467</v>
      </c>
      <c r="D187" s="91">
        <v>2.59</v>
      </c>
      <c r="E187" s="91">
        <v>1.5</v>
      </c>
      <c r="F187" s="91">
        <f t="shared" si="8"/>
        <v>-0.57523809523809533</v>
      </c>
      <c r="G187" s="91">
        <f t="shared" si="9"/>
        <v>1.6652380952380952</v>
      </c>
      <c r="H187" s="97">
        <f t="shared" si="10"/>
        <v>1.2917748109328577</v>
      </c>
      <c r="I187" s="97">
        <f t="shared" si="11"/>
        <v>1.4797738368024778</v>
      </c>
    </row>
    <row r="188" spans="2:9" outlineLevel="1">
      <c r="B188" s="92">
        <v>41913</v>
      </c>
      <c r="C188" s="91">
        <v>0.89181818181818207</v>
      </c>
      <c r="D188" s="91">
        <v>2.4304545454545452</v>
      </c>
      <c r="E188" s="91">
        <v>1.5</v>
      </c>
      <c r="F188" s="91">
        <f t="shared" si="8"/>
        <v>-0.60818181818181793</v>
      </c>
      <c r="G188" s="91">
        <f t="shared" si="9"/>
        <v>1.5386363636363631</v>
      </c>
      <c r="H188" s="97">
        <f t="shared" si="10"/>
        <v>1.2791505143938897</v>
      </c>
      <c r="I188" s="97">
        <f t="shared" si="11"/>
        <v>1.4801649499375866</v>
      </c>
    </row>
    <row r="189" spans="2:9" outlineLevel="1">
      <c r="B189" s="92">
        <v>41944</v>
      </c>
      <c r="C189" s="91">
        <v>0.90210526315789497</v>
      </c>
      <c r="D189" s="91">
        <v>2.4342105263157898</v>
      </c>
      <c r="E189" s="91">
        <v>1.8</v>
      </c>
      <c r="F189" s="91">
        <f t="shared" si="8"/>
        <v>-0.89789473684210508</v>
      </c>
      <c r="G189" s="91">
        <f t="shared" si="9"/>
        <v>1.5321052631578949</v>
      </c>
      <c r="H189" s="97">
        <f t="shared" si="10"/>
        <v>1.2646850974421555</v>
      </c>
      <c r="I189" s="97">
        <f t="shared" si="11"/>
        <v>1.4805100682978545</v>
      </c>
    </row>
    <row r="190" spans="2:9" outlineLevel="1">
      <c r="B190" s="92">
        <v>41974</v>
      </c>
      <c r="C190" s="91">
        <v>0.90095238095238106</v>
      </c>
      <c r="D190" s="91">
        <v>2.274285714285714</v>
      </c>
      <c r="E190" s="91">
        <v>1.7</v>
      </c>
      <c r="F190" s="91">
        <f t="shared" si="8"/>
        <v>-0.7990476190476189</v>
      </c>
      <c r="G190" s="91">
        <f t="shared" si="9"/>
        <v>1.3733333333333331</v>
      </c>
      <c r="H190" s="97">
        <f t="shared" si="10"/>
        <v>1.2509725876980375</v>
      </c>
      <c r="I190" s="97">
        <f t="shared" si="11"/>
        <v>1.4797979305240037</v>
      </c>
    </row>
    <row r="191" spans="2:9" outlineLevel="1">
      <c r="B191" s="92">
        <v>42005</v>
      </c>
      <c r="C191" s="91">
        <v>0.79476190476190478</v>
      </c>
      <c r="D191" s="91">
        <v>1.9576190476190469</v>
      </c>
      <c r="E191" s="91">
        <v>1.9</v>
      </c>
      <c r="F191" s="91">
        <f t="shared" si="8"/>
        <v>-1.1052380952380951</v>
      </c>
      <c r="G191" s="91">
        <f t="shared" si="9"/>
        <v>1.1628571428571421</v>
      </c>
      <c r="H191" s="97">
        <f t="shared" si="10"/>
        <v>1.2353167027615848</v>
      </c>
      <c r="I191" s="97">
        <f t="shared" si="11"/>
        <v>1.4776920116690744</v>
      </c>
    </row>
    <row r="192" spans="2:9" outlineLevel="1">
      <c r="B192" s="92">
        <v>42036</v>
      </c>
      <c r="C192" s="91">
        <v>0.53157894736842104</v>
      </c>
      <c r="D192" s="91">
        <v>1.8126315789473686</v>
      </c>
      <c r="E192" s="91">
        <v>1.7</v>
      </c>
      <c r="F192" s="91">
        <f t="shared" si="8"/>
        <v>-1.168421052631579</v>
      </c>
      <c r="G192" s="91">
        <f t="shared" si="9"/>
        <v>1.2810526315789477</v>
      </c>
      <c r="H192" s="97">
        <f t="shared" si="10"/>
        <v>1.2193450233237564</v>
      </c>
      <c r="I192" s="97">
        <f t="shared" si="11"/>
        <v>1.4763854377149872</v>
      </c>
    </row>
    <row r="193" spans="2:9" outlineLevel="1">
      <c r="B193" s="92">
        <v>42064</v>
      </c>
      <c r="C193" s="91">
        <v>0.55409090909090908</v>
      </c>
      <c r="D193" s="91">
        <v>1.8713636363636363</v>
      </c>
      <c r="E193" s="91">
        <v>1.7</v>
      </c>
      <c r="F193" s="91">
        <f t="shared" si="8"/>
        <v>-1.145909090909091</v>
      </c>
      <c r="G193" s="91">
        <f t="shared" si="9"/>
        <v>1.3172727272727274</v>
      </c>
      <c r="H193" s="97">
        <f t="shared" si="10"/>
        <v>1.2036290491428072</v>
      </c>
      <c r="I193" s="97">
        <f t="shared" si="11"/>
        <v>1.4753282104030785</v>
      </c>
    </row>
    <row r="194" spans="2:9" outlineLevel="1">
      <c r="B194" s="92">
        <v>42095</v>
      </c>
      <c r="C194" s="91">
        <v>0.62047619047619051</v>
      </c>
      <c r="D194" s="91">
        <v>1.8623809523809527</v>
      </c>
      <c r="E194" s="91">
        <v>1.8</v>
      </c>
      <c r="F194" s="91">
        <f t="shared" si="8"/>
        <v>-1.1795238095238094</v>
      </c>
      <c r="G194" s="91">
        <f t="shared" si="9"/>
        <v>1.2419047619047623</v>
      </c>
      <c r="H194" s="97">
        <f t="shared" si="10"/>
        <v>1.1877941464274144</v>
      </c>
      <c r="I194" s="97">
        <f t="shared" si="11"/>
        <v>1.473777224034319</v>
      </c>
    </row>
    <row r="195" spans="2:9" outlineLevel="1">
      <c r="B195" s="92">
        <v>42125</v>
      </c>
      <c r="C195" s="91">
        <v>0.65150000000000008</v>
      </c>
      <c r="D195" s="91">
        <v>2.1639999999999993</v>
      </c>
      <c r="E195" s="91">
        <v>1.9</v>
      </c>
      <c r="F195" s="91">
        <f t="shared" si="8"/>
        <v>-1.2484999999999999</v>
      </c>
      <c r="G195" s="91">
        <f t="shared" si="9"/>
        <v>1.5124999999999993</v>
      </c>
      <c r="H195" s="97">
        <f t="shared" si="10"/>
        <v>1.1716061454544746</v>
      </c>
      <c r="I195" s="97">
        <f t="shared" si="11"/>
        <v>1.474034518226782</v>
      </c>
    </row>
    <row r="196" spans="2:9" outlineLevel="1">
      <c r="B196" s="92">
        <v>42156</v>
      </c>
      <c r="C196" s="91">
        <v>0.57999999999999996</v>
      </c>
      <c r="D196" s="91">
        <v>2.29</v>
      </c>
      <c r="E196" s="91">
        <v>1.9</v>
      </c>
      <c r="F196" s="91">
        <f t="shared" si="8"/>
        <v>-1.3199999999999998</v>
      </c>
      <c r="G196" s="91">
        <f t="shared" si="9"/>
        <v>1.71</v>
      </c>
      <c r="H196" s="97">
        <f t="shared" si="10"/>
        <v>1.1550506228933153</v>
      </c>
      <c r="I196" s="97">
        <f t="shared" si="11"/>
        <v>1.4756023951820858</v>
      </c>
    </row>
    <row r="197" spans="2:9" outlineLevel="1">
      <c r="B197" s="92">
        <v>42186</v>
      </c>
      <c r="C197" s="91">
        <v>0.43</v>
      </c>
      <c r="D197" s="91">
        <v>2.09</v>
      </c>
      <c r="E197" s="91">
        <v>2</v>
      </c>
      <c r="F197" s="91">
        <f t="shared" si="8"/>
        <v>-1.57</v>
      </c>
      <c r="G197" s="91">
        <f t="shared" si="9"/>
        <v>1.66</v>
      </c>
      <c r="H197" s="97">
        <f t="shared" si="10"/>
        <v>1.1369439742362168</v>
      </c>
      <c r="I197" s="97">
        <f t="shared" si="11"/>
        <v>1.4768276284366897</v>
      </c>
    </row>
    <row r="198" spans="2:9" outlineLevel="1">
      <c r="B198" s="92">
        <v>42217</v>
      </c>
      <c r="C198" s="91">
        <v>0.38</v>
      </c>
      <c r="D198" s="91">
        <v>2.08</v>
      </c>
      <c r="E198" s="91">
        <v>2</v>
      </c>
      <c r="F198" s="91">
        <f t="shared" si="8"/>
        <v>-1.62</v>
      </c>
      <c r="G198" s="91">
        <f t="shared" si="9"/>
        <v>1.7000000000000002</v>
      </c>
      <c r="H198" s="97">
        <f t="shared" si="10"/>
        <v>1.1186254096233517</v>
      </c>
      <c r="I198" s="97">
        <f t="shared" si="11"/>
        <v>1.4783105013374425</v>
      </c>
    </row>
    <row r="199" spans="2:9" outlineLevel="1">
      <c r="B199" s="92">
        <v>42248</v>
      </c>
      <c r="C199" s="91">
        <v>0.41</v>
      </c>
      <c r="D199" s="91">
        <v>2.09</v>
      </c>
      <c r="E199" s="91">
        <v>2</v>
      </c>
      <c r="F199" s="91">
        <f t="shared" si="8"/>
        <v>-1.59</v>
      </c>
      <c r="G199" s="91">
        <f t="shared" si="9"/>
        <v>1.68</v>
      </c>
      <c r="H199" s="97">
        <f t="shared" si="10"/>
        <v>1.1006278985959539</v>
      </c>
      <c r="I199" s="97">
        <f t="shared" si="11"/>
        <v>1.4796506308966619</v>
      </c>
    </row>
    <row r="200" spans="2:9" outlineLevel="1">
      <c r="B200" s="92">
        <v>42278</v>
      </c>
      <c r="C200" s="91">
        <v>0.39</v>
      </c>
      <c r="D200" s="91">
        <v>2.13</v>
      </c>
      <c r="E200" s="91">
        <v>2.1</v>
      </c>
      <c r="F200" s="91">
        <f t="shared" si="8"/>
        <v>-1.71</v>
      </c>
      <c r="G200" s="91">
        <f t="shared" si="9"/>
        <v>1.7399999999999998</v>
      </c>
      <c r="H200" s="97">
        <f t="shared" si="10"/>
        <v>1.0819526301667448</v>
      </c>
      <c r="I200" s="97">
        <f t="shared" si="11"/>
        <v>1.4813805270368834</v>
      </c>
    </row>
    <row r="201" spans="2:9" outlineLevel="1">
      <c r="B201" s="92">
        <v>42309</v>
      </c>
      <c r="C201" s="91">
        <v>0.44</v>
      </c>
      <c r="D201" s="91">
        <v>2.17</v>
      </c>
      <c r="E201" s="91">
        <v>2.1</v>
      </c>
      <c r="F201" s="91">
        <f t="shared" si="8"/>
        <v>-1.6600000000000001</v>
      </c>
      <c r="G201" s="91">
        <f t="shared" si="9"/>
        <v>1.73</v>
      </c>
      <c r="H201" s="97">
        <f t="shared" si="10"/>
        <v>1.0637336758134774</v>
      </c>
      <c r="I201" s="97">
        <f t="shared" si="11"/>
        <v>1.4830324836678674</v>
      </c>
    </row>
    <row r="202" spans="2:9" outlineLevel="1">
      <c r="B202" s="92">
        <v>42339</v>
      </c>
      <c r="C202" s="91">
        <v>0.5</v>
      </c>
      <c r="D202" s="91">
        <v>2.04</v>
      </c>
      <c r="E202" s="91">
        <v>2</v>
      </c>
      <c r="F202" s="91">
        <f t="shared" si="8"/>
        <v>-1.5</v>
      </c>
      <c r="G202" s="91">
        <f t="shared" si="9"/>
        <v>1.54</v>
      </c>
      <c r="H202" s="97">
        <f t="shared" si="10"/>
        <v>1.0466989005589029</v>
      </c>
      <c r="I202" s="97">
        <f t="shared" si="11"/>
        <v>1.483411005371071</v>
      </c>
    </row>
    <row r="203" spans="2:9" outlineLevel="1">
      <c r="B203" s="92">
        <v>42370</v>
      </c>
      <c r="C203" s="91">
        <v>0.48</v>
      </c>
      <c r="D203" s="91">
        <v>1.9</v>
      </c>
      <c r="E203" s="91">
        <v>2.1</v>
      </c>
      <c r="F203" s="91">
        <f t="shared" si="8"/>
        <v>-1.62</v>
      </c>
      <c r="G203" s="91">
        <f t="shared" si="9"/>
        <v>1.42</v>
      </c>
      <c r="H203" s="97">
        <f t="shared" si="10"/>
        <v>1.028979970987083</v>
      </c>
      <c r="I203" s="97">
        <f t="shared" si="11"/>
        <v>1.48298966978721</v>
      </c>
    </row>
    <row r="204" spans="2:9" outlineLevel="1">
      <c r="B204" s="92">
        <v>42401</v>
      </c>
      <c r="C204" s="91">
        <v>0.46</v>
      </c>
      <c r="D204" s="91">
        <v>1.78</v>
      </c>
      <c r="E204" s="91">
        <v>2.1</v>
      </c>
      <c r="F204" s="91">
        <f t="shared" si="8"/>
        <v>-1.6400000000000001</v>
      </c>
      <c r="G204" s="91">
        <f t="shared" si="9"/>
        <v>1.32</v>
      </c>
      <c r="H204" s="97">
        <f t="shared" si="10"/>
        <v>1.0112458848011223</v>
      </c>
      <c r="I204" s="97">
        <f t="shared" si="11"/>
        <v>1.4819066819480924</v>
      </c>
    </row>
    <row r="205" spans="2:9" outlineLevel="1">
      <c r="B205" s="92">
        <v>42430</v>
      </c>
      <c r="C205" s="91">
        <v>0.46</v>
      </c>
      <c r="D205" s="91">
        <v>1.86</v>
      </c>
      <c r="E205" s="91">
        <v>2.1</v>
      </c>
      <c r="F205" s="91">
        <f t="shared" si="8"/>
        <v>-1.6400000000000001</v>
      </c>
      <c r="G205" s="91">
        <f t="shared" si="9"/>
        <v>1.4000000000000001</v>
      </c>
      <c r="H205" s="97">
        <f t="shared" si="10"/>
        <v>0.99362963307486896</v>
      </c>
      <c r="I205" s="97">
        <f t="shared" si="11"/>
        <v>1.4813624515032544</v>
      </c>
    </row>
    <row r="206" spans="2:9" outlineLevel="1">
      <c r="B206" s="92">
        <v>42461</v>
      </c>
      <c r="C206" s="91">
        <v>0.54</v>
      </c>
      <c r="D206" s="91">
        <v>1.94</v>
      </c>
      <c r="E206" s="91">
        <v>2</v>
      </c>
      <c r="F206" s="91">
        <f t="shared" si="8"/>
        <v>-1.46</v>
      </c>
      <c r="G206" s="91">
        <f t="shared" si="9"/>
        <v>1.4</v>
      </c>
      <c r="H206" s="97">
        <f t="shared" si="10"/>
        <v>0.97732644614413888</v>
      </c>
      <c r="I206" s="97">
        <f t="shared" si="11"/>
        <v>1.4808218372075517</v>
      </c>
    </row>
    <row r="207" spans="2:9" outlineLevel="1">
      <c r="B207" s="92">
        <v>42491</v>
      </c>
      <c r="C207" s="91">
        <v>0.55000000000000004</v>
      </c>
      <c r="D207" s="91">
        <v>1.87</v>
      </c>
      <c r="E207" s="91">
        <v>1.9</v>
      </c>
      <c r="F207" s="91">
        <f t="shared" ref="F207:F270" si="12">C207-E207</f>
        <v>-1.3499999999999999</v>
      </c>
      <c r="G207" s="91">
        <f t="shared" ref="G207:G270" si="13">D207-C207</f>
        <v>1.32</v>
      </c>
      <c r="H207" s="97">
        <f t="shared" si="10"/>
        <v>0.96186248304683564</v>
      </c>
      <c r="I207" s="97">
        <f t="shared" si="11"/>
        <v>1.4797532535716209</v>
      </c>
    </row>
    <row r="208" spans="2:9" outlineLevel="1">
      <c r="B208" s="92">
        <v>42522</v>
      </c>
      <c r="C208" s="91">
        <v>0.49</v>
      </c>
      <c r="D208" s="91">
        <v>1.67</v>
      </c>
      <c r="E208" s="91">
        <v>1.8</v>
      </c>
      <c r="F208" s="91">
        <f t="shared" si="12"/>
        <v>-1.31</v>
      </c>
      <c r="G208" s="91">
        <f t="shared" si="13"/>
        <v>1.18</v>
      </c>
      <c r="H208" s="97">
        <f t="shared" ref="H208:H271" si="14">$I$11*F208+(1-$I$11)*H207</f>
        <v>0.94676705126579352</v>
      </c>
      <c r="I208" s="97">
        <f t="shared" ref="I208:I271" si="15">$I$11*G208+(1-$I$11)*I207</f>
        <v>1.4777615376010453</v>
      </c>
    </row>
    <row r="209" spans="2:9" outlineLevel="1">
      <c r="B209" s="92">
        <v>42552</v>
      </c>
      <c r="C209" s="91">
        <v>0.5</v>
      </c>
      <c r="D209" s="91">
        <v>1.6</v>
      </c>
      <c r="E209" s="91">
        <v>1.8</v>
      </c>
      <c r="F209" s="91">
        <f t="shared" si="12"/>
        <v>-1.3</v>
      </c>
      <c r="G209" s="91">
        <f t="shared" si="13"/>
        <v>1.1000000000000001</v>
      </c>
      <c r="H209" s="97">
        <f t="shared" si="14"/>
        <v>0.93183836653977492</v>
      </c>
      <c r="I209" s="97">
        <f t="shared" si="15"/>
        <v>1.4752514941618358</v>
      </c>
    </row>
    <row r="210" spans="2:9" outlineLevel="1">
      <c r="B210" s="92">
        <v>42583</v>
      </c>
      <c r="C210" s="91">
        <v>0.51</v>
      </c>
      <c r="D210" s="91">
        <v>1.53</v>
      </c>
      <c r="E210" s="91">
        <v>1.7</v>
      </c>
      <c r="F210" s="91">
        <f t="shared" si="12"/>
        <v>-1.19</v>
      </c>
      <c r="G210" s="91">
        <f t="shared" si="13"/>
        <v>1.02</v>
      </c>
      <c r="H210" s="97">
        <f t="shared" si="14"/>
        <v>0.91773977274216845</v>
      </c>
      <c r="I210" s="97">
        <f t="shared" si="15"/>
        <v>1.4722265672903285</v>
      </c>
    </row>
    <row r="211" spans="2:9" outlineLevel="1">
      <c r="B211" s="92">
        <v>42614</v>
      </c>
      <c r="C211" s="91">
        <v>0.53</v>
      </c>
      <c r="D211" s="91">
        <v>1.52</v>
      </c>
      <c r="E211" s="91">
        <v>1.5</v>
      </c>
      <c r="F211" s="91">
        <f t="shared" si="12"/>
        <v>-0.97</v>
      </c>
      <c r="G211" s="91">
        <f t="shared" si="13"/>
        <v>0.99</v>
      </c>
      <c r="H211" s="97">
        <f t="shared" si="14"/>
        <v>0.90519665132859917</v>
      </c>
      <c r="I211" s="97">
        <f t="shared" si="15"/>
        <v>1.4690224040525188</v>
      </c>
    </row>
    <row r="212" spans="2:9" outlineLevel="1">
      <c r="B212" s="92">
        <v>42644</v>
      </c>
      <c r="C212" s="91">
        <v>0.5</v>
      </c>
      <c r="D212" s="91">
        <v>1.68</v>
      </c>
      <c r="E212" s="91">
        <v>1.4</v>
      </c>
      <c r="F212" s="91">
        <f t="shared" si="12"/>
        <v>-0.89999999999999991</v>
      </c>
      <c r="G212" s="91">
        <f t="shared" si="13"/>
        <v>1.18</v>
      </c>
      <c r="H212" s="97">
        <f t="shared" si="14"/>
        <v>0.89320198919352545</v>
      </c>
      <c r="I212" s="97">
        <f t="shared" si="15"/>
        <v>1.4671019894076516</v>
      </c>
    </row>
    <row r="213" spans="2:9" outlineLevel="1">
      <c r="B213" s="92">
        <v>42675</v>
      </c>
      <c r="C213" s="91">
        <v>0.51</v>
      </c>
      <c r="D213" s="91">
        <v>2.06</v>
      </c>
      <c r="E213" s="91">
        <v>1.2</v>
      </c>
      <c r="F213" s="91">
        <f t="shared" si="12"/>
        <v>-0.69</v>
      </c>
      <c r="G213" s="91">
        <f t="shared" si="13"/>
        <v>1.55</v>
      </c>
      <c r="H213" s="97">
        <f t="shared" si="14"/>
        <v>0.88268237464738908</v>
      </c>
      <c r="I213" s="97">
        <f t="shared" si="15"/>
        <v>1.4676528067537802</v>
      </c>
    </row>
    <row r="214" spans="2:9" outlineLevel="1">
      <c r="B214" s="92">
        <v>42705</v>
      </c>
      <c r="C214" s="91">
        <v>0.47</v>
      </c>
      <c r="D214" s="91">
        <v>2.2400000000000002</v>
      </c>
      <c r="E214" s="91">
        <v>1.3</v>
      </c>
      <c r="F214" s="91">
        <f t="shared" si="12"/>
        <v>-0.83000000000000007</v>
      </c>
      <c r="G214" s="91">
        <f t="shared" si="13"/>
        <v>1.7700000000000002</v>
      </c>
      <c r="H214" s="97">
        <f t="shared" si="14"/>
        <v>0.87130242531418378</v>
      </c>
      <c r="I214" s="97">
        <f t="shared" si="15"/>
        <v>1.4696617582039211</v>
      </c>
    </row>
    <row r="215" spans="2:9" outlineLevel="1">
      <c r="B215" s="92">
        <v>42736</v>
      </c>
      <c r="C215" s="91">
        <v>0.46</v>
      </c>
      <c r="D215" s="91">
        <v>2.34</v>
      </c>
      <c r="E215" s="91">
        <v>1.2</v>
      </c>
      <c r="F215" s="91">
        <f t="shared" si="12"/>
        <v>-0.74</v>
      </c>
      <c r="G215" s="91">
        <f t="shared" si="13"/>
        <v>1.88</v>
      </c>
      <c r="H215" s="97">
        <f t="shared" si="14"/>
        <v>0.86059609690678052</v>
      </c>
      <c r="I215" s="97">
        <f t="shared" si="15"/>
        <v>1.4723882581494101</v>
      </c>
    </row>
    <row r="216" spans="2:9" outlineLevel="1">
      <c r="B216" s="92">
        <v>42767</v>
      </c>
      <c r="C216" s="91">
        <v>0.48</v>
      </c>
      <c r="D216" s="91">
        <v>2.29</v>
      </c>
      <c r="E216" s="91">
        <v>1.2</v>
      </c>
      <c r="F216" s="91">
        <f t="shared" si="12"/>
        <v>-0.72</v>
      </c>
      <c r="G216" s="91">
        <f t="shared" si="13"/>
        <v>1.81</v>
      </c>
      <c r="H216" s="97">
        <f t="shared" si="14"/>
        <v>0.85009379725955936</v>
      </c>
      <c r="I216" s="97">
        <f t="shared" si="15"/>
        <v>1.4746315255371216</v>
      </c>
    </row>
    <row r="217" spans="2:9" outlineLevel="1">
      <c r="B217" s="92">
        <v>42795</v>
      </c>
      <c r="C217" s="91">
        <v>0.51</v>
      </c>
      <c r="D217" s="91">
        <v>2.14</v>
      </c>
      <c r="E217" s="91">
        <v>1.1000000000000001</v>
      </c>
      <c r="F217" s="91">
        <f t="shared" si="12"/>
        <v>-0.59000000000000008</v>
      </c>
      <c r="G217" s="91">
        <f t="shared" si="13"/>
        <v>1.6300000000000001</v>
      </c>
      <c r="H217" s="97">
        <f t="shared" si="14"/>
        <v>0.84052506770966195</v>
      </c>
      <c r="I217" s="97">
        <f t="shared" si="15"/>
        <v>1.4756638742046491</v>
      </c>
    </row>
    <row r="218" spans="2:9" outlineLevel="1">
      <c r="B218" s="92">
        <v>42826</v>
      </c>
      <c r="C218" s="91">
        <v>0.55000000000000004</v>
      </c>
      <c r="D218" s="91">
        <v>2.0099999999999998</v>
      </c>
      <c r="E218" s="91">
        <v>1.1000000000000001</v>
      </c>
      <c r="F218" s="91">
        <f t="shared" si="12"/>
        <v>-0.55000000000000004</v>
      </c>
      <c r="G218" s="91">
        <f t="shared" si="13"/>
        <v>1.4599999999999997</v>
      </c>
      <c r="H218" s="97">
        <f t="shared" si="14"/>
        <v>0.83128569848899969</v>
      </c>
      <c r="I218" s="97">
        <f t="shared" si="15"/>
        <v>1.4755597953062791</v>
      </c>
    </row>
    <row r="219" spans="2:9" outlineLevel="1">
      <c r="B219" s="92">
        <v>42856</v>
      </c>
      <c r="C219" s="91">
        <v>0.53</v>
      </c>
      <c r="D219" s="91">
        <v>1.87</v>
      </c>
      <c r="E219" s="91">
        <v>1</v>
      </c>
      <c r="F219" s="91">
        <f t="shared" si="12"/>
        <v>-0.47</v>
      </c>
      <c r="G219" s="91">
        <f t="shared" si="13"/>
        <v>1.34</v>
      </c>
      <c r="H219" s="97">
        <f t="shared" si="14"/>
        <v>0.82263928188774382</v>
      </c>
      <c r="I219" s="97">
        <f t="shared" si="15"/>
        <v>1.4746590657693603</v>
      </c>
    </row>
    <row r="220" spans="2:9" outlineLevel="1">
      <c r="B220" s="92">
        <v>42887</v>
      </c>
      <c r="C220" s="91">
        <v>0.68</v>
      </c>
      <c r="D220" s="91">
        <v>1.99</v>
      </c>
      <c r="E220" s="91">
        <v>1.1000000000000001</v>
      </c>
      <c r="F220" s="91">
        <f t="shared" si="12"/>
        <v>-0.42000000000000004</v>
      </c>
      <c r="G220" s="91">
        <f t="shared" si="13"/>
        <v>1.31</v>
      </c>
      <c r="H220" s="97">
        <f t="shared" si="14"/>
        <v>0.81438254247320729</v>
      </c>
      <c r="I220" s="97">
        <f t="shared" si="15"/>
        <v>1.4735649855981354</v>
      </c>
    </row>
    <row r="221" spans="2:9" outlineLevel="1">
      <c r="B221" s="92">
        <v>42917</v>
      </c>
      <c r="C221" s="91">
        <v>0.74</v>
      </c>
      <c r="D221" s="91">
        <v>2.29</v>
      </c>
      <c r="E221" s="91">
        <v>1.2</v>
      </c>
      <c r="F221" s="91">
        <f t="shared" si="12"/>
        <v>-0.45999999999999996</v>
      </c>
      <c r="G221" s="91">
        <f t="shared" si="13"/>
        <v>1.55</v>
      </c>
      <c r="H221" s="97">
        <f t="shared" si="14"/>
        <v>0.8059148843836843</v>
      </c>
      <c r="I221" s="97">
        <f t="shared" si="15"/>
        <v>1.4740728594479817</v>
      </c>
    </row>
    <row r="222" spans="2:9" outlineLevel="1">
      <c r="B222" s="92">
        <v>42948</v>
      </c>
      <c r="C222" s="91">
        <v>0.74</v>
      </c>
      <c r="D222" s="91">
        <v>2.19</v>
      </c>
      <c r="E222" s="91">
        <v>1.2</v>
      </c>
      <c r="F222" s="91">
        <f t="shared" si="12"/>
        <v>-0.45999999999999996</v>
      </c>
      <c r="G222" s="91">
        <f t="shared" si="13"/>
        <v>1.45</v>
      </c>
      <c r="H222" s="97">
        <f t="shared" si="14"/>
        <v>0.79750348980306174</v>
      </c>
      <c r="I222" s="97">
        <f t="shared" si="15"/>
        <v>1.4739129068935102</v>
      </c>
    </row>
    <row r="223" spans="2:9" outlineLevel="1">
      <c r="B223" s="92">
        <v>42979</v>
      </c>
      <c r="C223" s="91">
        <v>1.01</v>
      </c>
      <c r="D223" s="91">
        <v>2.42</v>
      </c>
      <c r="E223" s="91">
        <v>1.3</v>
      </c>
      <c r="F223" s="91">
        <f t="shared" si="12"/>
        <v>-0.29000000000000004</v>
      </c>
      <c r="G223" s="91">
        <f t="shared" si="13"/>
        <v>1.41</v>
      </c>
      <c r="H223" s="97">
        <f t="shared" si="14"/>
        <v>0.79027755299373914</v>
      </c>
      <c r="I223" s="97">
        <f t="shared" si="15"/>
        <v>1.4734882364158124</v>
      </c>
    </row>
    <row r="224" spans="2:9" outlineLevel="1">
      <c r="B224" s="92">
        <v>43009</v>
      </c>
      <c r="C224" s="91">
        <v>0.9</v>
      </c>
      <c r="D224" s="91">
        <v>2.3199999999999998</v>
      </c>
      <c r="E224" s="91">
        <v>1.3</v>
      </c>
      <c r="F224" s="91">
        <f t="shared" si="12"/>
        <v>-0.4</v>
      </c>
      <c r="G224" s="91">
        <f t="shared" si="13"/>
        <v>1.42</v>
      </c>
      <c r="H224" s="97">
        <f t="shared" si="14"/>
        <v>0.78236873204361457</v>
      </c>
      <c r="I224" s="97">
        <f t="shared" si="15"/>
        <v>1.4731328328515876</v>
      </c>
    </row>
    <row r="225" spans="2:9" outlineLevel="1">
      <c r="B225" s="92">
        <v>43040</v>
      </c>
      <c r="C225" s="91">
        <v>0.87</v>
      </c>
      <c r="D225" s="91">
        <v>2.16</v>
      </c>
      <c r="E225" s="91">
        <v>1.4</v>
      </c>
      <c r="F225" s="91">
        <f t="shared" si="12"/>
        <v>-0.52999999999999992</v>
      </c>
      <c r="G225" s="91">
        <f t="shared" si="13"/>
        <v>1.29</v>
      </c>
      <c r="H225" s="97">
        <f t="shared" si="14"/>
        <v>0.77364867402339121</v>
      </c>
      <c r="I225" s="97">
        <f t="shared" si="15"/>
        <v>1.4719160033974243</v>
      </c>
    </row>
    <row r="226" spans="2:9" outlineLevel="1">
      <c r="B226" s="92">
        <v>43070</v>
      </c>
      <c r="C226" s="91">
        <v>1.05</v>
      </c>
      <c r="D226" s="91">
        <v>2.15</v>
      </c>
      <c r="E226" s="91">
        <v>1.5</v>
      </c>
      <c r="F226" s="91">
        <f t="shared" si="12"/>
        <v>-0.44999999999999996</v>
      </c>
      <c r="G226" s="91">
        <f t="shared" si="13"/>
        <v>1.0999999999999999</v>
      </c>
      <c r="H226" s="97">
        <f t="shared" si="14"/>
        <v>0.76551811804981384</v>
      </c>
      <c r="I226" s="97">
        <f t="shared" si="15"/>
        <v>1.4694448007170426</v>
      </c>
    </row>
    <row r="227" spans="2:9" outlineLevel="1">
      <c r="B227" s="92">
        <v>43101</v>
      </c>
      <c r="C227" s="91">
        <v>1.2</v>
      </c>
      <c r="D227" s="91">
        <v>2.35</v>
      </c>
      <c r="E227" s="91">
        <v>1.6</v>
      </c>
      <c r="F227" s="91">
        <f t="shared" si="12"/>
        <v>-0.40000000000000013</v>
      </c>
      <c r="G227" s="91">
        <f t="shared" si="13"/>
        <v>1.1500000000000001</v>
      </c>
      <c r="H227" s="97">
        <f t="shared" si="14"/>
        <v>0.75777381161758905</v>
      </c>
      <c r="I227" s="97">
        <f t="shared" si="15"/>
        <v>1.4673222439016469</v>
      </c>
    </row>
    <row r="228" spans="2:9" outlineLevel="1">
      <c r="B228" s="92">
        <v>43132</v>
      </c>
      <c r="C228" s="91">
        <v>1.17</v>
      </c>
      <c r="D228" s="91">
        <v>2.35</v>
      </c>
      <c r="E228" s="91">
        <v>1.7</v>
      </c>
      <c r="F228" s="91">
        <f t="shared" si="12"/>
        <v>-0.53</v>
      </c>
      <c r="G228" s="91">
        <f t="shared" si="13"/>
        <v>1.1800000000000002</v>
      </c>
      <c r="H228" s="97">
        <f t="shared" si="14"/>
        <v>0.74921717499554519</v>
      </c>
      <c r="I228" s="97">
        <f t="shared" si="15"/>
        <v>1.465413126001968</v>
      </c>
    </row>
    <row r="229" spans="2:9" outlineLevel="1">
      <c r="B229" s="92">
        <v>43160</v>
      </c>
      <c r="C229" s="91">
        <v>1.0900000000000001</v>
      </c>
      <c r="D229" s="91">
        <v>2.2200000000000002</v>
      </c>
      <c r="E229" s="91">
        <v>1.7</v>
      </c>
      <c r="F229" s="91">
        <f t="shared" si="12"/>
        <v>-0.60999999999999988</v>
      </c>
      <c r="G229" s="91">
        <f t="shared" si="13"/>
        <v>1.1300000000000001</v>
      </c>
      <c r="H229" s="97">
        <f t="shared" si="14"/>
        <v>0.74018583164009299</v>
      </c>
      <c r="I229" s="97">
        <f t="shared" si="15"/>
        <v>1.4631844673574366</v>
      </c>
    </row>
    <row r="230" spans="2:9" outlineLevel="1">
      <c r="B230" s="92">
        <v>43191</v>
      </c>
      <c r="C230" s="91">
        <v>1.2</v>
      </c>
      <c r="D230" s="91">
        <v>2.4500000000000002</v>
      </c>
      <c r="E230" s="91">
        <v>1.8</v>
      </c>
      <c r="F230" s="91">
        <f t="shared" si="12"/>
        <v>-0.60000000000000009</v>
      </c>
      <c r="G230" s="91">
        <f t="shared" si="13"/>
        <v>1.2500000000000002</v>
      </c>
      <c r="H230" s="97">
        <f t="shared" si="14"/>
        <v>0.73128094239331498</v>
      </c>
      <c r="I230" s="97">
        <f t="shared" si="15"/>
        <v>1.461767959268683</v>
      </c>
    </row>
    <row r="231" spans="2:9" outlineLevel="1">
      <c r="B231" s="92">
        <v>43221</v>
      </c>
      <c r="C231" s="91">
        <v>1.3</v>
      </c>
      <c r="D231" s="91">
        <v>2.2799999999999998</v>
      </c>
      <c r="E231" s="91">
        <v>1.7</v>
      </c>
      <c r="F231" s="91">
        <f t="shared" si="12"/>
        <v>-0.39999999999999991</v>
      </c>
      <c r="G231" s="91">
        <f t="shared" si="13"/>
        <v>0.97999999999999976</v>
      </c>
      <c r="H231" s="97">
        <f t="shared" si="14"/>
        <v>0.72376412550033609</v>
      </c>
      <c r="I231" s="97">
        <f t="shared" si="15"/>
        <v>1.4585668432602532</v>
      </c>
    </row>
    <row r="232" spans="2:9" outlineLevel="1">
      <c r="B232" s="92">
        <v>43252</v>
      </c>
      <c r="C232" s="91">
        <v>1.25</v>
      </c>
      <c r="D232" s="91">
        <v>2.15</v>
      </c>
      <c r="E232" s="91">
        <v>1.8</v>
      </c>
      <c r="F232" s="91">
        <f t="shared" si="12"/>
        <v>-0.55000000000000004</v>
      </c>
      <c r="G232" s="91">
        <f t="shared" si="13"/>
        <v>0.89999999999999991</v>
      </c>
      <c r="H232" s="97">
        <f t="shared" si="14"/>
        <v>0.71530057649368928</v>
      </c>
      <c r="I232" s="97">
        <f t="shared" si="15"/>
        <v>1.4548554356638395</v>
      </c>
    </row>
    <row r="233" spans="2:9" outlineLevel="1">
      <c r="B233" s="92">
        <v>43282</v>
      </c>
      <c r="C233" s="91">
        <v>1.44</v>
      </c>
      <c r="D233" s="91">
        <v>2.31</v>
      </c>
      <c r="E233" s="91">
        <v>1.9</v>
      </c>
      <c r="F233" s="91">
        <f t="shared" si="12"/>
        <v>-0.45999999999999996</v>
      </c>
      <c r="G233" s="91">
        <f t="shared" si="13"/>
        <v>0.87000000000000011</v>
      </c>
      <c r="H233" s="97">
        <f t="shared" si="14"/>
        <v>0.70749127033758497</v>
      </c>
      <c r="I233" s="97">
        <f t="shared" si="15"/>
        <v>1.4509693530348438</v>
      </c>
    </row>
    <row r="234" spans="2:9" outlineLevel="1">
      <c r="B234" s="92">
        <v>43313</v>
      </c>
      <c r="C234" s="91">
        <v>1.51</v>
      </c>
      <c r="D234" s="91">
        <v>2.33</v>
      </c>
      <c r="E234" s="91">
        <v>1.9</v>
      </c>
      <c r="F234" s="91">
        <f t="shared" si="12"/>
        <v>-0.3899999999999999</v>
      </c>
      <c r="G234" s="91">
        <f t="shared" si="13"/>
        <v>0.82000000000000006</v>
      </c>
      <c r="H234" s="97">
        <f t="shared" si="14"/>
        <v>0.70019896953799965</v>
      </c>
      <c r="I234" s="97">
        <f t="shared" si="15"/>
        <v>1.4467768656392634</v>
      </c>
    </row>
    <row r="235" spans="2:9" outlineLevel="1">
      <c r="B235" s="92">
        <v>43344</v>
      </c>
      <c r="C235" s="91">
        <v>1.55</v>
      </c>
      <c r="D235" s="91">
        <v>2.4300000000000002</v>
      </c>
      <c r="E235" s="91">
        <v>1.7</v>
      </c>
      <c r="F235" s="91">
        <f t="shared" si="12"/>
        <v>-0.14999999999999991</v>
      </c>
      <c r="G235" s="91">
        <f t="shared" si="13"/>
        <v>0.88000000000000012</v>
      </c>
      <c r="H235" s="97">
        <f t="shared" si="14"/>
        <v>0.69454980694970725</v>
      </c>
      <c r="I235" s="97">
        <f t="shared" si="15"/>
        <v>1.4430109063991354</v>
      </c>
    </row>
    <row r="236" spans="2:9" outlineLevel="1">
      <c r="B236" s="92">
        <v>43374</v>
      </c>
      <c r="C236" s="91">
        <v>1.73</v>
      </c>
      <c r="D236" s="91">
        <v>2.52</v>
      </c>
      <c r="E236" s="91">
        <v>1.8</v>
      </c>
      <c r="F236" s="91">
        <f t="shared" si="12"/>
        <v>-7.0000000000000062E-2</v>
      </c>
      <c r="G236" s="91">
        <f t="shared" si="13"/>
        <v>0.79</v>
      </c>
      <c r="H236" s="97">
        <f t="shared" si="14"/>
        <v>0.68946974178725073</v>
      </c>
      <c r="I236" s="97">
        <f t="shared" si="15"/>
        <v>1.4386719634994733</v>
      </c>
    </row>
    <row r="237" spans="2:9" outlineLevel="1">
      <c r="B237" s="92">
        <v>43405</v>
      </c>
      <c r="C237" s="91">
        <v>1.71</v>
      </c>
      <c r="D237" s="91">
        <v>2.39</v>
      </c>
      <c r="E237" s="91">
        <v>1.8</v>
      </c>
      <c r="F237" s="91">
        <f t="shared" si="12"/>
        <v>-9.000000000000008E-2</v>
      </c>
      <c r="G237" s="91">
        <f t="shared" si="13"/>
        <v>0.68000000000000016</v>
      </c>
      <c r="H237" s="97">
        <f t="shared" si="14"/>
        <v>0.68429054084514274</v>
      </c>
      <c r="I237" s="97">
        <f t="shared" si="15"/>
        <v>1.4336309537752243</v>
      </c>
    </row>
    <row r="238" spans="2:9" outlineLevel="1">
      <c r="B238" s="92">
        <v>43435</v>
      </c>
      <c r="C238" s="91">
        <v>1.67</v>
      </c>
      <c r="D238" s="91">
        <v>2.12</v>
      </c>
      <c r="E238" s="91">
        <v>1.7</v>
      </c>
      <c r="F238" s="91">
        <f t="shared" si="12"/>
        <v>-3.0000000000000027E-2</v>
      </c>
      <c r="G238" s="91">
        <f t="shared" si="13"/>
        <v>0.45000000000000018</v>
      </c>
      <c r="H238" s="97">
        <f t="shared" si="14"/>
        <v>0.67954442429467665</v>
      </c>
      <c r="I238" s="97">
        <f t="shared" si="15"/>
        <v>1.4270951999295418</v>
      </c>
    </row>
    <row r="239" spans="2:9" outlineLevel="1">
      <c r="B239" s="92">
        <v>43466</v>
      </c>
      <c r="C239" s="91">
        <v>1.63</v>
      </c>
      <c r="D239" s="91">
        <v>2.11</v>
      </c>
      <c r="E239" s="91">
        <v>1.8</v>
      </c>
      <c r="F239" s="91">
        <f t="shared" si="12"/>
        <v>-0.17000000000000015</v>
      </c>
      <c r="G239" s="91">
        <f t="shared" si="13"/>
        <v>0.48</v>
      </c>
      <c r="H239" s="97">
        <f t="shared" si="14"/>
        <v>0.67389961084421368</v>
      </c>
      <c r="I239" s="97">
        <f t="shared" si="15"/>
        <v>1.4208022085678835</v>
      </c>
    </row>
    <row r="240" spans="2:9" outlineLevel="1">
      <c r="B240" s="92">
        <v>43497</v>
      </c>
      <c r="C240" s="91">
        <v>1.68</v>
      </c>
      <c r="D240" s="91">
        <v>2.1</v>
      </c>
      <c r="E240" s="91">
        <v>1.9</v>
      </c>
      <c r="F240" s="91">
        <f t="shared" si="12"/>
        <v>-0.21999999999999997</v>
      </c>
      <c r="G240" s="91">
        <f t="shared" si="13"/>
        <v>0.42000000000000015</v>
      </c>
      <c r="H240" s="97">
        <f t="shared" si="14"/>
        <v>0.66796007854624551</v>
      </c>
      <c r="I240" s="97">
        <f t="shared" si="15"/>
        <v>1.4141523600059704</v>
      </c>
    </row>
    <row r="241" spans="2:9" outlineLevel="1">
      <c r="B241" s="92">
        <v>43525</v>
      </c>
      <c r="C241" s="91">
        <v>1.65</v>
      </c>
      <c r="D241" s="91">
        <v>1.76</v>
      </c>
      <c r="E241" s="91">
        <v>1.9</v>
      </c>
      <c r="F241" s="91">
        <f t="shared" si="12"/>
        <v>-0.25</v>
      </c>
      <c r="G241" s="91">
        <f t="shared" si="13"/>
        <v>0.1100000000000001</v>
      </c>
      <c r="H241" s="97">
        <f t="shared" si="14"/>
        <v>0.66186067603098808</v>
      </c>
      <c r="I241" s="97">
        <f t="shared" si="15"/>
        <v>1.4054868958198843</v>
      </c>
    </row>
    <row r="242" spans="2:9" outlineLevel="1">
      <c r="B242" s="92">
        <v>43556</v>
      </c>
      <c r="C242" s="91">
        <v>1.67</v>
      </c>
      <c r="D242" s="91">
        <v>1.9</v>
      </c>
      <c r="E242" s="91">
        <v>2</v>
      </c>
      <c r="F242" s="91">
        <f t="shared" si="12"/>
        <v>-0.33000000000000007</v>
      </c>
      <c r="G242" s="91">
        <f t="shared" si="13"/>
        <v>0.22999999999999998</v>
      </c>
      <c r="H242" s="97">
        <f t="shared" si="14"/>
        <v>0.65527023964539999</v>
      </c>
      <c r="I242" s="97">
        <f t="shared" si="15"/>
        <v>1.3976763516616126</v>
      </c>
    </row>
    <row r="243" spans="2:9" outlineLevel="1">
      <c r="B243" s="92">
        <v>43586</v>
      </c>
      <c r="C243" s="91">
        <v>1.69</v>
      </c>
      <c r="D243" s="91">
        <v>1.75</v>
      </c>
      <c r="E243" s="91">
        <v>2.1</v>
      </c>
      <c r="F243" s="91">
        <f t="shared" si="12"/>
        <v>-0.41000000000000014</v>
      </c>
      <c r="G243" s="91">
        <f t="shared" si="13"/>
        <v>6.0000000000000053E-2</v>
      </c>
      <c r="H243" s="97">
        <f t="shared" si="14"/>
        <v>0.64819203207300524</v>
      </c>
      <c r="I243" s="97">
        <f t="shared" si="15"/>
        <v>1.3887881367004058</v>
      </c>
    </row>
    <row r="244" spans="2:9" outlineLevel="1">
      <c r="B244" s="92">
        <v>43617</v>
      </c>
      <c r="C244" s="91">
        <v>1.66</v>
      </c>
      <c r="D244" s="91">
        <v>1.7</v>
      </c>
      <c r="E244" s="91">
        <v>2.1</v>
      </c>
      <c r="F244" s="91">
        <f t="shared" si="12"/>
        <v>-0.44000000000000017</v>
      </c>
      <c r="G244" s="91">
        <f t="shared" si="13"/>
        <v>4.0000000000000036E-2</v>
      </c>
      <c r="H244" s="97">
        <f t="shared" si="14"/>
        <v>0.64096152023198849</v>
      </c>
      <c r="I244" s="97">
        <f t="shared" si="15"/>
        <v>1.3798260892804695</v>
      </c>
    </row>
    <row r="245" spans="2:9" outlineLevel="1">
      <c r="B245" s="92">
        <v>43647</v>
      </c>
      <c r="C245" s="91">
        <v>1.65</v>
      </c>
      <c r="D245" s="91">
        <v>1.67</v>
      </c>
      <c r="E245" s="91">
        <v>2.1</v>
      </c>
      <c r="F245" s="91">
        <f t="shared" si="12"/>
        <v>-0.45000000000000018</v>
      </c>
      <c r="G245" s="91">
        <f t="shared" si="13"/>
        <v>2.0000000000000018E-2</v>
      </c>
      <c r="H245" s="97">
        <f t="shared" si="14"/>
        <v>0.63371260647629413</v>
      </c>
      <c r="I245" s="97">
        <f t="shared" si="15"/>
        <v>1.3707906999829247</v>
      </c>
    </row>
    <row r="246" spans="2:9" outlineLevel="1">
      <c r="B246" s="92">
        <v>43678</v>
      </c>
      <c r="C246" s="91">
        <v>1.64</v>
      </c>
      <c r="D246" s="91">
        <v>1.34</v>
      </c>
      <c r="E246" s="91">
        <v>2</v>
      </c>
      <c r="F246" s="91">
        <f t="shared" si="12"/>
        <v>-0.3600000000000001</v>
      </c>
      <c r="G246" s="91">
        <f t="shared" si="13"/>
        <v>-0.29999999999999982</v>
      </c>
      <c r="H246" s="97">
        <f t="shared" si="14"/>
        <v>0.62710986490502296</v>
      </c>
      <c r="I246" s="97">
        <f t="shared" si="15"/>
        <v>1.35968910064749</v>
      </c>
    </row>
    <row r="247" spans="2:9" outlineLevel="1">
      <c r="B247" s="92">
        <v>43709</v>
      </c>
      <c r="C247" s="91">
        <v>1.62</v>
      </c>
      <c r="D247" s="91">
        <v>1.54</v>
      </c>
      <c r="E247" s="91">
        <v>2.2999999999999998</v>
      </c>
      <c r="F247" s="91">
        <f t="shared" si="12"/>
        <v>-0.67999999999999972</v>
      </c>
      <c r="G247" s="91">
        <f t="shared" si="13"/>
        <v>-8.0000000000000071E-2</v>
      </c>
      <c r="H247" s="97">
        <f t="shared" si="14"/>
        <v>0.61842474952359427</v>
      </c>
      <c r="I247" s="97">
        <f t="shared" si="15"/>
        <v>1.3501230601116263</v>
      </c>
    </row>
    <row r="248" spans="2:9" outlineLevel="1">
      <c r="B248" s="92">
        <v>43739</v>
      </c>
      <c r="C248" s="91">
        <v>1.66</v>
      </c>
      <c r="D248" s="91">
        <v>1.6</v>
      </c>
      <c r="E248" s="91">
        <v>2.2999999999999998</v>
      </c>
      <c r="F248" s="91">
        <f t="shared" si="12"/>
        <v>-0.6399999999999999</v>
      </c>
      <c r="G248" s="91">
        <f t="shared" si="13"/>
        <v>-5.9999999999999831E-2</v>
      </c>
      <c r="H248" s="97">
        <f t="shared" si="14"/>
        <v>0.61006312328091261</v>
      </c>
      <c r="I248" s="97">
        <f t="shared" si="15"/>
        <v>1.3407534716723464</v>
      </c>
    </row>
    <row r="249" spans="2:9" outlineLevel="1">
      <c r="B249" s="92">
        <v>43770</v>
      </c>
      <c r="C249" s="91">
        <v>1.65</v>
      </c>
      <c r="D249" s="91">
        <v>1.57</v>
      </c>
      <c r="E249" s="91">
        <v>2.4</v>
      </c>
      <c r="F249" s="91">
        <f t="shared" si="12"/>
        <v>-0.75</v>
      </c>
      <c r="G249" s="91">
        <f t="shared" si="13"/>
        <v>-7.9999999999999849E-2</v>
      </c>
      <c r="H249" s="97">
        <f t="shared" si="14"/>
        <v>0.60102615900662082</v>
      </c>
      <c r="I249" s="97">
        <f t="shared" si="15"/>
        <v>1.3313132492692079</v>
      </c>
    </row>
    <row r="250" spans="2:9" outlineLevel="1">
      <c r="B250" s="92">
        <v>43800</v>
      </c>
      <c r="C250" s="91">
        <v>1.67</v>
      </c>
      <c r="D250" s="91">
        <v>1.67</v>
      </c>
      <c r="E250" s="91">
        <v>2.2999999999999998</v>
      </c>
      <c r="F250" s="91">
        <f t="shared" si="12"/>
        <v>-0.62999999999999989</v>
      </c>
      <c r="G250" s="91">
        <f t="shared" si="13"/>
        <v>0</v>
      </c>
      <c r="H250" s="97">
        <f t="shared" si="14"/>
        <v>0.59284658319926786</v>
      </c>
      <c r="I250" s="97">
        <f t="shared" si="15"/>
        <v>1.3224673140581167</v>
      </c>
    </row>
    <row r="251" spans="2:9" outlineLevel="1">
      <c r="B251" s="92">
        <v>43831</v>
      </c>
      <c r="C251" s="91">
        <v>1.64</v>
      </c>
      <c r="D251" s="91">
        <v>1.42</v>
      </c>
      <c r="E251" s="91">
        <v>2.2000000000000002</v>
      </c>
      <c r="F251" s="91">
        <f t="shared" si="12"/>
        <v>-0.56000000000000028</v>
      </c>
      <c r="G251" s="91">
        <f t="shared" si="13"/>
        <v>-0.21999999999999997</v>
      </c>
      <c r="H251" s="97">
        <f t="shared" si="14"/>
        <v>0.5851864730118973</v>
      </c>
      <c r="I251" s="97">
        <f t="shared" si="15"/>
        <v>1.3122183618052388</v>
      </c>
    </row>
    <row r="252" spans="2:9" outlineLevel="1">
      <c r="B252" s="92">
        <v>43862</v>
      </c>
      <c r="C252" s="91">
        <v>1.64</v>
      </c>
      <c r="D252" s="91">
        <v>1.32</v>
      </c>
      <c r="E252" s="91">
        <v>2</v>
      </c>
      <c r="F252" s="91">
        <f t="shared" si="12"/>
        <v>-0.3600000000000001</v>
      </c>
      <c r="G252" s="91">
        <f t="shared" si="13"/>
        <v>-0.31999999999999984</v>
      </c>
      <c r="H252" s="97">
        <f t="shared" si="14"/>
        <v>0.57890616422112051</v>
      </c>
      <c r="I252" s="97">
        <f t="shared" si="15"/>
        <v>1.3013730570756359</v>
      </c>
    </row>
    <row r="253" spans="2:9" outlineLevel="1">
      <c r="B253" s="92">
        <v>43891</v>
      </c>
      <c r="C253" s="91">
        <v>0.23</v>
      </c>
      <c r="D253" s="91">
        <v>1.25</v>
      </c>
      <c r="E253" s="91">
        <v>1.7</v>
      </c>
      <c r="F253" s="91">
        <f t="shared" si="12"/>
        <v>-1.47</v>
      </c>
      <c r="G253" s="91">
        <f t="shared" si="13"/>
        <v>1.02</v>
      </c>
      <c r="H253" s="97">
        <f t="shared" si="14"/>
        <v>0.56529216977446861</v>
      </c>
      <c r="I253" s="97">
        <f t="shared" si="15"/>
        <v>1.2995034686565285</v>
      </c>
    </row>
    <row r="254" spans="2:9" outlineLevel="1">
      <c r="B254" s="92">
        <v>43922</v>
      </c>
      <c r="C254" s="91">
        <v>0.27</v>
      </c>
      <c r="D254" s="91">
        <v>0.99</v>
      </c>
      <c r="E254" s="91">
        <v>1.7</v>
      </c>
      <c r="F254" s="91">
        <f t="shared" si="12"/>
        <v>-1.43</v>
      </c>
      <c r="G254" s="91">
        <f t="shared" si="13"/>
        <v>0.72</v>
      </c>
      <c r="H254" s="97">
        <f t="shared" si="14"/>
        <v>0.55203441449357515</v>
      </c>
      <c r="I254" s="97">
        <f t="shared" si="15"/>
        <v>1.2956529472701064</v>
      </c>
    </row>
    <row r="255" spans="2:9" outlineLevel="1">
      <c r="B255" s="92">
        <v>43952</v>
      </c>
      <c r="C255" s="91">
        <v>0.26</v>
      </c>
      <c r="D255" s="91">
        <v>0.92</v>
      </c>
      <c r="E255" s="91">
        <v>1.5</v>
      </c>
      <c r="F255" s="91">
        <f t="shared" si="12"/>
        <v>-1.24</v>
      </c>
      <c r="G255" s="91">
        <f t="shared" si="13"/>
        <v>0.66</v>
      </c>
      <c r="H255" s="97">
        <f t="shared" si="14"/>
        <v>0.54012720908165768</v>
      </c>
      <c r="I255" s="97">
        <f t="shared" si="15"/>
        <v>1.2914293396470493</v>
      </c>
    </row>
    <row r="256" spans="2:9" outlineLevel="1">
      <c r="B256" s="92">
        <v>43983</v>
      </c>
      <c r="C256" s="91">
        <v>0.21</v>
      </c>
      <c r="D256" s="91">
        <v>0.95</v>
      </c>
      <c r="E256" s="91">
        <v>1.5</v>
      </c>
      <c r="F256" s="91">
        <f t="shared" si="12"/>
        <v>-1.29</v>
      </c>
      <c r="G256" s="91">
        <f t="shared" si="13"/>
        <v>0.74</v>
      </c>
      <c r="H256" s="97">
        <f t="shared" si="14"/>
        <v>0.52796689540005193</v>
      </c>
      <c r="I256" s="97">
        <f t="shared" si="15"/>
        <v>1.287765357323813</v>
      </c>
    </row>
    <row r="257" spans="2:9" outlineLevel="1">
      <c r="B257" s="92">
        <v>44013</v>
      </c>
      <c r="C257" s="91">
        <v>0.17</v>
      </c>
      <c r="D257" s="91">
        <v>0.86</v>
      </c>
      <c r="E257" s="91">
        <v>1.4</v>
      </c>
      <c r="F257" s="91">
        <f t="shared" si="12"/>
        <v>-1.23</v>
      </c>
      <c r="G257" s="91">
        <f t="shared" si="13"/>
        <v>0.69</v>
      </c>
      <c r="H257" s="97">
        <f t="shared" si="14"/>
        <v>0.51628605224124757</v>
      </c>
      <c r="I257" s="97">
        <f t="shared" si="15"/>
        <v>1.283793494484452</v>
      </c>
    </row>
    <row r="258" spans="2:9" outlineLevel="1">
      <c r="B258" s="92">
        <v>44044</v>
      </c>
      <c r="C258" s="91">
        <v>0.15</v>
      </c>
      <c r="D258" s="91">
        <v>1.01</v>
      </c>
      <c r="E258" s="91">
        <v>1.5</v>
      </c>
      <c r="F258" s="91">
        <f t="shared" si="12"/>
        <v>-1.35</v>
      </c>
      <c r="G258" s="91">
        <f t="shared" si="13"/>
        <v>0.86</v>
      </c>
      <c r="H258" s="97">
        <f t="shared" si="14"/>
        <v>0.50388548046555826</v>
      </c>
      <c r="I258" s="97">
        <f t="shared" si="15"/>
        <v>1.2809775908666152</v>
      </c>
    </row>
    <row r="259" spans="2:9" outlineLevel="1">
      <c r="B259" s="92">
        <v>44075</v>
      </c>
      <c r="C259" s="91">
        <v>0.14000000000000001</v>
      </c>
      <c r="D259" s="91">
        <v>0.99</v>
      </c>
      <c r="E259" s="91">
        <v>1.4</v>
      </c>
      <c r="F259" s="91">
        <f t="shared" si="12"/>
        <v>-1.2599999999999998</v>
      </c>
      <c r="G259" s="91">
        <f t="shared" si="13"/>
        <v>0.85</v>
      </c>
      <c r="H259" s="97">
        <f t="shared" si="14"/>
        <v>0.49216531116013928</v>
      </c>
      <c r="I259" s="97">
        <f t="shared" si="15"/>
        <v>1.2781139523890961</v>
      </c>
    </row>
    <row r="260" spans="2:9" outlineLevel="1">
      <c r="B260" s="92">
        <v>44105</v>
      </c>
      <c r="C260" s="91">
        <v>0.09</v>
      </c>
      <c r="D260" s="91">
        <v>1.01</v>
      </c>
      <c r="E260" s="91">
        <v>1.7</v>
      </c>
      <c r="F260" s="91">
        <f t="shared" si="12"/>
        <v>-1.6099999999999999</v>
      </c>
      <c r="G260" s="91">
        <f t="shared" si="13"/>
        <v>0.92</v>
      </c>
      <c r="H260" s="97">
        <f t="shared" si="14"/>
        <v>0.47819743533847719</v>
      </c>
      <c r="I260" s="97">
        <f t="shared" si="15"/>
        <v>1.2757344576888363</v>
      </c>
    </row>
    <row r="261" spans="2:9" outlineLevel="1">
      <c r="B261" s="92">
        <v>44136</v>
      </c>
      <c r="C261" s="91">
        <v>0.11</v>
      </c>
      <c r="D261" s="91">
        <v>1.06</v>
      </c>
      <c r="E261" s="91">
        <v>1.7</v>
      </c>
      <c r="F261" s="91">
        <f t="shared" si="12"/>
        <v>-1.5899999999999999</v>
      </c>
      <c r="G261" s="91">
        <f t="shared" si="13"/>
        <v>0.95000000000000007</v>
      </c>
      <c r="H261" s="97">
        <f t="shared" si="14"/>
        <v>0.46445525968838763</v>
      </c>
      <c r="I261" s="97">
        <f t="shared" si="15"/>
        <v>1.2735701091327642</v>
      </c>
    </row>
    <row r="262" spans="2:9" outlineLevel="1">
      <c r="B262" s="92">
        <v>44166</v>
      </c>
      <c r="C262" s="91">
        <v>0.12</v>
      </c>
      <c r="D262" s="91">
        <v>1.1299999999999999</v>
      </c>
      <c r="E262" s="91">
        <v>1.6</v>
      </c>
      <c r="F262" s="91">
        <f t="shared" si="12"/>
        <v>-1.48</v>
      </c>
      <c r="G262" s="91">
        <f t="shared" si="13"/>
        <v>1.0099999999999998</v>
      </c>
      <c r="H262" s="97">
        <f t="shared" si="14"/>
        <v>0.45153529118547475</v>
      </c>
      <c r="I262" s="97">
        <f t="shared" si="15"/>
        <v>1.2718188127265664</v>
      </c>
    </row>
    <row r="263" spans="2:9" outlineLevel="1">
      <c r="B263" s="92">
        <v>44197</v>
      </c>
      <c r="C263" s="91">
        <v>0.06</v>
      </c>
      <c r="D263" s="91">
        <v>1.32</v>
      </c>
      <c r="E263" s="91">
        <v>1.6</v>
      </c>
      <c r="F263" s="91">
        <f t="shared" si="12"/>
        <v>-1.54</v>
      </c>
      <c r="G263" s="91">
        <f t="shared" si="13"/>
        <v>1.26</v>
      </c>
      <c r="H263" s="97">
        <f t="shared" si="14"/>
        <v>0.43830249855301312</v>
      </c>
      <c r="I263" s="97">
        <f t="shared" si="15"/>
        <v>1.2717402824094464</v>
      </c>
    </row>
    <row r="264" spans="2:9" outlineLevel="1">
      <c r="B264" s="92">
        <v>44228</v>
      </c>
      <c r="C264" s="91">
        <v>7.0000000000000007E-2</v>
      </c>
      <c r="D264" s="91">
        <v>1.77</v>
      </c>
      <c r="E264" s="91">
        <v>1.6</v>
      </c>
      <c r="F264" s="91">
        <f t="shared" si="12"/>
        <v>-1.53</v>
      </c>
      <c r="G264" s="91">
        <f t="shared" si="13"/>
        <v>1.7</v>
      </c>
      <c r="H264" s="97">
        <f t="shared" si="14"/>
        <v>0.42522407663571732</v>
      </c>
      <c r="I264" s="97">
        <f t="shared" si="15"/>
        <v>1.2745858619283204</v>
      </c>
    </row>
    <row r="265" spans="2:9" outlineLevel="1">
      <c r="B265" s="92">
        <v>44256</v>
      </c>
      <c r="C265" s="91">
        <v>0.1</v>
      </c>
      <c r="D265" s="91">
        <v>1.9</v>
      </c>
      <c r="E265" s="91">
        <v>2</v>
      </c>
      <c r="F265" s="91">
        <f t="shared" si="12"/>
        <v>-1.9</v>
      </c>
      <c r="G265" s="91">
        <f t="shared" si="13"/>
        <v>1.7999999999999998</v>
      </c>
      <c r="H265" s="97">
        <f t="shared" si="14"/>
        <v>0.40977408277102817</v>
      </c>
      <c r="I265" s="97">
        <f t="shared" si="15"/>
        <v>1.2780769857693279</v>
      </c>
    </row>
    <row r="266" spans="2:9" outlineLevel="1">
      <c r="B266" s="92">
        <v>44287</v>
      </c>
      <c r="C266" s="91">
        <v>0.1</v>
      </c>
      <c r="D266" s="91">
        <v>1.96</v>
      </c>
      <c r="E266" s="91">
        <v>2.1</v>
      </c>
      <c r="F266" s="91">
        <f t="shared" si="12"/>
        <v>-2</v>
      </c>
      <c r="G266" s="91">
        <f t="shared" si="13"/>
        <v>1.8599999999999999</v>
      </c>
      <c r="H266" s="97">
        <f t="shared" si="14"/>
        <v>0.39376229484563929</v>
      </c>
      <c r="I266" s="97">
        <f t="shared" si="15"/>
        <v>1.2819435838705282</v>
      </c>
    </row>
    <row r="267" spans="2:9" outlineLevel="1">
      <c r="B267" s="92">
        <v>44317</v>
      </c>
      <c r="C267" s="91">
        <v>0.11</v>
      </c>
      <c r="D267" s="91">
        <v>1.91</v>
      </c>
      <c r="E267" s="91">
        <v>2.5</v>
      </c>
      <c r="F267" s="91">
        <f t="shared" si="12"/>
        <v>-2.39</v>
      </c>
      <c r="G267" s="91">
        <f t="shared" si="13"/>
        <v>1.7999999999999998</v>
      </c>
      <c r="H267" s="97">
        <f t="shared" si="14"/>
        <v>0.37526553541144897</v>
      </c>
      <c r="I267" s="97">
        <f t="shared" si="15"/>
        <v>1.2853858191936474</v>
      </c>
    </row>
    <row r="268" spans="2:9" outlineLevel="1">
      <c r="B268" s="92">
        <v>44348</v>
      </c>
      <c r="C268" s="91">
        <v>0.14000000000000001</v>
      </c>
      <c r="D268" s="91">
        <v>1.77</v>
      </c>
      <c r="E268" s="91">
        <v>2.5</v>
      </c>
      <c r="F268" s="91">
        <f t="shared" si="12"/>
        <v>-2.36</v>
      </c>
      <c r="G268" s="91">
        <f t="shared" si="13"/>
        <v>1.63</v>
      </c>
      <c r="H268" s="97">
        <f t="shared" si="14"/>
        <v>0.35709101358147255</v>
      </c>
      <c r="I268" s="97">
        <f t="shared" si="15"/>
        <v>1.2876756144149519</v>
      </c>
    </row>
    <row r="269" spans="2:9" outlineLevel="1">
      <c r="B269" s="92">
        <v>44378</v>
      </c>
      <c r="C269" s="91">
        <v>0.18</v>
      </c>
      <c r="D269" s="91">
        <v>1.64</v>
      </c>
      <c r="E269" s="91">
        <v>2.7</v>
      </c>
      <c r="F269" s="91">
        <f t="shared" si="12"/>
        <v>-2.52</v>
      </c>
      <c r="G269" s="91">
        <f t="shared" si="13"/>
        <v>1.46</v>
      </c>
      <c r="H269" s="97">
        <f t="shared" si="14"/>
        <v>0.33797412977029995</v>
      </c>
      <c r="I269" s="97">
        <f t="shared" si="15"/>
        <v>1.2888206269437561</v>
      </c>
    </row>
    <row r="270" spans="2:9" outlineLevel="1">
      <c r="B270" s="92">
        <v>44409</v>
      </c>
      <c r="C270" s="91">
        <v>0.18</v>
      </c>
      <c r="D270" s="91">
        <v>1.73</v>
      </c>
      <c r="E270" s="91">
        <v>2.9</v>
      </c>
      <c r="F270" s="91">
        <f t="shared" si="12"/>
        <v>-2.7199999999999998</v>
      </c>
      <c r="G270" s="91">
        <f t="shared" si="13"/>
        <v>1.55</v>
      </c>
      <c r="H270" s="97">
        <f t="shared" si="14"/>
        <v>0.31765536478843748</v>
      </c>
      <c r="I270" s="97">
        <f t="shared" si="15"/>
        <v>1.2905560380604089</v>
      </c>
    </row>
    <row r="271" spans="2:9" outlineLevel="1">
      <c r="B271" s="92">
        <v>44440</v>
      </c>
      <c r="C271" s="91">
        <v>0.15</v>
      </c>
      <c r="D271" s="91">
        <v>1.92</v>
      </c>
      <c r="E271" s="91">
        <v>3.1</v>
      </c>
      <c r="F271" s="91">
        <f t="shared" ref="F271:F334" si="16">C271-E271</f>
        <v>-2.95</v>
      </c>
      <c r="G271" s="91">
        <f t="shared" ref="G271:G314" si="17">D271-C271</f>
        <v>1.77</v>
      </c>
      <c r="H271" s="97">
        <f t="shared" si="14"/>
        <v>0.29594336900911233</v>
      </c>
      <c r="I271" s="97">
        <f t="shared" si="15"/>
        <v>1.2937417122261203</v>
      </c>
    </row>
    <row r="272" spans="2:9" outlineLevel="1">
      <c r="B272" s="92">
        <v>44470</v>
      </c>
      <c r="C272" s="91">
        <v>0.15</v>
      </c>
      <c r="D272" s="91">
        <v>1.88</v>
      </c>
      <c r="E272" s="91">
        <v>3</v>
      </c>
      <c r="F272" s="91">
        <f t="shared" si="16"/>
        <v>-2.85</v>
      </c>
      <c r="G272" s="91">
        <f t="shared" si="17"/>
        <v>1.73</v>
      </c>
      <c r="H272" s="97">
        <f t="shared" ref="H272:H314" si="18">$I$11*F272+(1-$I$11)*H271</f>
        <v>0.27504009080971625</v>
      </c>
      <c r="I272" s="97">
        <f t="shared" ref="I272:I314" si="19">$I$11*G272+(1-$I$11)*I271</f>
        <v>1.2966404383907308</v>
      </c>
    </row>
    <row r="273" spans="2:9" outlineLevel="1">
      <c r="B273" s="92">
        <v>44501</v>
      </c>
      <c r="C273" s="91">
        <v>0.13</v>
      </c>
      <c r="D273" s="91">
        <v>2.0299999999999998</v>
      </c>
      <c r="E273" s="91">
        <v>3.1</v>
      </c>
      <c r="F273" s="91">
        <f t="shared" si="16"/>
        <v>-2.97</v>
      </c>
      <c r="G273" s="91">
        <f t="shared" si="17"/>
        <v>1.9</v>
      </c>
      <c r="H273" s="97">
        <f t="shared" si="18"/>
        <v>0.25347836263157858</v>
      </c>
      <c r="I273" s="97">
        <f t="shared" si="19"/>
        <v>1.3006494720226862</v>
      </c>
    </row>
    <row r="274" spans="2:9" outlineLevel="1">
      <c r="B274" s="92">
        <v>44531</v>
      </c>
      <c r="C274" s="91">
        <v>0.17</v>
      </c>
      <c r="D274" s="91">
        <v>1.75</v>
      </c>
      <c r="E274" s="91">
        <v>3.2</v>
      </c>
      <c r="F274" s="91">
        <f t="shared" si="16"/>
        <v>-3.0300000000000002</v>
      </c>
      <c r="G274" s="91">
        <f t="shared" si="17"/>
        <v>1.58</v>
      </c>
      <c r="H274" s="97">
        <f t="shared" si="18"/>
        <v>0.2316612306539601</v>
      </c>
      <c r="I274" s="97">
        <f t="shared" si="19"/>
        <v>1.3025056217102431</v>
      </c>
    </row>
    <row r="275" spans="2:9" outlineLevel="1">
      <c r="B275" s="92">
        <v>44562</v>
      </c>
      <c r="C275" s="91">
        <v>0.52</v>
      </c>
      <c r="D275" s="91">
        <v>2.0699999999999998</v>
      </c>
      <c r="E275" s="91">
        <v>3.7</v>
      </c>
      <c r="F275" s="91">
        <f t="shared" si="16"/>
        <v>-3.18</v>
      </c>
      <c r="G275" s="91">
        <f t="shared" si="17"/>
        <v>1.5499999999999998</v>
      </c>
      <c r="H275" s="97">
        <f t="shared" si="18"/>
        <v>0.20899238526755504</v>
      </c>
      <c r="I275" s="97">
        <f t="shared" si="19"/>
        <v>1.3041501026291118</v>
      </c>
    </row>
    <row r="276" spans="2:9" outlineLevel="1">
      <c r="B276" s="92">
        <v>44593</v>
      </c>
      <c r="C276" s="91">
        <v>0.62</v>
      </c>
      <c r="D276" s="91">
        <v>2.2400000000000002</v>
      </c>
      <c r="E276" s="91">
        <v>4</v>
      </c>
      <c r="F276" s="91">
        <f t="shared" si="16"/>
        <v>-3.38</v>
      </c>
      <c r="G276" s="91">
        <f t="shared" si="17"/>
        <v>1.62</v>
      </c>
      <c r="H276" s="97">
        <f t="shared" si="18"/>
        <v>0.18514525978404966</v>
      </c>
      <c r="I276" s="97">
        <f t="shared" si="19"/>
        <v>1.3062487730435361</v>
      </c>
    </row>
    <row r="277" spans="2:9" outlineLevel="1">
      <c r="B277" s="92">
        <v>44621</v>
      </c>
      <c r="C277" s="91">
        <v>0.77</v>
      </c>
      <c r="D277" s="91">
        <v>2.4500000000000002</v>
      </c>
      <c r="E277" s="91">
        <v>4.5</v>
      </c>
      <c r="F277" s="91">
        <f t="shared" si="16"/>
        <v>-3.73</v>
      </c>
      <c r="G277" s="91">
        <f t="shared" si="17"/>
        <v>1.6800000000000002</v>
      </c>
      <c r="H277" s="97">
        <f t="shared" si="18"/>
        <v>0.15913100556621543</v>
      </c>
      <c r="I277" s="97">
        <f t="shared" si="19"/>
        <v>1.3087321699003895</v>
      </c>
    </row>
    <row r="278" spans="2:9" outlineLevel="1">
      <c r="B278" s="92">
        <v>44652</v>
      </c>
      <c r="C278" s="91">
        <v>1.38</v>
      </c>
      <c r="D278" s="91">
        <v>2.82</v>
      </c>
      <c r="E278" s="91">
        <v>4.9000000000000004</v>
      </c>
      <c r="F278" s="91">
        <f t="shared" si="16"/>
        <v>-3.5200000000000005</v>
      </c>
      <c r="G278" s="91">
        <f t="shared" si="17"/>
        <v>1.44</v>
      </c>
      <c r="H278" s="97">
        <f t="shared" si="18"/>
        <v>0.13468495237308442</v>
      </c>
      <c r="I278" s="97">
        <f t="shared" si="19"/>
        <v>1.3096043813960678</v>
      </c>
    </row>
    <row r="279" spans="2:9" outlineLevel="1">
      <c r="B279" s="92">
        <v>44682</v>
      </c>
      <c r="C279" s="91">
        <v>1.48</v>
      </c>
      <c r="D279" s="91">
        <v>2.8</v>
      </c>
      <c r="E279" s="91">
        <v>5.4</v>
      </c>
      <c r="F279" s="91">
        <f t="shared" si="16"/>
        <v>-3.9200000000000004</v>
      </c>
      <c r="G279" s="91">
        <f t="shared" si="17"/>
        <v>1.3199999999999998</v>
      </c>
      <c r="H279" s="97">
        <f t="shared" si="18"/>
        <v>0.10774352411811373</v>
      </c>
      <c r="I279" s="97">
        <f t="shared" si="19"/>
        <v>1.3096734552738347</v>
      </c>
    </row>
    <row r="280" spans="2:9" outlineLevel="1">
      <c r="B280" s="92">
        <v>44713</v>
      </c>
      <c r="C280" s="91">
        <v>2.11</v>
      </c>
      <c r="D280" s="91">
        <v>3.24</v>
      </c>
      <c r="E280" s="91">
        <v>5.6</v>
      </c>
      <c r="F280" s="91">
        <f t="shared" si="16"/>
        <v>-3.4899999999999998</v>
      </c>
      <c r="G280" s="91">
        <f t="shared" si="17"/>
        <v>1.1300000000000003</v>
      </c>
      <c r="H280" s="97">
        <f t="shared" si="18"/>
        <v>8.3838251532611305E-2</v>
      </c>
      <c r="I280" s="97">
        <f t="shared" si="19"/>
        <v>1.3084796117171977</v>
      </c>
    </row>
    <row r="281" spans="2:9" outlineLevel="1">
      <c r="B281" s="92">
        <v>44743</v>
      </c>
      <c r="C281" s="91">
        <v>2.7</v>
      </c>
      <c r="D281" s="91">
        <v>2.85</v>
      </c>
      <c r="E281" s="91">
        <v>5.8</v>
      </c>
      <c r="F281" s="91">
        <f t="shared" si="16"/>
        <v>-3.0999999999999996</v>
      </c>
      <c r="G281" s="91">
        <f t="shared" si="17"/>
        <v>0.14999999999999991</v>
      </c>
      <c r="H281" s="97">
        <f t="shared" si="18"/>
        <v>6.2683180093856414E-2</v>
      </c>
      <c r="I281" s="97">
        <f t="shared" si="19"/>
        <v>1.3007820727689108</v>
      </c>
    </row>
    <row r="282" spans="2:9" outlineLevel="1">
      <c r="B282" s="92">
        <v>44774</v>
      </c>
      <c r="C282" s="91">
        <v>3.32</v>
      </c>
      <c r="D282" s="91">
        <v>3.06</v>
      </c>
      <c r="E282" s="91">
        <v>5.8</v>
      </c>
      <c r="F282" s="91">
        <f t="shared" si="16"/>
        <v>-2.48</v>
      </c>
      <c r="G282" s="91">
        <f t="shared" si="17"/>
        <v>-0.25999999999999979</v>
      </c>
      <c r="H282" s="97">
        <f t="shared" si="18"/>
        <v>4.578827524273444E-2</v>
      </c>
      <c r="I282" s="97">
        <f t="shared" si="19"/>
        <v>1.2904114277671239</v>
      </c>
    </row>
    <row r="283" spans="2:9" outlineLevel="1">
      <c r="B283" s="92">
        <v>44805</v>
      </c>
      <c r="C283" s="91">
        <v>3.65</v>
      </c>
      <c r="D283" s="91">
        <v>3.03</v>
      </c>
      <c r="E283" s="91">
        <v>5.9</v>
      </c>
      <c r="F283" s="91">
        <f t="shared" si="16"/>
        <v>-2.2500000000000004</v>
      </c>
      <c r="G283" s="91">
        <f t="shared" si="17"/>
        <v>-0.62000000000000011</v>
      </c>
      <c r="H283" s="97">
        <f t="shared" si="18"/>
        <v>3.0533868098264444E-2</v>
      </c>
      <c r="I283" s="97">
        <f t="shared" si="19"/>
        <v>1.277717664127475</v>
      </c>
    </row>
    <row r="284" spans="2:9" outlineLevel="1">
      <c r="B284" s="92">
        <v>44835</v>
      </c>
      <c r="C284" s="91">
        <v>4.17</v>
      </c>
      <c r="D284" s="91">
        <v>3.43</v>
      </c>
      <c r="E284" s="91">
        <v>5.9</v>
      </c>
      <c r="F284" s="91">
        <f t="shared" si="16"/>
        <v>-1.7300000000000004</v>
      </c>
      <c r="G284" s="91">
        <f t="shared" si="17"/>
        <v>-0.73999999999999977</v>
      </c>
      <c r="H284" s="97">
        <f t="shared" si="18"/>
        <v>1.8835968642462019E-2</v>
      </c>
      <c r="I284" s="97">
        <f t="shared" si="19"/>
        <v>1.2643109022395846</v>
      </c>
    </row>
    <row r="285" spans="2:9" outlineLevel="1">
      <c r="B285" s="92">
        <v>44866</v>
      </c>
      <c r="C285" s="91">
        <v>4.13</v>
      </c>
      <c r="D285" s="91">
        <v>3.02</v>
      </c>
      <c r="E285" s="91">
        <v>6.2</v>
      </c>
      <c r="F285" s="91">
        <f t="shared" si="16"/>
        <v>-2.0700000000000003</v>
      </c>
      <c r="G285" s="91">
        <f t="shared" si="17"/>
        <v>-1.1099999999999999</v>
      </c>
      <c r="H285" s="97">
        <f t="shared" si="18"/>
        <v>4.9566598807180839E-3</v>
      </c>
      <c r="I285" s="97">
        <f t="shared" si="19"/>
        <v>1.2485347500652353</v>
      </c>
    </row>
    <row r="286" spans="2:9" outlineLevel="1">
      <c r="B286" s="92">
        <v>44896</v>
      </c>
      <c r="C286" s="91">
        <v>4.3</v>
      </c>
      <c r="D286" s="91">
        <v>3.31</v>
      </c>
      <c r="E286" s="91">
        <v>6</v>
      </c>
      <c r="F286" s="91">
        <f t="shared" si="16"/>
        <v>-1.7000000000000002</v>
      </c>
      <c r="G286" s="91">
        <f t="shared" si="17"/>
        <v>-0.98999999999999977</v>
      </c>
      <c r="H286" s="97">
        <f t="shared" si="18"/>
        <v>-6.3719557995524706E-3</v>
      </c>
      <c r="I286" s="97">
        <f t="shared" si="19"/>
        <v>1.233660765014968</v>
      </c>
    </row>
    <row r="287" spans="2:9" outlineLevel="1">
      <c r="B287" s="92">
        <v>44927</v>
      </c>
      <c r="C287" s="91">
        <v>4.46</v>
      </c>
      <c r="D287" s="91">
        <v>2.92</v>
      </c>
      <c r="E287" s="91">
        <v>6.1</v>
      </c>
      <c r="F287" s="91">
        <f t="shared" si="16"/>
        <v>-1.6399999999999997</v>
      </c>
      <c r="G287" s="91">
        <f t="shared" si="17"/>
        <v>-1.54</v>
      </c>
      <c r="H287" s="97">
        <f t="shared" si="18"/>
        <v>-1.7226627189588666E-2</v>
      </c>
      <c r="I287" s="97">
        <f t="shared" si="19"/>
        <v>1.215231125380317</v>
      </c>
    </row>
    <row r="288" spans="2:9" outlineLevel="1">
      <c r="B288" s="92">
        <v>44958</v>
      </c>
      <c r="C288" s="91">
        <v>4.5599999999999996</v>
      </c>
      <c r="D288" s="91">
        <v>3.34</v>
      </c>
      <c r="E288" s="91">
        <v>5.9</v>
      </c>
      <c r="F288" s="91">
        <f t="shared" si="16"/>
        <v>-1.3400000000000007</v>
      </c>
      <c r="G288" s="91">
        <f t="shared" si="17"/>
        <v>-1.2199999999999998</v>
      </c>
      <c r="H288" s="97">
        <f t="shared" si="18"/>
        <v>-2.6015819035505025E-2</v>
      </c>
      <c r="I288" s="97">
        <f t="shared" si="19"/>
        <v>1.1990501876701487</v>
      </c>
    </row>
    <row r="289" spans="2:9" outlineLevel="1">
      <c r="B289" s="92">
        <v>44986</v>
      </c>
      <c r="C289" s="91">
        <v>4.41</v>
      </c>
      <c r="D289" s="91">
        <v>3.06</v>
      </c>
      <c r="E289" s="91">
        <v>5.7</v>
      </c>
      <c r="F289" s="91">
        <f t="shared" si="16"/>
        <v>-1.29</v>
      </c>
      <c r="G289" s="91">
        <f t="shared" si="17"/>
        <v>-1.35</v>
      </c>
      <c r="H289" s="97">
        <f t="shared" si="18"/>
        <v>-3.4414385021980076E-2</v>
      </c>
      <c r="I289" s="97">
        <f t="shared" si="19"/>
        <v>1.1821129771208452</v>
      </c>
    </row>
    <row r="290" spans="2:9" outlineLevel="1">
      <c r="B290" s="92">
        <v>45017</v>
      </c>
      <c r="C290" s="91">
        <v>4.45</v>
      </c>
      <c r="D290" s="91">
        <v>2.98</v>
      </c>
      <c r="E290" s="91">
        <v>5.5</v>
      </c>
      <c r="F290" s="91">
        <f t="shared" si="16"/>
        <v>-1.0499999999999998</v>
      </c>
      <c r="G290" s="91">
        <f t="shared" si="17"/>
        <v>-1.4700000000000002</v>
      </c>
      <c r="H290" s="97">
        <f t="shared" si="18"/>
        <v>-4.1162462197913759E-2</v>
      </c>
      <c r="I290" s="97">
        <f t="shared" si="19"/>
        <v>1.1644909639838295</v>
      </c>
    </row>
    <row r="291" spans="2:9" outlineLevel="1">
      <c r="B291" s="92">
        <v>45047</v>
      </c>
      <c r="C291" s="91">
        <v>4.5599999999999996</v>
      </c>
      <c r="D291" s="91">
        <v>3.18</v>
      </c>
      <c r="E291" s="91">
        <v>5.2</v>
      </c>
      <c r="F291" s="91">
        <f t="shared" si="16"/>
        <v>-0.64000000000000057</v>
      </c>
      <c r="G291" s="91">
        <f t="shared" si="17"/>
        <v>-1.3799999999999994</v>
      </c>
      <c r="H291" s="97">
        <f t="shared" si="18"/>
        <v>-4.5141449160053866E-2</v>
      </c>
      <c r="I291" s="97">
        <f t="shared" si="19"/>
        <v>1.1475840472796179</v>
      </c>
    </row>
    <row r="292" spans="2:9" outlineLevel="1">
      <c r="B292" s="92">
        <v>45078</v>
      </c>
      <c r="C292" s="91">
        <v>4.93</v>
      </c>
      <c r="D292" s="91">
        <v>3.15</v>
      </c>
      <c r="E292" s="91">
        <v>5</v>
      </c>
      <c r="F292" s="91">
        <f t="shared" si="16"/>
        <v>-7.0000000000000284E-2</v>
      </c>
      <c r="G292" s="91">
        <f t="shared" si="17"/>
        <v>-1.7799999999999998</v>
      </c>
      <c r="H292" s="97">
        <f t="shared" si="18"/>
        <v>-4.5306622255335903E-2</v>
      </c>
      <c r="I292" s="97">
        <f t="shared" si="19"/>
        <v>1.1281316615834078</v>
      </c>
    </row>
    <row r="293" spans="2:9" outlineLevel="1">
      <c r="B293" s="92">
        <v>45108</v>
      </c>
      <c r="C293" s="91">
        <v>5.03</v>
      </c>
      <c r="D293" s="91">
        <v>3.34</v>
      </c>
      <c r="E293" s="91">
        <v>4.7</v>
      </c>
      <c r="F293" s="91">
        <f t="shared" si="16"/>
        <v>0.33000000000000007</v>
      </c>
      <c r="G293" s="91">
        <f t="shared" si="17"/>
        <v>-1.6900000000000004</v>
      </c>
      <c r="H293" s="97">
        <f t="shared" si="18"/>
        <v>-4.2812890545998114E-2</v>
      </c>
      <c r="I293" s="97">
        <f t="shared" si="19"/>
        <v>1.1094065342639168</v>
      </c>
    </row>
    <row r="294" spans="2:9" outlineLevel="1">
      <c r="B294" s="92">
        <v>45139</v>
      </c>
      <c r="C294" s="91">
        <v>5.16</v>
      </c>
      <c r="D294" s="91">
        <v>3.46</v>
      </c>
      <c r="E294" s="91">
        <v>4.7</v>
      </c>
      <c r="F294" s="91">
        <f t="shared" si="16"/>
        <v>0.45999999999999996</v>
      </c>
      <c r="G294" s="91">
        <f t="shared" si="17"/>
        <v>-1.7000000000000002</v>
      </c>
      <c r="H294" s="97">
        <f t="shared" si="18"/>
        <v>-3.9471941107154268E-2</v>
      </c>
      <c r="I294" s="97">
        <f t="shared" si="19"/>
        <v>1.0907393812123294</v>
      </c>
    </row>
    <row r="295" spans="2:9" outlineLevel="1">
      <c r="B295" s="92">
        <v>45170</v>
      </c>
      <c r="C295" s="91">
        <v>5.15</v>
      </c>
      <c r="D295" s="91">
        <v>3.93</v>
      </c>
      <c r="E295" s="91">
        <v>4.3</v>
      </c>
      <c r="F295" s="91">
        <f t="shared" si="16"/>
        <v>0.85000000000000053</v>
      </c>
      <c r="G295" s="91">
        <f t="shared" si="17"/>
        <v>-1.2200000000000002</v>
      </c>
      <c r="H295" s="97">
        <f t="shared" si="18"/>
        <v>-3.3561828541658227E-2</v>
      </c>
      <c r="I295" s="97">
        <f t="shared" si="19"/>
        <v>1.0753856311710515</v>
      </c>
    </row>
    <row r="296" spans="2:9" outlineLevel="1">
      <c r="B296" s="92">
        <v>45200</v>
      </c>
      <c r="C296" s="91">
        <v>5.16</v>
      </c>
      <c r="D296" s="91">
        <v>3.96</v>
      </c>
      <c r="E296" s="91">
        <v>4.0999999999999996</v>
      </c>
      <c r="F296" s="91">
        <f t="shared" si="16"/>
        <v>1.0600000000000005</v>
      </c>
      <c r="G296" s="91">
        <f t="shared" si="17"/>
        <v>-1.2000000000000002</v>
      </c>
      <c r="H296" s="97">
        <f t="shared" si="18"/>
        <v>-2.6295636989886406E-2</v>
      </c>
      <c r="I296" s="97">
        <f t="shared" si="19"/>
        <v>1.0602667897679214</v>
      </c>
    </row>
    <row r="297" spans="2:9" outlineLevel="1">
      <c r="B297" s="92">
        <v>45231</v>
      </c>
      <c r="C297" s="91">
        <v>5.04</v>
      </c>
      <c r="D297" s="91">
        <v>3.39</v>
      </c>
      <c r="E297" s="91">
        <v>3.8</v>
      </c>
      <c r="F297" s="91">
        <f t="shared" si="16"/>
        <v>1.2400000000000002</v>
      </c>
      <c r="G297" s="91">
        <f t="shared" si="17"/>
        <v>-1.65</v>
      </c>
      <c r="H297" s="97">
        <f t="shared" si="18"/>
        <v>-1.7881712491614729E-2</v>
      </c>
      <c r="I297" s="97">
        <f t="shared" si="19"/>
        <v>1.0422583725601611</v>
      </c>
    </row>
    <row r="298" spans="2:9" outlineLevel="1">
      <c r="B298" s="92">
        <v>45261</v>
      </c>
      <c r="C298" s="91">
        <v>5.04</v>
      </c>
      <c r="D298" s="91">
        <v>3</v>
      </c>
      <c r="E298" s="91">
        <v>3.8</v>
      </c>
      <c r="F298" s="91">
        <f t="shared" si="16"/>
        <v>1.2400000000000002</v>
      </c>
      <c r="G298" s="91">
        <f t="shared" si="17"/>
        <v>-2.04</v>
      </c>
      <c r="H298" s="97">
        <f t="shared" si="18"/>
        <v>-9.5236944684146275E-3</v>
      </c>
      <c r="I298" s="97">
        <f t="shared" si="19"/>
        <v>1.0217782504833492</v>
      </c>
    </row>
    <row r="299" spans="2:9" outlineLevel="1">
      <c r="B299" s="92">
        <v>45292</v>
      </c>
      <c r="C299" s="91">
        <v>5.03</v>
      </c>
      <c r="D299" s="91">
        <v>3.31</v>
      </c>
      <c r="E299" s="91">
        <v>3.2</v>
      </c>
      <c r="F299" s="91">
        <f t="shared" si="16"/>
        <v>1.83</v>
      </c>
      <c r="G299" s="91">
        <f t="shared" si="17"/>
        <v>-1.7200000000000002</v>
      </c>
      <c r="H299" s="97">
        <f t="shared" si="18"/>
        <v>2.6990543320399556E-3</v>
      </c>
      <c r="I299" s="97">
        <f t="shared" si="19"/>
        <v>1.0035604547990746</v>
      </c>
    </row>
    <row r="300" spans="2:9" outlineLevel="1">
      <c r="B300" s="92">
        <v>45323</v>
      </c>
      <c r="C300" s="91">
        <v>4.9800000000000004</v>
      </c>
      <c r="D300" s="91">
        <v>3.36</v>
      </c>
      <c r="E300" s="91">
        <v>3</v>
      </c>
      <c r="F300" s="91">
        <f t="shared" si="16"/>
        <v>1.9800000000000004</v>
      </c>
      <c r="G300" s="91">
        <f t="shared" si="17"/>
        <v>-1.6200000000000006</v>
      </c>
      <c r="H300" s="97">
        <f t="shared" si="18"/>
        <v>1.5837266595614446E-2</v>
      </c>
      <c r="I300" s="97">
        <f t="shared" si="19"/>
        <v>0.98612815941834975</v>
      </c>
    </row>
    <row r="301" spans="2:9" outlineLevel="1">
      <c r="B301" s="92">
        <v>45352</v>
      </c>
      <c r="C301" s="91">
        <v>5</v>
      </c>
      <c r="D301" s="91">
        <v>3.38</v>
      </c>
      <c r="E301" s="91">
        <v>2.8</v>
      </c>
      <c r="F301" s="91">
        <f t="shared" si="16"/>
        <v>2.2000000000000002</v>
      </c>
      <c r="G301" s="91">
        <f t="shared" si="17"/>
        <v>-1.62</v>
      </c>
      <c r="H301" s="97">
        <f t="shared" si="18"/>
        <v>3.0349975787670166E-2</v>
      </c>
      <c r="I301" s="97">
        <f t="shared" si="19"/>
        <v>0.96881169324281247</v>
      </c>
    </row>
    <row r="302" spans="2:9" outlineLevel="1">
      <c r="B302" s="92">
        <v>45383</v>
      </c>
      <c r="C302" s="91">
        <v>4.9400000000000004</v>
      </c>
      <c r="D302" s="91">
        <v>3.73</v>
      </c>
      <c r="E302" s="91">
        <v>2.5</v>
      </c>
      <c r="F302" s="91">
        <f t="shared" si="16"/>
        <v>2.4400000000000004</v>
      </c>
      <c r="G302" s="91">
        <f t="shared" si="17"/>
        <v>-1.2100000000000004</v>
      </c>
      <c r="H302" s="97">
        <f t="shared" si="18"/>
        <v>4.6360939403698939E-2</v>
      </c>
      <c r="I302" s="97">
        <f t="shared" si="19"/>
        <v>0.95433453913488675</v>
      </c>
    </row>
    <row r="303" spans="2:9" outlineLevel="1">
      <c r="B303" s="92">
        <v>45413</v>
      </c>
      <c r="C303" s="91">
        <v>4.87</v>
      </c>
      <c r="D303" s="91">
        <v>3.65</v>
      </c>
      <c r="E303" s="91">
        <v>2.4</v>
      </c>
      <c r="F303" s="91">
        <f t="shared" si="16"/>
        <v>2.4700000000000002</v>
      </c>
      <c r="G303" s="91">
        <f t="shared" si="17"/>
        <v>-1.2200000000000002</v>
      </c>
      <c r="H303" s="97">
        <f t="shared" si="18"/>
        <v>6.2464853427594627E-2</v>
      </c>
      <c r="I303" s="97">
        <f t="shared" si="19"/>
        <v>0.93988713355923958</v>
      </c>
    </row>
    <row r="304" spans="2:9" outlineLevel="1">
      <c r="B304" s="92">
        <v>45444</v>
      </c>
      <c r="C304" s="91">
        <v>4.66</v>
      </c>
      <c r="D304" s="91">
        <v>3.39</v>
      </c>
      <c r="E304" s="91">
        <v>2.2000000000000002</v>
      </c>
      <c r="F304" s="91">
        <f t="shared" si="16"/>
        <v>2.46</v>
      </c>
      <c r="G304" s="91">
        <f t="shared" si="17"/>
        <v>-1.27</v>
      </c>
      <c r="H304" s="97">
        <f t="shared" si="18"/>
        <v>7.8395319517776715E-2</v>
      </c>
      <c r="I304" s="97">
        <f t="shared" si="19"/>
        <v>0.92520349812030778</v>
      </c>
    </row>
    <row r="305" spans="1:11" outlineLevel="1">
      <c r="B305" s="92">
        <v>45474</v>
      </c>
      <c r="C305" s="91">
        <v>4.41</v>
      </c>
      <c r="D305" s="91">
        <v>3.23</v>
      </c>
      <c r="E305" s="91">
        <v>2.2000000000000002</v>
      </c>
      <c r="F305" s="91">
        <f t="shared" si="16"/>
        <v>2.21</v>
      </c>
      <c r="G305" s="91">
        <f t="shared" si="17"/>
        <v>-1.1800000000000002</v>
      </c>
      <c r="H305" s="97">
        <f t="shared" si="18"/>
        <v>9.2558805766828026E-2</v>
      </c>
      <c r="I305" s="97">
        <f t="shared" si="19"/>
        <v>0.91121543500987379</v>
      </c>
    </row>
    <row r="306" spans="1:11" outlineLevel="1">
      <c r="B306" s="92">
        <v>45505</v>
      </c>
      <c r="C306" s="91">
        <v>4.21</v>
      </c>
      <c r="D306" s="91">
        <v>3.18</v>
      </c>
      <c r="E306" s="91">
        <v>1.9</v>
      </c>
      <c r="F306" s="91">
        <f t="shared" si="16"/>
        <v>2.31</v>
      </c>
      <c r="G306" s="91">
        <f t="shared" si="17"/>
        <v>-1.0299999999999998</v>
      </c>
      <c r="H306" s="97">
        <f t="shared" si="18"/>
        <v>0.10729263429993881</v>
      </c>
      <c r="I306" s="97">
        <f t="shared" si="19"/>
        <v>0.89831699358123662</v>
      </c>
    </row>
    <row r="307" spans="1:11" outlineLevel="1">
      <c r="B307" s="92">
        <v>45536</v>
      </c>
      <c r="C307" s="91">
        <v>3.98</v>
      </c>
      <c r="D307" s="91">
        <v>3.17</v>
      </c>
      <c r="E307" s="91">
        <v>2.1</v>
      </c>
      <c r="F307" s="91">
        <f t="shared" si="16"/>
        <v>1.88</v>
      </c>
      <c r="G307" s="91">
        <f t="shared" si="17"/>
        <v>-0.81</v>
      </c>
      <c r="H307" s="97">
        <f t="shared" si="18"/>
        <v>0.11907142078299568</v>
      </c>
      <c r="I307" s="97">
        <f t="shared" si="19"/>
        <v>0.88696605010229157</v>
      </c>
    </row>
    <row r="308" spans="1:11" outlineLevel="1">
      <c r="B308" s="92">
        <v>45566</v>
      </c>
      <c r="C308" s="91">
        <v>3.64</v>
      </c>
      <c r="D308" s="91">
        <v>3.33</v>
      </c>
      <c r="E308" s="91">
        <v>2.2000000000000002</v>
      </c>
      <c r="F308" s="91">
        <f t="shared" si="16"/>
        <v>1.44</v>
      </c>
      <c r="G308" s="91">
        <f t="shared" si="17"/>
        <v>-0.31000000000000005</v>
      </c>
      <c r="H308" s="97">
        <f t="shared" si="18"/>
        <v>0.12784835486417179</v>
      </c>
      <c r="I308" s="97">
        <f t="shared" si="19"/>
        <v>0.87901278731091415</v>
      </c>
    </row>
    <row r="309" spans="1:11" outlineLevel="1">
      <c r="B309" s="92">
        <v>45597</v>
      </c>
      <c r="C309" s="91">
        <v>3.48</v>
      </c>
      <c r="D309" s="91">
        <v>3.26</v>
      </c>
      <c r="E309" s="91">
        <v>2</v>
      </c>
      <c r="F309" s="91">
        <f t="shared" si="16"/>
        <v>1.48</v>
      </c>
      <c r="G309" s="91">
        <f t="shared" si="17"/>
        <v>-0.2200000000000002</v>
      </c>
      <c r="H309" s="97">
        <f t="shared" si="18"/>
        <v>0.13683275117736665</v>
      </c>
      <c r="I309" s="97">
        <f t="shared" si="19"/>
        <v>0.87171037676399776</v>
      </c>
    </row>
    <row r="310" spans="1:11" outlineLevel="1">
      <c r="B310" s="92">
        <v>45627</v>
      </c>
      <c r="C310" s="91">
        <v>3.14</v>
      </c>
      <c r="D310" s="91">
        <v>3.36</v>
      </c>
      <c r="E310" s="91">
        <v>2</v>
      </c>
      <c r="F310" s="91">
        <f t="shared" si="16"/>
        <v>1.1400000000000001</v>
      </c>
      <c r="G310" s="91">
        <f t="shared" si="17"/>
        <v>0.21999999999999975</v>
      </c>
      <c r="H310" s="97">
        <f t="shared" si="18"/>
        <v>0.14349831429246718</v>
      </c>
      <c r="I310" s="97">
        <f t="shared" si="19"/>
        <v>0.86738007525726013</v>
      </c>
    </row>
    <row r="311" spans="1:11" outlineLevel="1">
      <c r="B311" s="92">
        <v>45658</v>
      </c>
      <c r="C311" s="91">
        <v>2.96</v>
      </c>
      <c r="D311" s="91">
        <v>3.32</v>
      </c>
      <c r="E311" s="91">
        <v>2.2000000000000002</v>
      </c>
      <c r="F311" s="91">
        <f t="shared" si="16"/>
        <v>0.75999999999999979</v>
      </c>
      <c r="G311" s="91">
        <f t="shared" si="17"/>
        <v>0.35999999999999988</v>
      </c>
      <c r="H311" s="97">
        <f t="shared" si="18"/>
        <v>0.14759467100813184</v>
      </c>
      <c r="I311" s="97">
        <f t="shared" si="19"/>
        <v>0.86400877907614881</v>
      </c>
    </row>
    <row r="312" spans="1:11" outlineLevel="1">
      <c r="B312" s="92">
        <v>45689</v>
      </c>
      <c r="C312" s="91">
        <v>2.84</v>
      </c>
      <c r="D312" s="91">
        <v>3.15</v>
      </c>
      <c r="E312" s="91">
        <v>2.5</v>
      </c>
      <c r="F312" s="91">
        <f t="shared" si="16"/>
        <v>0.33999999999999986</v>
      </c>
      <c r="G312" s="91">
        <f t="shared" si="17"/>
        <v>0.31000000000000005</v>
      </c>
      <c r="H312" s="97">
        <f t="shared" si="18"/>
        <v>0.14887311173233028</v>
      </c>
      <c r="I312" s="97">
        <f t="shared" si="19"/>
        <v>0.86032765762049335</v>
      </c>
    </row>
    <row r="313" spans="1:11" outlineLevel="1">
      <c r="B313" s="92">
        <v>45717</v>
      </c>
      <c r="C313" s="91">
        <v>2.65</v>
      </c>
      <c r="D313" s="91">
        <v>3.32</v>
      </c>
      <c r="E313" s="91">
        <v>2.2999999999999998</v>
      </c>
      <c r="F313" s="91">
        <f t="shared" si="16"/>
        <v>0.35000000000000009</v>
      </c>
      <c r="G313" s="91">
        <f t="shared" si="17"/>
        <v>0.66999999999999993</v>
      </c>
      <c r="H313" s="97">
        <f t="shared" si="18"/>
        <v>0.15020950301650082</v>
      </c>
      <c r="I313" s="97">
        <f t="shared" si="19"/>
        <v>0.85906302202168605</v>
      </c>
    </row>
    <row r="314" spans="1:11" outlineLevel="1">
      <c r="B314" s="92">
        <v>45748</v>
      </c>
      <c r="C314" s="91">
        <v>2.65</v>
      </c>
      <c r="D314" s="91">
        <v>3.36</v>
      </c>
      <c r="E314" s="91">
        <v>2.5</v>
      </c>
      <c r="F314" s="91">
        <f t="shared" si="16"/>
        <v>0.14999999999999991</v>
      </c>
      <c r="G314" s="91">
        <f t="shared" si="17"/>
        <v>0.71</v>
      </c>
      <c r="H314" s="97">
        <f t="shared" si="18"/>
        <v>0.15020811096987954</v>
      </c>
      <c r="I314" s="97">
        <f t="shared" si="19"/>
        <v>0.85807257004811999</v>
      </c>
    </row>
    <row r="316" spans="1:11" ht="35.549999999999997" customHeight="1">
      <c r="A316" s="59" t="s">
        <v>39</v>
      </c>
      <c r="B316" s="162" t="s">
        <v>110</v>
      </c>
      <c r="C316" s="162"/>
      <c r="D316" s="162"/>
      <c r="E316" s="162"/>
      <c r="F316" s="162"/>
      <c r="G316" s="162"/>
      <c r="H316" s="162"/>
      <c r="I316" s="162"/>
      <c r="J316" s="162"/>
      <c r="K316" s="162"/>
    </row>
    <row r="318" spans="1:11">
      <c r="B318" t="s">
        <v>129</v>
      </c>
    </row>
    <row r="319" spans="1:11">
      <c r="B319" t="s">
        <v>128</v>
      </c>
    </row>
    <row r="321" spans="1:11" ht="57.6">
      <c r="B321" s="90" t="s">
        <v>109</v>
      </c>
      <c r="C321" s="90" t="s">
        <v>108</v>
      </c>
      <c r="D321" s="90" t="s">
        <v>107</v>
      </c>
      <c r="E321" s="90" t="s">
        <v>106</v>
      </c>
      <c r="F321" s="90" t="s">
        <v>127</v>
      </c>
      <c r="G321" s="90" t="s">
        <v>126</v>
      </c>
    </row>
    <row r="322" spans="1:11">
      <c r="B322" s="25">
        <f>'Q CIA IFRS 17 Discount 1a 1b'!B317</f>
        <v>1</v>
      </c>
      <c r="C322" s="89">
        <f>'Q CIA IFRS 17 Discount 1a 1b'!C317</f>
        <v>4.08</v>
      </c>
      <c r="D322" s="89">
        <f>'Q CIA IFRS 17 Discount 1a 1b'!D317</f>
        <v>4.3753610237958389</v>
      </c>
      <c r="E322" s="89">
        <f>'Q CIA IFRS 17 Discount 1a 1b'!E317</f>
        <v>4.4586453596358586</v>
      </c>
      <c r="F322" s="96">
        <f t="shared" ref="F322:F329" si="20">C322+90%*(D322-C322)</f>
        <v>4.3458249214162548</v>
      </c>
      <c r="G322" s="96">
        <f t="shared" ref="G322:G329" si="21">C322+0.5%+70%*(E322-C322)</f>
        <v>4.3500517517451005</v>
      </c>
    </row>
    <row r="323" spans="1:11">
      <c r="B323" s="25">
        <f>'Q CIA IFRS 17 Discount 1a 1b'!B318</f>
        <v>2</v>
      </c>
      <c r="C323" s="89">
        <f>'Q CIA IFRS 17 Discount 1a 1b'!C318</f>
        <v>3.92</v>
      </c>
      <c r="D323" s="89">
        <f>'Q CIA IFRS 17 Discount 1a 1b'!D318</f>
        <v>4.3235509732846786</v>
      </c>
      <c r="E323" s="89">
        <f>'Q CIA IFRS 17 Discount 1a 1b'!E318</f>
        <v>4.745624559085039</v>
      </c>
      <c r="F323" s="96">
        <f t="shared" si="20"/>
        <v>4.2831958759562108</v>
      </c>
      <c r="G323" s="96">
        <f t="shared" si="21"/>
        <v>4.5029371913595266</v>
      </c>
    </row>
    <row r="324" spans="1:11">
      <c r="B324" s="25">
        <f>'Q CIA IFRS 17 Discount 1a 1b'!B319</f>
        <v>3</v>
      </c>
      <c r="C324" s="89">
        <f>'Q CIA IFRS 17 Discount 1a 1b'!C319</f>
        <v>3.9</v>
      </c>
      <c r="D324" s="89">
        <f>'Q CIA IFRS 17 Discount 1a 1b'!D319</f>
        <v>4.0208640304792098</v>
      </c>
      <c r="E324" s="89">
        <f>'Q CIA IFRS 17 Discount 1a 1b'!E319</f>
        <v>4.1342862010831976</v>
      </c>
      <c r="F324" s="96">
        <f t="shared" si="20"/>
        <v>4.0087776274312885</v>
      </c>
      <c r="G324" s="96">
        <f t="shared" si="21"/>
        <v>4.0690003407582385</v>
      </c>
    </row>
    <row r="325" spans="1:11">
      <c r="B325" s="25">
        <f>'Q CIA IFRS 17 Discount 1a 1b'!B320</f>
        <v>5</v>
      </c>
      <c r="C325" s="89">
        <f>'Q CIA IFRS 17 Discount 1a 1b'!C320</f>
        <v>3.99</v>
      </c>
      <c r="D325" s="89">
        <f>'Q CIA IFRS 17 Discount 1a 1b'!D320</f>
        <v>4.1092813563987374</v>
      </c>
      <c r="E325" s="89">
        <f>'Q CIA IFRS 17 Discount 1a 1b'!E320</f>
        <v>4.2033885946337763</v>
      </c>
      <c r="F325" s="96">
        <f t="shared" si="20"/>
        <v>4.0973532207588637</v>
      </c>
      <c r="G325" s="96">
        <f t="shared" si="21"/>
        <v>4.1443720162436435</v>
      </c>
    </row>
    <row r="326" spans="1:11">
      <c r="B326" s="25">
        <f>'Q CIA IFRS 17 Discount 1a 1b'!B321</f>
        <v>7</v>
      </c>
      <c r="C326" s="89">
        <f>'Q CIA IFRS 17 Discount 1a 1b'!C321</f>
        <v>4.18</v>
      </c>
      <c r="D326" s="89">
        <f>'Q CIA IFRS 17 Discount 1a 1b'!D321</f>
        <v>4.4282073226860996</v>
      </c>
      <c r="E326" s="89">
        <f>'Q CIA IFRS 17 Discount 1a 1b'!E321</f>
        <v>5.0570283033911236</v>
      </c>
      <c r="F326" s="96">
        <f t="shared" si="20"/>
        <v>4.4033865904174894</v>
      </c>
      <c r="G326" s="96">
        <f t="shared" si="21"/>
        <v>4.7989198123737866</v>
      </c>
    </row>
    <row r="327" spans="1:11">
      <c r="B327" s="25">
        <f>'Q CIA IFRS 17 Discount 1a 1b'!B322</f>
        <v>10</v>
      </c>
      <c r="C327" s="89">
        <f>'Q CIA IFRS 17 Discount 1a 1b'!C322</f>
        <v>4.4000000000000004</v>
      </c>
      <c r="D327" s="89">
        <f>'Q CIA IFRS 17 Discount 1a 1b'!D322</f>
        <v>4.6395635396109203</v>
      </c>
      <c r="E327" s="89">
        <f>'Q CIA IFRS 17 Discount 1a 1b'!E322</f>
        <v>4.6462652321453604</v>
      </c>
      <c r="F327" s="96">
        <f t="shared" si="20"/>
        <v>4.6156071856498286</v>
      </c>
      <c r="G327" s="96">
        <f t="shared" si="21"/>
        <v>4.5773856625017526</v>
      </c>
    </row>
    <row r="328" spans="1:11">
      <c r="B328" s="25">
        <f>'Q CIA IFRS 17 Discount 1a 1b'!B323</f>
        <v>20</v>
      </c>
      <c r="C328" s="89">
        <f>'Q CIA IFRS 17 Discount 1a 1b'!C323</f>
        <v>4.9000000000000004</v>
      </c>
      <c r="D328" s="89">
        <f>'Q CIA IFRS 17 Discount 1a 1b'!D323</f>
        <v>5.1832219415223397</v>
      </c>
      <c r="E328" s="89">
        <f>'Q CIA IFRS 17 Discount 1a 1b'!E323</f>
        <v>5.5756120277290009</v>
      </c>
      <c r="F328" s="96">
        <f t="shared" si="20"/>
        <v>5.1548997473701057</v>
      </c>
      <c r="G328" s="96">
        <f t="shared" si="21"/>
        <v>5.377928419410301</v>
      </c>
    </row>
    <row r="329" spans="1:11">
      <c r="B329" s="25">
        <f>'Q CIA IFRS 17 Discount 1a 1b'!B324</f>
        <v>30</v>
      </c>
      <c r="C329" s="89">
        <f>'Q CIA IFRS 17 Discount 1a 1b'!C324</f>
        <v>4.88</v>
      </c>
      <c r="D329" s="89">
        <f>'Q CIA IFRS 17 Discount 1a 1b'!D324</f>
        <v>4.9604910345566866</v>
      </c>
      <c r="E329" s="89">
        <f>'Q CIA IFRS 17 Discount 1a 1b'!E324</f>
        <v>5.5861368201724426</v>
      </c>
      <c r="F329" s="96">
        <f t="shared" si="20"/>
        <v>4.9524419311010179</v>
      </c>
      <c r="G329" s="96">
        <f t="shared" si="21"/>
        <v>5.3792957741207097</v>
      </c>
    </row>
    <row r="331" spans="1:11" ht="37.049999999999997" customHeight="1">
      <c r="A331" s="59" t="s">
        <v>34</v>
      </c>
      <c r="B331" s="162" t="s">
        <v>105</v>
      </c>
      <c r="C331" s="162"/>
      <c r="D331" s="162"/>
      <c r="E331" s="162"/>
      <c r="F331" s="162"/>
      <c r="G331" s="162"/>
      <c r="H331" s="162"/>
      <c r="I331" s="162"/>
      <c r="J331" s="162"/>
      <c r="K331" s="162"/>
    </row>
    <row r="333" spans="1:11">
      <c r="B333" t="s">
        <v>125</v>
      </c>
    </row>
    <row r="335" spans="1:11" ht="43.2">
      <c r="B335" s="25"/>
      <c r="C335" s="90" t="s">
        <v>124</v>
      </c>
      <c r="D335" s="90" t="s">
        <v>123</v>
      </c>
      <c r="E335" s="90" t="s">
        <v>122</v>
      </c>
    </row>
    <row r="336" spans="1:11">
      <c r="B336" s="25" t="s">
        <v>121</v>
      </c>
      <c r="C336" s="95">
        <f>C11</f>
        <v>3.0082806810179996E-2</v>
      </c>
      <c r="D336" s="95">
        <v>7.0000000000000001E-3</v>
      </c>
      <c r="E336" s="94">
        <f>C336+D336</f>
        <v>3.7082806810179995E-2</v>
      </c>
    </row>
    <row r="337" spans="2:5">
      <c r="B337" s="25" t="s">
        <v>120</v>
      </c>
      <c r="C337" s="95">
        <f>C11</f>
        <v>3.0082806810179996E-2</v>
      </c>
      <c r="D337" s="95">
        <v>1.4999999999999999E-2</v>
      </c>
      <c r="E337" s="94">
        <f>C337+D337</f>
        <v>4.5082806810179996E-2</v>
      </c>
    </row>
  </sheetData>
  <mergeCells count="4">
    <mergeCell ref="B6:K6"/>
    <mergeCell ref="B316:K316"/>
    <mergeCell ref="B331:K331"/>
    <mergeCell ref="A4:K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6981E-48F1-42D1-AA6E-2DE735CBA679}">
  <sheetPr>
    <tabColor theme="5" tint="0.39997558519241921"/>
  </sheetPr>
  <dimension ref="A1:U36"/>
  <sheetViews>
    <sheetView zoomScale="115" zoomScaleNormal="115" workbookViewId="0"/>
  </sheetViews>
  <sheetFormatPr defaultRowHeight="14.4"/>
  <cols>
    <col min="2" max="3" width="12.77734375" customWidth="1"/>
    <col min="4" max="4" width="11.33203125" customWidth="1"/>
    <col min="5" max="5" width="9.6640625" customWidth="1"/>
    <col min="6" max="6" width="11" customWidth="1"/>
    <col min="7" max="7" width="11.44140625" customWidth="1"/>
    <col min="8" max="8" width="12.109375" customWidth="1"/>
    <col min="9" max="9" width="12" customWidth="1"/>
    <col min="10" max="10" width="11.6640625" customWidth="1"/>
    <col min="11" max="11" width="13.33203125" customWidth="1"/>
    <col min="12" max="12" width="12.44140625" customWidth="1"/>
    <col min="13" max="13" width="9.77734375" customWidth="1"/>
    <col min="14" max="14" width="11.77734375" customWidth="1"/>
    <col min="15" max="15" width="12.44140625" customWidth="1"/>
    <col min="16" max="16" width="13.5546875" customWidth="1"/>
    <col min="17" max="17" width="13.44140625" customWidth="1"/>
    <col min="18" max="18" width="10" customWidth="1"/>
    <col min="19" max="19" width="11.6640625" customWidth="1"/>
    <col min="20" max="20" width="10" customWidth="1"/>
    <col min="21" max="21" width="11.77734375" customWidth="1"/>
  </cols>
  <sheetData>
    <row r="1" spans="1:21">
      <c r="A1" s="53" t="s">
        <v>235</v>
      </c>
    </row>
    <row r="3" spans="1:21">
      <c r="A3" s="30" t="s">
        <v>65</v>
      </c>
    </row>
    <row r="4" spans="1:21">
      <c r="A4" s="162" t="s">
        <v>180</v>
      </c>
      <c r="B4" s="162"/>
      <c r="C4" s="162"/>
      <c r="D4" s="162"/>
      <c r="E4" s="162"/>
      <c r="F4" s="162"/>
      <c r="G4" s="162"/>
      <c r="H4" s="162"/>
      <c r="I4" s="162"/>
      <c r="J4" s="162"/>
      <c r="K4" s="162"/>
    </row>
    <row r="5" spans="1:21">
      <c r="A5" s="5"/>
    </row>
    <row r="6" spans="1:21">
      <c r="A6" s="30" t="s">
        <v>63</v>
      </c>
    </row>
    <row r="7" spans="1:21" ht="34.950000000000003" customHeight="1">
      <c r="A7" s="162" t="s">
        <v>179</v>
      </c>
      <c r="B7" s="162"/>
      <c r="C7" s="162"/>
      <c r="D7" s="162"/>
      <c r="E7" s="162"/>
      <c r="F7" s="162"/>
      <c r="G7" s="162"/>
      <c r="H7" s="162"/>
      <c r="I7" s="162"/>
      <c r="J7" s="163"/>
      <c r="K7" s="163"/>
    </row>
    <row r="9" spans="1:21" ht="15" thickBot="1">
      <c r="A9" s="30" t="s">
        <v>178</v>
      </c>
      <c r="G9" s="30"/>
      <c r="J9" s="52"/>
      <c r="K9" s="51"/>
      <c r="L9" s="30" t="s">
        <v>177</v>
      </c>
    </row>
    <row r="10" spans="1:21" ht="58.8" thickTop="1" thickBot="1">
      <c r="A10" s="50" t="s">
        <v>24</v>
      </c>
      <c r="B10" s="49" t="s">
        <v>57</v>
      </c>
      <c r="C10" s="49" t="s">
        <v>56</v>
      </c>
      <c r="D10" s="49" t="s">
        <v>176</v>
      </c>
      <c r="E10" s="49" t="s">
        <v>55</v>
      </c>
      <c r="F10" s="120" t="s">
        <v>175</v>
      </c>
      <c r="G10" s="120" t="s">
        <v>174</v>
      </c>
      <c r="H10" s="120" t="s">
        <v>173</v>
      </c>
      <c r="I10" s="120" t="s">
        <v>172</v>
      </c>
      <c r="J10" s="120" t="s">
        <v>171</v>
      </c>
      <c r="K10" s="48" t="s">
        <v>54</v>
      </c>
      <c r="L10" s="50" t="s">
        <v>53</v>
      </c>
      <c r="M10" s="49" t="s">
        <v>52</v>
      </c>
      <c r="N10" s="120" t="s">
        <v>170</v>
      </c>
      <c r="O10" s="120" t="s">
        <v>169</v>
      </c>
      <c r="P10" s="120" t="s">
        <v>168</v>
      </c>
      <c r="Q10" s="120" t="s">
        <v>167</v>
      </c>
      <c r="R10" s="120" t="s">
        <v>166</v>
      </c>
      <c r="S10" s="49" t="s">
        <v>165</v>
      </c>
      <c r="T10" s="49" t="s">
        <v>164</v>
      </c>
      <c r="U10" s="48" t="s">
        <v>163</v>
      </c>
    </row>
    <row r="11" spans="1:21" ht="15" thickTop="1">
      <c r="A11" s="47">
        <v>0</v>
      </c>
      <c r="B11" s="46"/>
      <c r="C11" s="46"/>
      <c r="D11" s="46"/>
      <c r="E11" s="46"/>
      <c r="F11" s="119"/>
      <c r="G11" s="119"/>
      <c r="H11" s="119"/>
      <c r="I11" s="119"/>
      <c r="J11" s="119"/>
      <c r="K11" s="45"/>
      <c r="L11" s="118">
        <v>1000</v>
      </c>
      <c r="M11" s="46">
        <v>1</v>
      </c>
      <c r="N11" s="46"/>
      <c r="O11" s="46"/>
      <c r="P11" s="46"/>
      <c r="Q11" s="46"/>
      <c r="R11" s="46"/>
      <c r="S11" s="46"/>
      <c r="T11" s="46"/>
      <c r="U11" s="45">
        <v>0</v>
      </c>
    </row>
    <row r="12" spans="1:21">
      <c r="A12" s="44">
        <f t="shared" ref="A12:A26" si="0">A11+1</f>
        <v>1</v>
      </c>
      <c r="B12" s="43">
        <v>0.49</v>
      </c>
      <c r="C12" s="42">
        <v>0.05</v>
      </c>
      <c r="D12" s="117">
        <v>4.0800000000000003E-2</v>
      </c>
      <c r="E12" s="113">
        <v>100000</v>
      </c>
      <c r="F12" s="115">
        <v>500</v>
      </c>
      <c r="G12" s="115">
        <f>F12*90%</f>
        <v>450</v>
      </c>
      <c r="H12" s="116">
        <v>0</v>
      </c>
      <c r="I12" s="115">
        <v>25</v>
      </c>
      <c r="J12" s="115">
        <v>15</v>
      </c>
      <c r="K12" s="112">
        <v>1296.655658220878</v>
      </c>
      <c r="L12" s="114">
        <f t="shared" ref="L12:L26" si="1">L11*(1-B12/1000-C12)</f>
        <v>949.51</v>
      </c>
      <c r="M12" s="39">
        <f t="shared" ref="M12:M26" si="2">1/(1+D12)^A12</f>
        <v>0.96079938508839358</v>
      </c>
      <c r="N12" s="113">
        <f t="shared" ref="N12:N20" si="3">F12*L11</f>
        <v>500000</v>
      </c>
      <c r="O12" s="113">
        <f t="shared" ref="O12:O26" si="4">G12*L11</f>
        <v>450000</v>
      </c>
      <c r="P12" s="113">
        <f t="shared" ref="P12:P26" si="5">H12*L11</f>
        <v>0</v>
      </c>
      <c r="Q12" s="113">
        <f t="shared" ref="Q12:Q26" si="6">I12*L11</f>
        <v>25000</v>
      </c>
      <c r="R12" s="113">
        <f t="shared" ref="R12:R26" si="7">J12*L11</f>
        <v>15000</v>
      </c>
      <c r="S12" s="113">
        <f t="shared" ref="S12:S26" si="8">E12*L11*B12/1000</f>
        <v>49000</v>
      </c>
      <c r="T12" s="113">
        <f t="shared" ref="T12:T26" si="9">L11*C12*K12</f>
        <v>64832.782911043898</v>
      </c>
      <c r="U12" s="112">
        <f t="shared" ref="U12:U26" si="10">SUM(S12:T12)</f>
        <v>113832.78291104391</v>
      </c>
    </row>
    <row r="13" spans="1:21">
      <c r="A13" s="44">
        <f t="shared" si="0"/>
        <v>2</v>
      </c>
      <c r="B13" s="43">
        <v>0.72</v>
      </c>
      <c r="C13" s="42">
        <f t="shared" ref="C13:C26" si="11">C12</f>
        <v>0.05</v>
      </c>
      <c r="D13" s="117">
        <v>3.9199999999999999E-2</v>
      </c>
      <c r="E13" s="113">
        <f t="shared" ref="E13:E21" si="12">E12</f>
        <v>100000</v>
      </c>
      <c r="F13" s="115">
        <f t="shared" ref="F13:F21" si="13">F12</f>
        <v>500</v>
      </c>
      <c r="G13" s="115">
        <v>0</v>
      </c>
      <c r="H13" s="116">
        <f>F13*0.03</f>
        <v>15</v>
      </c>
      <c r="I13" s="115">
        <v>25</v>
      </c>
      <c r="J13" s="115">
        <v>15</v>
      </c>
      <c r="K13" s="112">
        <v>1314.2713038963395</v>
      </c>
      <c r="L13" s="114">
        <f t="shared" si="1"/>
        <v>901.35085279999987</v>
      </c>
      <c r="M13" s="39">
        <f t="shared" si="2"/>
        <v>0.92598025010059859</v>
      </c>
      <c r="N13" s="113">
        <f t="shared" si="3"/>
        <v>474755</v>
      </c>
      <c r="O13" s="113">
        <f t="shared" si="4"/>
        <v>0</v>
      </c>
      <c r="P13" s="113">
        <f t="shared" si="5"/>
        <v>14242.65</v>
      </c>
      <c r="Q13" s="113">
        <f t="shared" si="6"/>
        <v>23737.75</v>
      </c>
      <c r="R13" s="113">
        <f t="shared" si="7"/>
        <v>14242.65</v>
      </c>
      <c r="S13" s="113">
        <f t="shared" si="8"/>
        <v>68364.72</v>
      </c>
      <c r="T13" s="113">
        <f t="shared" si="9"/>
        <v>62395.68728813067</v>
      </c>
      <c r="U13" s="112">
        <f t="shared" si="10"/>
        <v>130760.40728813066</v>
      </c>
    </row>
    <row r="14" spans="1:21">
      <c r="A14" s="44">
        <f t="shared" si="0"/>
        <v>3</v>
      </c>
      <c r="B14" s="43">
        <v>0.96</v>
      </c>
      <c r="C14" s="42">
        <f t="shared" si="11"/>
        <v>0.05</v>
      </c>
      <c r="D14" s="117">
        <v>3.9E-2</v>
      </c>
      <c r="E14" s="113">
        <f t="shared" si="12"/>
        <v>100000</v>
      </c>
      <c r="F14" s="115">
        <f t="shared" si="13"/>
        <v>500</v>
      </c>
      <c r="G14" s="115">
        <v>0</v>
      </c>
      <c r="H14" s="116">
        <f t="shared" ref="H14:H26" si="14">F14*0.015</f>
        <v>7.5</v>
      </c>
      <c r="I14" s="115">
        <v>25</v>
      </c>
      <c r="J14" s="115">
        <v>15</v>
      </c>
      <c r="K14" s="112">
        <v>1313.6835355694675</v>
      </c>
      <c r="L14" s="114">
        <f t="shared" si="1"/>
        <v>855.41801334131185</v>
      </c>
      <c r="M14" s="39">
        <f t="shared" si="2"/>
        <v>0.89156571072120427</v>
      </c>
      <c r="N14" s="113">
        <f t="shared" si="3"/>
        <v>450675.42639999994</v>
      </c>
      <c r="O14" s="113">
        <f t="shared" si="4"/>
        <v>0</v>
      </c>
      <c r="P14" s="113">
        <f t="shared" si="5"/>
        <v>6760.1313959999989</v>
      </c>
      <c r="Q14" s="113">
        <f t="shared" si="6"/>
        <v>22533.771319999996</v>
      </c>
      <c r="R14" s="113">
        <f t="shared" si="7"/>
        <v>13520.262791999998</v>
      </c>
      <c r="S14" s="113">
        <f t="shared" si="8"/>
        <v>86529.681868799991</v>
      </c>
      <c r="T14" s="113">
        <f t="shared" si="9"/>
        <v>59204.488754742932</v>
      </c>
      <c r="U14" s="112">
        <f t="shared" si="10"/>
        <v>145734.17062354292</v>
      </c>
    </row>
    <row r="15" spans="1:21">
      <c r="A15" s="44">
        <f t="shared" si="0"/>
        <v>4</v>
      </c>
      <c r="B15" s="43">
        <v>1.18</v>
      </c>
      <c r="C15" s="42">
        <f t="shared" si="11"/>
        <v>0.05</v>
      </c>
      <c r="D15" s="117">
        <v>3.7636363636363634E-2</v>
      </c>
      <c r="E15" s="113">
        <f t="shared" si="12"/>
        <v>100000</v>
      </c>
      <c r="F15" s="115">
        <f t="shared" si="13"/>
        <v>500</v>
      </c>
      <c r="G15" s="115">
        <v>0</v>
      </c>
      <c r="H15" s="116">
        <f t="shared" si="14"/>
        <v>7.5</v>
      </c>
      <c r="I15" s="115">
        <v>25</v>
      </c>
      <c r="J15" s="115">
        <v>15</v>
      </c>
      <c r="K15" s="112">
        <v>1297.6363046948559</v>
      </c>
      <c r="L15" s="114">
        <f t="shared" si="1"/>
        <v>811.63771941850348</v>
      </c>
      <c r="M15" s="39">
        <f t="shared" si="2"/>
        <v>0.86261949282703099</v>
      </c>
      <c r="N15" s="113">
        <f t="shared" si="3"/>
        <v>427709.00667065592</v>
      </c>
      <c r="O15" s="113">
        <f t="shared" si="4"/>
        <v>0</v>
      </c>
      <c r="P15" s="113">
        <f t="shared" si="5"/>
        <v>6415.6351000598388</v>
      </c>
      <c r="Q15" s="113">
        <f t="shared" si="6"/>
        <v>21385.450333532797</v>
      </c>
      <c r="R15" s="113">
        <f t="shared" si="7"/>
        <v>12831.270200119678</v>
      </c>
      <c r="S15" s="113">
        <f t="shared" si="8"/>
        <v>100939.32557427479</v>
      </c>
      <c r="T15" s="113">
        <f t="shared" si="9"/>
        <v>55501.073490081748</v>
      </c>
      <c r="U15" s="112">
        <f t="shared" si="10"/>
        <v>156440.39906435652</v>
      </c>
    </row>
    <row r="16" spans="1:21">
      <c r="A16" s="44">
        <f t="shared" si="0"/>
        <v>5</v>
      </c>
      <c r="B16" s="43">
        <v>1.36</v>
      </c>
      <c r="C16" s="42">
        <f t="shared" si="11"/>
        <v>0.05</v>
      </c>
      <c r="D16" s="117">
        <v>3.6272727272727276E-2</v>
      </c>
      <c r="E16" s="113">
        <f t="shared" si="12"/>
        <v>100000</v>
      </c>
      <c r="F16" s="115">
        <f t="shared" si="13"/>
        <v>500</v>
      </c>
      <c r="G16" s="115">
        <v>0</v>
      </c>
      <c r="H16" s="116">
        <f t="shared" si="14"/>
        <v>7.5</v>
      </c>
      <c r="I16" s="115">
        <v>25</v>
      </c>
      <c r="J16" s="115">
        <v>15</v>
      </c>
      <c r="K16" s="112">
        <v>1270.3613250937153</v>
      </c>
      <c r="L16" s="114">
        <f t="shared" si="1"/>
        <v>769.95200614916905</v>
      </c>
      <c r="M16" s="39">
        <f t="shared" si="2"/>
        <v>0.83681538754633167</v>
      </c>
      <c r="N16" s="113">
        <f t="shared" si="3"/>
        <v>405818.85970925173</v>
      </c>
      <c r="O16" s="113">
        <f t="shared" si="4"/>
        <v>0</v>
      </c>
      <c r="P16" s="113">
        <f t="shared" si="5"/>
        <v>6087.2828956387757</v>
      </c>
      <c r="Q16" s="113">
        <f t="shared" si="6"/>
        <v>20290.942985462589</v>
      </c>
      <c r="R16" s="113">
        <f t="shared" si="7"/>
        <v>12174.565791277551</v>
      </c>
      <c r="S16" s="113">
        <f t="shared" si="8"/>
        <v>110382.72984091648</v>
      </c>
      <c r="T16" s="113">
        <f t="shared" si="9"/>
        <v>51553.658436826569</v>
      </c>
      <c r="U16" s="112">
        <f t="shared" si="10"/>
        <v>161936.38827774304</v>
      </c>
    </row>
    <row r="17" spans="1:21">
      <c r="A17" s="44">
        <f t="shared" si="0"/>
        <v>6</v>
      </c>
      <c r="B17" s="43">
        <v>1.57</v>
      </c>
      <c r="C17" s="42">
        <f t="shared" si="11"/>
        <v>0.05</v>
      </c>
      <c r="D17" s="117">
        <v>3.9036363636363633E-2</v>
      </c>
      <c r="E17" s="113">
        <f t="shared" si="12"/>
        <v>100000</v>
      </c>
      <c r="F17" s="115">
        <f t="shared" si="13"/>
        <v>500</v>
      </c>
      <c r="G17" s="115">
        <v>0</v>
      </c>
      <c r="H17" s="116">
        <f t="shared" si="14"/>
        <v>7.5</v>
      </c>
      <c r="I17" s="115">
        <v>25</v>
      </c>
      <c r="J17" s="115">
        <v>15</v>
      </c>
      <c r="K17" s="112">
        <v>1229.9423803372763</v>
      </c>
      <c r="L17" s="114">
        <f t="shared" si="1"/>
        <v>730.24558119205642</v>
      </c>
      <c r="M17" s="39">
        <f t="shared" si="2"/>
        <v>0.79472251646094216</v>
      </c>
      <c r="N17" s="113">
        <f t="shared" si="3"/>
        <v>384976.00307458453</v>
      </c>
      <c r="O17" s="113">
        <f t="shared" si="4"/>
        <v>0</v>
      </c>
      <c r="P17" s="113">
        <f t="shared" si="5"/>
        <v>5774.6400461187677</v>
      </c>
      <c r="Q17" s="113">
        <f t="shared" si="6"/>
        <v>19248.800153729226</v>
      </c>
      <c r="R17" s="113">
        <f t="shared" si="7"/>
        <v>11549.280092237535</v>
      </c>
      <c r="S17" s="113">
        <f t="shared" si="8"/>
        <v>120882.46496541955</v>
      </c>
      <c r="T17" s="113">
        <f t="shared" si="9"/>
        <v>47349.830159428515</v>
      </c>
      <c r="U17" s="112">
        <f t="shared" si="10"/>
        <v>168232.29512484808</v>
      </c>
    </row>
    <row r="18" spans="1:21">
      <c r="A18" s="44">
        <f t="shared" si="0"/>
        <v>7</v>
      </c>
      <c r="B18" s="43">
        <v>1.82</v>
      </c>
      <c r="C18" s="42">
        <f t="shared" si="11"/>
        <v>0.05</v>
      </c>
      <c r="D18" s="117">
        <v>4.1799999999999997E-2</v>
      </c>
      <c r="E18" s="113">
        <f t="shared" si="12"/>
        <v>100000</v>
      </c>
      <c r="F18" s="115">
        <f t="shared" si="13"/>
        <v>500</v>
      </c>
      <c r="G18" s="115">
        <v>0</v>
      </c>
      <c r="H18" s="116">
        <f t="shared" si="14"/>
        <v>7.5</v>
      </c>
      <c r="I18" s="115">
        <v>25</v>
      </c>
      <c r="J18" s="115">
        <v>15</v>
      </c>
      <c r="K18" s="112">
        <v>1173.8303224795452</v>
      </c>
      <c r="L18" s="114">
        <f t="shared" si="1"/>
        <v>692.40425517468395</v>
      </c>
      <c r="M18" s="39">
        <f t="shared" si="2"/>
        <v>0.75077452576347492</v>
      </c>
      <c r="N18" s="113">
        <f t="shared" si="3"/>
        <v>365122.79059602821</v>
      </c>
      <c r="O18" s="113">
        <f t="shared" si="4"/>
        <v>0</v>
      </c>
      <c r="P18" s="113">
        <f t="shared" si="5"/>
        <v>5476.8418589404228</v>
      </c>
      <c r="Q18" s="113">
        <f t="shared" si="6"/>
        <v>18256.13952980141</v>
      </c>
      <c r="R18" s="113">
        <f t="shared" si="7"/>
        <v>10953.683717880846</v>
      </c>
      <c r="S18" s="113">
        <f t="shared" si="8"/>
        <v>132904.69577695426</v>
      </c>
      <c r="T18" s="113">
        <f t="shared" si="9"/>
        <v>42859.220302996728</v>
      </c>
      <c r="U18" s="112">
        <f t="shared" si="10"/>
        <v>175763.91607995098</v>
      </c>
    </row>
    <row r="19" spans="1:21">
      <c r="A19" s="44">
        <f t="shared" si="0"/>
        <v>8</v>
      </c>
      <c r="B19" s="43">
        <v>2.09</v>
      </c>
      <c r="C19" s="42">
        <f t="shared" si="11"/>
        <v>0.05</v>
      </c>
      <c r="D19" s="117">
        <v>4.2533333333333333E-2</v>
      </c>
      <c r="E19" s="113">
        <f t="shared" si="12"/>
        <v>100000</v>
      </c>
      <c r="F19" s="115">
        <f t="shared" si="13"/>
        <v>500</v>
      </c>
      <c r="G19" s="115">
        <v>0</v>
      </c>
      <c r="H19" s="116">
        <f t="shared" si="14"/>
        <v>7.5</v>
      </c>
      <c r="I19" s="115">
        <v>25</v>
      </c>
      <c r="J19" s="115">
        <v>15</v>
      </c>
      <c r="K19" s="112">
        <v>1101.1560814683985</v>
      </c>
      <c r="L19" s="114">
        <f t="shared" si="1"/>
        <v>656.33691752263462</v>
      </c>
      <c r="M19" s="39">
        <f t="shared" si="2"/>
        <v>0.71660593727801869</v>
      </c>
      <c r="N19" s="113">
        <f t="shared" si="3"/>
        <v>346202.12758734199</v>
      </c>
      <c r="O19" s="113">
        <f t="shared" si="4"/>
        <v>0</v>
      </c>
      <c r="P19" s="113">
        <f t="shared" si="5"/>
        <v>5193.0319138101295</v>
      </c>
      <c r="Q19" s="113">
        <f t="shared" si="6"/>
        <v>17310.106379367098</v>
      </c>
      <c r="R19" s="113">
        <f t="shared" si="7"/>
        <v>10386.063827620259</v>
      </c>
      <c r="S19" s="113">
        <f t="shared" si="8"/>
        <v>144712.48933150893</v>
      </c>
      <c r="T19" s="113">
        <f t="shared" si="9"/>
        <v>38122.257821010004</v>
      </c>
      <c r="U19" s="112">
        <f t="shared" si="10"/>
        <v>182834.74715251895</v>
      </c>
    </row>
    <row r="20" spans="1:21">
      <c r="A20" s="44">
        <f t="shared" si="0"/>
        <v>9</v>
      </c>
      <c r="B20" s="43">
        <v>2.36</v>
      </c>
      <c r="C20" s="42">
        <f t="shared" si="11"/>
        <v>0.05</v>
      </c>
      <c r="D20" s="117">
        <v>4.3266666666666669E-2</v>
      </c>
      <c r="E20" s="113">
        <f t="shared" si="12"/>
        <v>100000</v>
      </c>
      <c r="F20" s="115">
        <f t="shared" si="13"/>
        <v>500</v>
      </c>
      <c r="G20" s="115">
        <v>0</v>
      </c>
      <c r="H20" s="116">
        <f t="shared" si="14"/>
        <v>7.5</v>
      </c>
      <c r="I20" s="115">
        <v>25</v>
      </c>
      <c r="J20" s="115">
        <v>15</v>
      </c>
      <c r="K20" s="112">
        <v>1012.4988087583707</v>
      </c>
      <c r="L20" s="114">
        <f t="shared" si="1"/>
        <v>621.97111652114938</v>
      </c>
      <c r="M20" s="39">
        <f t="shared" si="2"/>
        <v>0.68303351884387142</v>
      </c>
      <c r="N20" s="113">
        <f t="shared" si="3"/>
        <v>328168.45876131731</v>
      </c>
      <c r="O20" s="113">
        <f t="shared" si="4"/>
        <v>0</v>
      </c>
      <c r="P20" s="113">
        <f t="shared" si="5"/>
        <v>4922.5268814197598</v>
      </c>
      <c r="Q20" s="113">
        <f t="shared" si="6"/>
        <v>16408.422938065865</v>
      </c>
      <c r="R20" s="113">
        <f t="shared" si="7"/>
        <v>9845.0537628395195</v>
      </c>
      <c r="S20" s="113">
        <f t="shared" si="8"/>
        <v>154895.51253534178</v>
      </c>
      <c r="T20" s="113">
        <f t="shared" si="9"/>
        <v>33227.017356790428</v>
      </c>
      <c r="U20" s="112">
        <f t="shared" si="10"/>
        <v>188122.52989213221</v>
      </c>
    </row>
    <row r="21" spans="1:21">
      <c r="A21" s="44">
        <f t="shared" si="0"/>
        <v>10</v>
      </c>
      <c r="B21" s="43">
        <v>2.69</v>
      </c>
      <c r="C21" s="42">
        <f t="shared" si="11"/>
        <v>0.05</v>
      </c>
      <c r="D21" s="117">
        <v>4.4000000000000004E-2</v>
      </c>
      <c r="E21" s="113">
        <f t="shared" si="12"/>
        <v>100000</v>
      </c>
      <c r="F21" s="115">
        <f t="shared" si="13"/>
        <v>500</v>
      </c>
      <c r="G21" s="115">
        <v>0</v>
      </c>
      <c r="H21" s="116">
        <f t="shared" si="14"/>
        <v>7.5</v>
      </c>
      <c r="I21" s="115">
        <v>25</v>
      </c>
      <c r="J21" s="115">
        <v>15</v>
      </c>
      <c r="K21" s="112">
        <v>904.35177890317436</v>
      </c>
      <c r="L21" s="114">
        <f t="shared" si="1"/>
        <v>589.19945839165007</v>
      </c>
      <c r="M21" s="39">
        <f t="shared" si="2"/>
        <v>0.65012222545733589</v>
      </c>
      <c r="N21" s="113"/>
      <c r="O21" s="113">
        <f t="shared" si="4"/>
        <v>0</v>
      </c>
      <c r="P21" s="113">
        <f t="shared" si="5"/>
        <v>4664.78337390862</v>
      </c>
      <c r="Q21" s="113">
        <f t="shared" si="6"/>
        <v>15549.277913028734</v>
      </c>
      <c r="R21" s="113">
        <f t="shared" si="7"/>
        <v>9329.56674781724</v>
      </c>
      <c r="S21" s="113">
        <f t="shared" si="8"/>
        <v>167310.23034418916</v>
      </c>
      <c r="T21" s="113">
        <f t="shared" si="9"/>
        <v>28124.03428261475</v>
      </c>
      <c r="U21" s="112">
        <f t="shared" si="10"/>
        <v>195434.2646268039</v>
      </c>
    </row>
    <row r="22" spans="1:21">
      <c r="A22" s="44">
        <f t="shared" si="0"/>
        <v>11</v>
      </c>
      <c r="B22" s="43">
        <v>3.06</v>
      </c>
      <c r="C22" s="42">
        <f t="shared" si="11"/>
        <v>0.05</v>
      </c>
      <c r="D22" s="117">
        <v>4.4500000000000005E-2</v>
      </c>
      <c r="E22" s="113">
        <f>E21</f>
        <v>100000</v>
      </c>
      <c r="F22" s="115">
        <v>0</v>
      </c>
      <c r="G22" s="115">
        <v>0</v>
      </c>
      <c r="H22" s="116">
        <f t="shared" si="14"/>
        <v>0</v>
      </c>
      <c r="I22" s="115">
        <v>25</v>
      </c>
      <c r="J22" s="115">
        <v>15</v>
      </c>
      <c r="K22" s="112">
        <v>774.74071675980235</v>
      </c>
      <c r="L22" s="114">
        <f t="shared" si="1"/>
        <v>557.93653512938909</v>
      </c>
      <c r="M22" s="39">
        <f t="shared" si="2"/>
        <v>0.6194512198599722</v>
      </c>
      <c r="N22" s="113">
        <f>F22*L21</f>
        <v>0</v>
      </c>
      <c r="O22" s="113">
        <f t="shared" si="4"/>
        <v>0</v>
      </c>
      <c r="P22" s="113">
        <f t="shared" si="5"/>
        <v>0</v>
      </c>
      <c r="Q22" s="113">
        <f t="shared" si="6"/>
        <v>14729.986459791251</v>
      </c>
      <c r="R22" s="113">
        <f t="shared" si="7"/>
        <v>8837.9918758747517</v>
      </c>
      <c r="S22" s="113">
        <f t="shared" si="8"/>
        <v>180295.03426784495</v>
      </c>
      <c r="T22" s="113">
        <f t="shared" si="9"/>
        <v>22823.840535441715</v>
      </c>
      <c r="U22" s="112">
        <f t="shared" si="10"/>
        <v>203118.87480328666</v>
      </c>
    </row>
    <row r="23" spans="1:21">
      <c r="A23" s="44">
        <f t="shared" si="0"/>
        <v>12</v>
      </c>
      <c r="B23" s="43">
        <v>3.47</v>
      </c>
      <c r="C23" s="42">
        <f t="shared" si="11"/>
        <v>0.05</v>
      </c>
      <c r="D23" s="117">
        <v>4.5000000000000005E-2</v>
      </c>
      <c r="E23" s="113">
        <f>E22</f>
        <v>100000</v>
      </c>
      <c r="F23" s="115">
        <f>F22</f>
        <v>0</v>
      </c>
      <c r="G23" s="115">
        <v>0</v>
      </c>
      <c r="H23" s="116">
        <f t="shared" si="14"/>
        <v>0</v>
      </c>
      <c r="I23" s="115">
        <v>25</v>
      </c>
      <c r="J23" s="115">
        <v>15</v>
      </c>
      <c r="K23" s="112">
        <v>621.81631080479781</v>
      </c>
      <c r="L23" s="114">
        <f t="shared" si="1"/>
        <v>528.10366859602061</v>
      </c>
      <c r="M23" s="39">
        <f t="shared" si="2"/>
        <v>0.58966386486577083</v>
      </c>
      <c r="N23" s="113">
        <f>F23*L22</f>
        <v>0</v>
      </c>
      <c r="O23" s="113">
        <f t="shared" si="4"/>
        <v>0</v>
      </c>
      <c r="P23" s="113">
        <f t="shared" si="5"/>
        <v>0</v>
      </c>
      <c r="Q23" s="113">
        <f t="shared" si="6"/>
        <v>13948.413378234727</v>
      </c>
      <c r="R23" s="113">
        <f t="shared" si="7"/>
        <v>8369.0480269408363</v>
      </c>
      <c r="S23" s="113">
        <f t="shared" si="8"/>
        <v>193603.97768989802</v>
      </c>
      <c r="T23" s="113">
        <f t="shared" si="9"/>
        <v>17346.70189686841</v>
      </c>
      <c r="U23" s="112">
        <f t="shared" si="10"/>
        <v>210950.67958676643</v>
      </c>
    </row>
    <row r="24" spans="1:21">
      <c r="A24" s="44">
        <f t="shared" si="0"/>
        <v>13</v>
      </c>
      <c r="B24" s="43">
        <v>3.95</v>
      </c>
      <c r="C24" s="42">
        <f t="shared" si="11"/>
        <v>0.05</v>
      </c>
      <c r="D24" s="117">
        <v>4.5500000000000006E-2</v>
      </c>
      <c r="E24" s="113">
        <f>E23</f>
        <v>100000</v>
      </c>
      <c r="F24" s="115">
        <f>F23</f>
        <v>0</v>
      </c>
      <c r="G24" s="115">
        <v>0</v>
      </c>
      <c r="H24" s="116">
        <f t="shared" si="14"/>
        <v>0</v>
      </c>
      <c r="I24" s="115">
        <v>25</v>
      </c>
      <c r="J24" s="115">
        <v>15</v>
      </c>
      <c r="K24" s="112">
        <v>442.14043702902569</v>
      </c>
      <c r="L24" s="114">
        <f t="shared" si="1"/>
        <v>499.61247567526527</v>
      </c>
      <c r="M24" s="39">
        <f t="shared" si="2"/>
        <v>0.56077354473630148</v>
      </c>
      <c r="N24" s="113">
        <f>F24*L23</f>
        <v>0</v>
      </c>
      <c r="O24" s="113">
        <f t="shared" si="4"/>
        <v>0</v>
      </c>
      <c r="P24" s="113">
        <f t="shared" si="5"/>
        <v>0</v>
      </c>
      <c r="Q24" s="113">
        <f t="shared" si="6"/>
        <v>13202.591714900514</v>
      </c>
      <c r="R24" s="113">
        <f t="shared" si="7"/>
        <v>7921.5550289403091</v>
      </c>
      <c r="S24" s="113">
        <f t="shared" si="8"/>
        <v>208600.94909542816</v>
      </c>
      <c r="T24" s="113">
        <f t="shared" si="9"/>
        <v>11674.799341483815</v>
      </c>
      <c r="U24" s="112">
        <f t="shared" si="10"/>
        <v>220275.74843691199</v>
      </c>
    </row>
    <row r="25" spans="1:21">
      <c r="A25" s="44">
        <f t="shared" si="0"/>
        <v>14</v>
      </c>
      <c r="B25" s="43">
        <v>4.4400000000000004</v>
      </c>
      <c r="C25" s="42">
        <f t="shared" si="11"/>
        <v>0.05</v>
      </c>
      <c r="D25" s="117">
        <v>4.6000000000000006E-2</v>
      </c>
      <c r="E25" s="113">
        <f>E24</f>
        <v>100000</v>
      </c>
      <c r="F25" s="115">
        <f>F24</f>
        <v>0</v>
      </c>
      <c r="G25" s="115">
        <v>0</v>
      </c>
      <c r="H25" s="116">
        <f t="shared" si="14"/>
        <v>0</v>
      </c>
      <c r="I25" s="115">
        <v>25</v>
      </c>
      <c r="J25" s="115">
        <v>15</v>
      </c>
      <c r="K25" s="112">
        <v>235.73437267725242</v>
      </c>
      <c r="L25" s="114">
        <f t="shared" si="1"/>
        <v>472.4135724995038</v>
      </c>
      <c r="M25" s="39">
        <f t="shared" si="2"/>
        <v>0.5327904314016364</v>
      </c>
      <c r="N25" s="113">
        <f>F25*L24</f>
        <v>0</v>
      </c>
      <c r="O25" s="113">
        <f t="shared" si="4"/>
        <v>0</v>
      </c>
      <c r="P25" s="113">
        <f t="shared" si="5"/>
        <v>0</v>
      </c>
      <c r="Q25" s="113">
        <f t="shared" si="6"/>
        <v>12490.311891881633</v>
      </c>
      <c r="R25" s="113">
        <f t="shared" si="7"/>
        <v>7494.1871351289792</v>
      </c>
      <c r="S25" s="113">
        <f t="shared" si="8"/>
        <v>221827.9391998178</v>
      </c>
      <c r="T25" s="113">
        <f t="shared" si="9"/>
        <v>5888.7916767518846</v>
      </c>
      <c r="U25" s="112">
        <f t="shared" si="10"/>
        <v>227716.73087656969</v>
      </c>
    </row>
    <row r="26" spans="1:21" ht="15" thickBot="1">
      <c r="A26" s="37">
        <f t="shared" si="0"/>
        <v>15</v>
      </c>
      <c r="B26" s="36">
        <v>4.99</v>
      </c>
      <c r="C26" s="35">
        <f t="shared" si="11"/>
        <v>0.05</v>
      </c>
      <c r="D26" s="111">
        <v>4.6500000000000007E-2</v>
      </c>
      <c r="E26" s="107">
        <f>E25</f>
        <v>100000</v>
      </c>
      <c r="F26" s="109">
        <f>F25</f>
        <v>0</v>
      </c>
      <c r="G26" s="109">
        <v>0</v>
      </c>
      <c r="H26" s="110">
        <f t="shared" si="14"/>
        <v>0</v>
      </c>
      <c r="I26" s="109">
        <v>25</v>
      </c>
      <c r="J26" s="109">
        <v>15</v>
      </c>
      <c r="K26" s="106">
        <v>0</v>
      </c>
      <c r="L26" s="108">
        <f t="shared" si="1"/>
        <v>446.43555014775603</v>
      </c>
      <c r="M26" s="32">
        <f t="shared" si="2"/>
        <v>0.50572160767615904</v>
      </c>
      <c r="N26" s="107">
        <f>F26*L25</f>
        <v>0</v>
      </c>
      <c r="O26" s="107">
        <f t="shared" si="4"/>
        <v>0</v>
      </c>
      <c r="P26" s="107">
        <f t="shared" si="5"/>
        <v>0</v>
      </c>
      <c r="Q26" s="107">
        <f t="shared" si="6"/>
        <v>11810.339312487595</v>
      </c>
      <c r="R26" s="107">
        <f t="shared" si="7"/>
        <v>7086.2035874925568</v>
      </c>
      <c r="S26" s="107">
        <f t="shared" si="8"/>
        <v>235734.37267725242</v>
      </c>
      <c r="T26" s="107">
        <f t="shared" si="9"/>
        <v>0</v>
      </c>
      <c r="U26" s="106">
        <f t="shared" si="10"/>
        <v>235734.37267725242</v>
      </c>
    </row>
    <row r="27" spans="1:21" ht="15" thickTop="1"/>
    <row r="28" spans="1:21" ht="67.5" customHeight="1">
      <c r="A28" s="24" t="s">
        <v>47</v>
      </c>
      <c r="B28" s="162" t="s">
        <v>162</v>
      </c>
      <c r="C28" s="162"/>
      <c r="D28" s="162"/>
      <c r="E28" s="162"/>
      <c r="F28" s="162"/>
      <c r="G28" s="162"/>
      <c r="H28" s="162"/>
      <c r="I28" s="162"/>
      <c r="J28" s="162"/>
      <c r="K28" s="162"/>
      <c r="L28" s="162"/>
    </row>
    <row r="30" spans="1:21">
      <c r="A30" s="24" t="s">
        <v>39</v>
      </c>
      <c r="B30" t="s">
        <v>161</v>
      </c>
    </row>
    <row r="31" spans="1:21">
      <c r="A31" s="24"/>
    </row>
    <row r="32" spans="1:21">
      <c r="A32" s="24" t="s">
        <v>34</v>
      </c>
      <c r="B32" t="s">
        <v>160</v>
      </c>
    </row>
    <row r="33" spans="1:11">
      <c r="A33" s="24"/>
    </row>
    <row r="34" spans="1:11" ht="105.45" customHeight="1">
      <c r="A34" s="24" t="s">
        <v>32</v>
      </c>
      <c r="B34" s="162" t="s">
        <v>159</v>
      </c>
      <c r="C34" s="162"/>
      <c r="D34" s="162"/>
      <c r="E34" s="162"/>
      <c r="F34" s="162"/>
      <c r="G34" s="162"/>
      <c r="H34" s="162"/>
      <c r="I34" s="162"/>
      <c r="J34" s="162"/>
      <c r="K34" s="162"/>
    </row>
    <row r="35" spans="1:11">
      <c r="A35" s="24"/>
    </row>
    <row r="36" spans="1:11" ht="31.95" customHeight="1">
      <c r="A36" s="24" t="s">
        <v>158</v>
      </c>
      <c r="B36" s="162" t="s">
        <v>157</v>
      </c>
      <c r="C36" s="162"/>
      <c r="D36" s="162"/>
      <c r="E36" s="162"/>
      <c r="F36" s="162"/>
      <c r="G36" s="162"/>
      <c r="H36" s="162"/>
      <c r="I36" s="162"/>
      <c r="J36" s="162"/>
      <c r="K36" s="162"/>
    </row>
  </sheetData>
  <mergeCells count="5">
    <mergeCell ref="A4:K4"/>
    <mergeCell ref="A7:K7"/>
    <mergeCell ref="B28:L28"/>
    <mergeCell ref="B34:K34"/>
    <mergeCell ref="B36:K3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08197-118E-4C1D-9962-A5B95D9AF895}">
  <sheetPr>
    <tabColor theme="9" tint="0.59999389629810485"/>
  </sheetPr>
  <dimension ref="A1:X122"/>
  <sheetViews>
    <sheetView zoomScale="115" zoomScaleNormal="115" workbookViewId="0"/>
  </sheetViews>
  <sheetFormatPr defaultRowHeight="14.4"/>
  <cols>
    <col min="1" max="1" width="8.77734375" bestFit="1" customWidth="1"/>
    <col min="2" max="2" width="12.109375" customWidth="1"/>
    <col min="3" max="3" width="12.5546875" customWidth="1"/>
    <col min="4" max="5" width="12.109375" customWidth="1"/>
    <col min="6" max="6" width="13.109375" customWidth="1"/>
    <col min="7" max="7" width="16.77734375" customWidth="1"/>
    <col min="8" max="10" width="12.109375" customWidth="1"/>
    <col min="12" max="12" width="10.88671875" customWidth="1"/>
    <col min="13" max="13" width="9.88671875" customWidth="1"/>
    <col min="15" max="15" width="10.88671875" customWidth="1"/>
    <col min="16" max="16" width="13.44140625" customWidth="1"/>
    <col min="17" max="17" width="11.88671875" customWidth="1"/>
    <col min="18" max="18" width="11.77734375" customWidth="1"/>
    <col min="19" max="19" width="8.77734375" customWidth="1"/>
    <col min="20" max="20" width="11.33203125" customWidth="1"/>
    <col min="21" max="21" width="8.77734375" customWidth="1"/>
    <col min="22" max="22" width="12.21875" customWidth="1"/>
    <col min="24" max="24" width="10.109375" customWidth="1"/>
  </cols>
  <sheetData>
    <row r="1" spans="1:12">
      <c r="A1" s="53" t="s">
        <v>235</v>
      </c>
    </row>
    <row r="3" spans="1:12">
      <c r="A3" s="30" t="s">
        <v>65</v>
      </c>
    </row>
    <row r="4" spans="1:12">
      <c r="A4" s="162" t="s">
        <v>180</v>
      </c>
      <c r="B4" s="162"/>
      <c r="C4" s="162"/>
      <c r="D4" s="162"/>
      <c r="E4" s="162"/>
      <c r="F4" s="162"/>
      <c r="G4" s="162"/>
      <c r="H4" s="162"/>
      <c r="I4" s="162"/>
      <c r="J4" s="162"/>
      <c r="K4" s="162"/>
    </row>
    <row r="5" spans="1:12">
      <c r="A5" s="30"/>
    </row>
    <row r="6" spans="1:12" ht="67.5" customHeight="1">
      <c r="A6" s="24" t="s">
        <v>47</v>
      </c>
      <c r="B6" s="162" t="s">
        <v>162</v>
      </c>
      <c r="C6" s="162"/>
      <c r="D6" s="162"/>
      <c r="E6" s="162"/>
      <c r="F6" s="162"/>
      <c r="G6" s="162"/>
      <c r="H6" s="162"/>
      <c r="I6" s="162"/>
      <c r="J6" s="162"/>
      <c r="K6" s="162"/>
      <c r="L6" s="162"/>
    </row>
    <row r="7" spans="1:12" ht="15" thickBot="1">
      <c r="A7" s="30"/>
    </row>
    <row r="8" spans="1:12">
      <c r="A8" s="30"/>
      <c r="B8" s="189" t="s">
        <v>199</v>
      </c>
      <c r="C8" s="190"/>
      <c r="D8" s="190"/>
      <c r="E8" s="140">
        <f>I24</f>
        <v>1897348.9940091199</v>
      </c>
    </row>
    <row r="9" spans="1:12">
      <c r="A9" s="30"/>
      <c r="B9" s="175" t="s">
        <v>198</v>
      </c>
      <c r="C9" s="176"/>
      <c r="D9" s="176"/>
      <c r="E9" s="144">
        <v>0.8</v>
      </c>
    </row>
    <row r="10" spans="1:12" ht="15" thickBot="1">
      <c r="A10" s="30"/>
      <c r="B10" s="177" t="s">
        <v>197</v>
      </c>
      <c r="C10" s="178"/>
      <c r="D10" s="178"/>
      <c r="E10" s="143">
        <v>0.1</v>
      </c>
    </row>
    <row r="11" spans="1:12">
      <c r="A11" s="30"/>
      <c r="E11" s="88"/>
    </row>
    <row r="12" spans="1:12" ht="15" thickBot="1">
      <c r="A12" s="30"/>
      <c r="B12" s="181" t="s">
        <v>196</v>
      </c>
      <c r="C12" s="163"/>
      <c r="D12" s="163"/>
    </row>
    <row r="13" spans="1:12" ht="28.05" customHeight="1">
      <c r="A13" s="30"/>
      <c r="B13" s="191" t="s">
        <v>195</v>
      </c>
      <c r="C13" s="192"/>
      <c r="D13" s="192"/>
      <c r="E13" s="140">
        <f>E8</f>
        <v>1897348.9940091199</v>
      </c>
    </row>
    <row r="14" spans="1:12" ht="28.5" customHeight="1">
      <c r="A14" s="30"/>
      <c r="B14" s="182" t="s">
        <v>194</v>
      </c>
      <c r="C14" s="183"/>
      <c r="D14" s="183"/>
      <c r="E14" s="142">
        <f>E13*E10</f>
        <v>189734.89940091199</v>
      </c>
      <c r="H14" t="s">
        <v>221</v>
      </c>
      <c r="I14" t="s">
        <v>220</v>
      </c>
    </row>
    <row r="15" spans="1:12">
      <c r="A15" s="30"/>
      <c r="B15" s="184" t="s">
        <v>193</v>
      </c>
      <c r="C15" s="185"/>
      <c r="D15" s="167"/>
      <c r="E15" s="142">
        <f>LN(E13)-E16^2/2</f>
        <v>14.450993038108686</v>
      </c>
      <c r="G15" t="s">
        <v>219</v>
      </c>
      <c r="H15" s="138">
        <f>EXP(E15+E16^2/2)</f>
        <v>1897348.9940091185</v>
      </c>
      <c r="I15" s="54">
        <f>H15-E13</f>
        <v>0</v>
      </c>
    </row>
    <row r="16" spans="1:12" ht="15" thickBot="1">
      <c r="A16" s="30"/>
      <c r="B16" s="186" t="s">
        <v>192</v>
      </c>
      <c r="C16" s="187"/>
      <c r="D16" s="188"/>
      <c r="E16" s="141">
        <f>SQRT(LN(1+E10^2))</f>
        <v>9.9751345119592702E-2</v>
      </c>
      <c r="G16" t="s">
        <v>218</v>
      </c>
      <c r="H16" s="138">
        <f>H15*SQRT(EXP(E16^2)-1)</f>
        <v>189734.89940091193</v>
      </c>
      <c r="I16" s="54">
        <f>H16-E14</f>
        <v>0</v>
      </c>
    </row>
    <row r="17" spans="1:9" ht="15" thickBot="1">
      <c r="A17" s="30"/>
    </row>
    <row r="18" spans="1:9">
      <c r="A18" s="30"/>
      <c r="B18" s="189" t="s">
        <v>191</v>
      </c>
      <c r="C18" s="190"/>
      <c r="D18" s="190"/>
      <c r="E18" s="140">
        <f>_xlfn.LOGNORM.INV(E9,E15,E16)</f>
        <v>2053273.4618751432</v>
      </c>
    </row>
    <row r="19" spans="1:9" ht="15" thickBot="1">
      <c r="A19" s="30"/>
      <c r="B19" s="177" t="s">
        <v>217</v>
      </c>
      <c r="C19" s="178"/>
      <c r="D19" s="178"/>
      <c r="E19" s="139">
        <f>E18-E8</f>
        <v>155924.4678660233</v>
      </c>
    </row>
    <row r="20" spans="1:9">
      <c r="A20" s="30"/>
    </row>
    <row r="21" spans="1:9">
      <c r="A21" s="24" t="s">
        <v>39</v>
      </c>
      <c r="B21" t="s">
        <v>161</v>
      </c>
    </row>
    <row r="22" spans="1:9" ht="15" thickBot="1">
      <c r="A22" s="24"/>
    </row>
    <row r="23" spans="1:9" ht="43.8" thickTop="1">
      <c r="B23" s="161" t="s">
        <v>216</v>
      </c>
      <c r="C23" s="160" t="s">
        <v>215</v>
      </c>
      <c r="D23" s="160" t="s">
        <v>214</v>
      </c>
      <c r="E23" s="160" t="s">
        <v>213</v>
      </c>
      <c r="F23" s="160" t="s">
        <v>171</v>
      </c>
      <c r="G23" s="160" t="s">
        <v>212</v>
      </c>
      <c r="H23" s="160" t="s">
        <v>211</v>
      </c>
      <c r="I23" s="159" t="s">
        <v>199</v>
      </c>
    </row>
    <row r="24" spans="1:9" ht="15" thickBot="1">
      <c r="B24" s="158">
        <f>SUMPRODUCT($M$106:$M$120,N107:N121)</f>
        <v>3424684.7100463174</v>
      </c>
      <c r="C24" s="157">
        <f>SUMPRODUCT($M$106:$M$120,O107:O121)</f>
        <v>450000</v>
      </c>
      <c r="D24" s="157">
        <f>SUMPRODUCT($M$106:$M$120,P107:P121)</f>
        <v>50712.435331709363</v>
      </c>
      <c r="E24" s="157">
        <f>SUMPRODUCT($M$106:$M$120,Q107:Q121)</f>
        <v>210532.65227139593</v>
      </c>
      <c r="F24" s="157">
        <f>SUMPRODUCT($M$106:$M$120,R107:R121)</f>
        <v>126319.59136283756</v>
      </c>
      <c r="G24" s="157">
        <f>SUMPRODUCT($M$107:$M$121,S107:S121)</f>
        <v>1461321.788081385</v>
      </c>
      <c r="H24" s="157">
        <f>SUMPRODUCT($M$107:$M$121,T107:T121)</f>
        <v>436027.20592773508</v>
      </c>
      <c r="I24" s="156">
        <f>G24+H24</f>
        <v>1897348.9940091199</v>
      </c>
    </row>
    <row r="25" spans="1:9" ht="15.6" thickTop="1" thickBot="1"/>
    <row r="26" spans="1:9">
      <c r="B26" s="155" t="s">
        <v>210</v>
      </c>
      <c r="C26" s="154"/>
      <c r="D26" s="153">
        <f>-(B24)</f>
        <v>-3424684.7100463174</v>
      </c>
    </row>
    <row r="27" spans="1:9">
      <c r="B27" s="152" t="s">
        <v>209</v>
      </c>
      <c r="C27" s="151"/>
      <c r="D27" s="150">
        <f>SUM(C24:E24,I24)</f>
        <v>2608594.0816122252</v>
      </c>
      <c r="F27" t="s">
        <v>208</v>
      </c>
    </row>
    <row r="28" spans="1:9">
      <c r="B28" s="152" t="s">
        <v>207</v>
      </c>
      <c r="C28" s="151"/>
      <c r="D28" s="150">
        <f>E19</f>
        <v>155924.4678660233</v>
      </c>
    </row>
    <row r="29" spans="1:9">
      <c r="B29" s="152" t="s">
        <v>206</v>
      </c>
      <c r="C29" s="151"/>
      <c r="D29" s="150">
        <f>D26+D27+D28</f>
        <v>-660166.16056806897</v>
      </c>
    </row>
    <row r="30" spans="1:9" ht="15" thickBot="1">
      <c r="B30" s="149" t="s">
        <v>205</v>
      </c>
      <c r="C30" s="148"/>
      <c r="D30" s="147">
        <f>MAX(-D29,0)</f>
        <v>660166.16056806897</v>
      </c>
    </row>
    <row r="32" spans="1:9">
      <c r="A32" s="24" t="s">
        <v>34</v>
      </c>
      <c r="B32" t="s">
        <v>160</v>
      </c>
    </row>
    <row r="33" spans="2:5" ht="15" thickBot="1"/>
    <row r="34" spans="2:5" ht="43.2">
      <c r="B34" s="137" t="s">
        <v>24</v>
      </c>
      <c r="C34" s="136" t="s">
        <v>204</v>
      </c>
      <c r="D34" s="136" t="s">
        <v>203</v>
      </c>
      <c r="E34" s="135" t="s">
        <v>202</v>
      </c>
    </row>
    <row r="35" spans="2:5">
      <c r="B35" s="16">
        <f t="shared" ref="B35:B49" si="0">A107</f>
        <v>1</v>
      </c>
      <c r="C35" s="132">
        <f t="shared" ref="C35:C49" si="1">V107</f>
        <v>100000000</v>
      </c>
      <c r="D35" s="132">
        <f>SUM(C35:$C$49)</f>
        <v>1063609217.2411337</v>
      </c>
      <c r="E35" s="146">
        <f t="shared" ref="E35:E49" si="2">C35/D35</f>
        <v>9.4019493606295759E-2</v>
      </c>
    </row>
    <row r="36" spans="2:5">
      <c r="B36" s="16">
        <f t="shared" si="0"/>
        <v>2</v>
      </c>
      <c r="C36" s="132">
        <f t="shared" si="1"/>
        <v>94951000</v>
      </c>
      <c r="D36" s="132">
        <f>SUM(C36:$C$49)</f>
        <v>963609217.24113381</v>
      </c>
      <c r="E36" s="146">
        <f t="shared" si="2"/>
        <v>9.8536832463942112E-2</v>
      </c>
    </row>
    <row r="37" spans="2:5">
      <c r="B37" s="16">
        <f t="shared" si="0"/>
        <v>3</v>
      </c>
      <c r="C37" s="132">
        <f t="shared" si="1"/>
        <v>90135085.279999986</v>
      </c>
      <c r="D37" s="132">
        <f>SUM(C37:$C$49)</f>
        <v>868658217.24113381</v>
      </c>
      <c r="E37" s="146">
        <f t="shared" si="2"/>
        <v>0.10376357869067286</v>
      </c>
    </row>
    <row r="38" spans="2:5">
      <c r="B38" s="16">
        <f t="shared" si="0"/>
        <v>4</v>
      </c>
      <c r="C38" s="132">
        <f t="shared" si="1"/>
        <v>85541801.334131181</v>
      </c>
      <c r="D38" s="132">
        <f>SUM(C38:$C$49)</f>
        <v>778523131.96113384</v>
      </c>
      <c r="E38" s="146">
        <f t="shared" si="2"/>
        <v>0.10987701947744011</v>
      </c>
    </row>
    <row r="39" spans="2:5">
      <c r="B39" s="16">
        <f t="shared" si="0"/>
        <v>5</v>
      </c>
      <c r="C39" s="132">
        <f t="shared" si="1"/>
        <v>81163771.941850349</v>
      </c>
      <c r="D39" s="132">
        <f>SUM(C39:$C$49)</f>
        <v>692981330.62700272</v>
      </c>
      <c r="E39" s="146">
        <f t="shared" si="2"/>
        <v>0.1171225953063038</v>
      </c>
    </row>
    <row r="40" spans="2:5">
      <c r="B40" s="16">
        <f t="shared" si="0"/>
        <v>6</v>
      </c>
      <c r="C40" s="132">
        <f t="shared" si="1"/>
        <v>76995200.614916906</v>
      </c>
      <c r="D40" s="132">
        <f>SUM(C40:$C$49)</f>
        <v>611817558.68515229</v>
      </c>
      <c r="E40" s="146">
        <f t="shared" si="2"/>
        <v>0.12584666706916048</v>
      </c>
    </row>
    <row r="41" spans="2:5">
      <c r="B41" s="16">
        <f t="shared" si="0"/>
        <v>7</v>
      </c>
      <c r="C41" s="132">
        <f t="shared" si="1"/>
        <v>73024558.119205639</v>
      </c>
      <c r="D41" s="132">
        <f>SUM(C41:$C$49)</f>
        <v>534822358.07023537</v>
      </c>
      <c r="E41" s="146">
        <f t="shared" si="2"/>
        <v>0.13653983798040042</v>
      </c>
    </row>
    <row r="42" spans="2:5">
      <c r="B42" s="16">
        <f t="shared" si="0"/>
        <v>8</v>
      </c>
      <c r="C42" s="132">
        <f t="shared" si="1"/>
        <v>69240425.517468393</v>
      </c>
      <c r="D42" s="132">
        <f>SUM(C42:$C$49)</f>
        <v>461797799.95102966</v>
      </c>
      <c r="E42" s="146">
        <f t="shared" si="2"/>
        <v>0.14993667255411533</v>
      </c>
    </row>
    <row r="43" spans="2:5">
      <c r="B43" s="16">
        <f t="shared" si="0"/>
        <v>9</v>
      </c>
      <c r="C43" s="132">
        <f t="shared" si="1"/>
        <v>65633691.752263464</v>
      </c>
      <c r="D43" s="132">
        <f>SUM(C43:$C$49)</f>
        <v>392557374.43356133</v>
      </c>
      <c r="E43" s="146">
        <f t="shared" si="2"/>
        <v>0.16719515675121188</v>
      </c>
    </row>
    <row r="44" spans="2:5">
      <c r="B44" s="16">
        <f t="shared" si="0"/>
        <v>10</v>
      </c>
      <c r="C44" s="132">
        <f t="shared" si="1"/>
        <v>62197111.652114935</v>
      </c>
      <c r="D44" s="132">
        <f>SUM(C44:$C$49)</f>
        <v>326923682.68129778</v>
      </c>
      <c r="E44" s="146">
        <f t="shared" si="2"/>
        <v>0.19024963606796244</v>
      </c>
    </row>
    <row r="45" spans="2:5">
      <c r="B45" s="16">
        <f t="shared" si="0"/>
        <v>11</v>
      </c>
      <c r="C45" s="132">
        <f t="shared" si="1"/>
        <v>58919945.83916501</v>
      </c>
      <c r="D45" s="132">
        <f>SUM(C45:$C$49)</f>
        <v>264726571.02918288</v>
      </c>
      <c r="E45" s="146">
        <f t="shared" si="2"/>
        <v>0.22256906667925602</v>
      </c>
    </row>
    <row r="46" spans="2:5">
      <c r="B46" s="16">
        <f t="shared" si="0"/>
        <v>12</v>
      </c>
      <c r="C46" s="132">
        <f t="shared" si="1"/>
        <v>55793653.512938909</v>
      </c>
      <c r="D46" s="132">
        <f>SUM(C46:$C$49)</f>
        <v>205806625.19001788</v>
      </c>
      <c r="E46" s="146">
        <f t="shared" si="2"/>
        <v>0.27109746083939495</v>
      </c>
    </row>
    <row r="47" spans="2:5">
      <c r="B47" s="16">
        <f t="shared" si="0"/>
        <v>13</v>
      </c>
      <c r="C47" s="132">
        <f t="shared" si="1"/>
        <v>52810366.859602064</v>
      </c>
      <c r="D47" s="132">
        <f>SUM(C47:$C$49)</f>
        <v>150012971.67707896</v>
      </c>
      <c r="E47" s="146">
        <f t="shared" si="2"/>
        <v>0.35203866885113611</v>
      </c>
    </row>
    <row r="48" spans="2:5">
      <c r="B48" s="16">
        <f t="shared" si="0"/>
        <v>14</v>
      </c>
      <c r="C48" s="132">
        <f t="shared" si="1"/>
        <v>49961247.567526527</v>
      </c>
      <c r="D48" s="132">
        <f>SUM(C48:$C$49)</f>
        <v>97202604.817476898</v>
      </c>
      <c r="E48" s="146">
        <f t="shared" si="2"/>
        <v>0.51399083040358562</v>
      </c>
    </row>
    <row r="49" spans="1:11" ht="15" thickBot="1">
      <c r="B49" s="13">
        <f t="shared" si="0"/>
        <v>15</v>
      </c>
      <c r="C49" s="129">
        <f t="shared" si="1"/>
        <v>47241357.249950379</v>
      </c>
      <c r="D49" s="129">
        <f>SUM(C49:$C$49)</f>
        <v>47241357.249950379</v>
      </c>
      <c r="E49" s="145">
        <f t="shared" si="2"/>
        <v>1</v>
      </c>
    </row>
    <row r="50" spans="1:11">
      <c r="C50" s="138"/>
    </row>
    <row r="51" spans="1:11" ht="105.45" customHeight="1">
      <c r="A51" s="24" t="s">
        <v>32</v>
      </c>
      <c r="B51" s="162" t="s">
        <v>159</v>
      </c>
      <c r="C51" s="162"/>
      <c r="D51" s="162"/>
      <c r="E51" s="162"/>
      <c r="F51" s="162"/>
      <c r="G51" s="162"/>
      <c r="H51" s="162"/>
      <c r="I51" s="162"/>
      <c r="J51" s="162"/>
      <c r="K51" s="162"/>
    </row>
    <row r="52" spans="1:11" ht="15" thickBot="1">
      <c r="C52" s="138"/>
    </row>
    <row r="53" spans="1:11" ht="43.2">
      <c r="B53" s="137" t="s">
        <v>24</v>
      </c>
      <c r="C53" s="136" t="s">
        <v>189</v>
      </c>
      <c r="D53" s="136" t="s">
        <v>188</v>
      </c>
      <c r="E53" s="136" t="s">
        <v>187</v>
      </c>
      <c r="F53" s="136" t="s">
        <v>186</v>
      </c>
      <c r="G53" s="136" t="s">
        <v>185</v>
      </c>
      <c r="H53" s="135" t="s">
        <v>184</v>
      </c>
    </row>
    <row r="54" spans="1:11">
      <c r="B54" s="16">
        <v>1</v>
      </c>
      <c r="C54" s="132">
        <f>D30</f>
        <v>660166.16056806897</v>
      </c>
      <c r="D54" s="132">
        <f t="shared" ref="D54:D68" si="3">C54*W107</f>
        <v>26934.779351177178</v>
      </c>
      <c r="E54" s="133">
        <v>0</v>
      </c>
      <c r="F54" s="132">
        <f t="shared" ref="F54:F68" si="4">SUM(C54:E54)</f>
        <v>687100.93991924613</v>
      </c>
      <c r="G54" s="132">
        <f t="shared" ref="G54:G68" si="5">-F54*E35</f>
        <v>-64600.882427617369</v>
      </c>
      <c r="H54" s="131">
        <f t="shared" ref="H54:H68" si="6">SUM(F54,G54)</f>
        <v>622500.0574916288</v>
      </c>
    </row>
    <row r="55" spans="1:11">
      <c r="B55" s="16">
        <f t="shared" ref="B55:B68" si="7">B54+1</f>
        <v>2</v>
      </c>
      <c r="C55" s="132">
        <f t="shared" ref="C55:C68" si="8">H54</f>
        <v>622500.0574916288</v>
      </c>
      <c r="D55" s="132">
        <f t="shared" si="3"/>
        <v>23407.533291726664</v>
      </c>
      <c r="E55" s="133">
        <v>0</v>
      </c>
      <c r="F55" s="132">
        <f t="shared" si="4"/>
        <v>645907.59078335552</v>
      </c>
      <c r="G55" s="132">
        <f t="shared" si="5"/>
        <v>-63645.688060207984</v>
      </c>
      <c r="H55" s="131">
        <f t="shared" si="6"/>
        <v>582261.90272314753</v>
      </c>
    </row>
    <row r="56" spans="1:11">
      <c r="B56" s="16">
        <f t="shared" si="7"/>
        <v>3</v>
      </c>
      <c r="C56" s="132">
        <f t="shared" si="8"/>
        <v>582261.90272314753</v>
      </c>
      <c r="D56" s="132">
        <f t="shared" si="3"/>
        <v>22475.376676585656</v>
      </c>
      <c r="E56" s="133">
        <v>0</v>
      </c>
      <c r="F56" s="132">
        <f t="shared" si="4"/>
        <v>604737.27939973318</v>
      </c>
      <c r="G56" s="132">
        <f t="shared" si="5"/>
        <v>-62749.704278177633</v>
      </c>
      <c r="H56" s="131">
        <f t="shared" si="6"/>
        <v>541987.57512155559</v>
      </c>
    </row>
    <row r="57" spans="1:11">
      <c r="B57" s="16">
        <f t="shared" si="7"/>
        <v>4</v>
      </c>
      <c r="C57" s="132">
        <f t="shared" si="8"/>
        <v>541987.57512155559</v>
      </c>
      <c r="D57" s="132">
        <f t="shared" si="3"/>
        <v>18187.034464046134</v>
      </c>
      <c r="E57" s="133">
        <v>0</v>
      </c>
      <c r="F57" s="132">
        <f t="shared" si="4"/>
        <v>560174.60958560172</v>
      </c>
      <c r="G57" s="132">
        <f t="shared" si="5"/>
        <v>-61550.316488204568</v>
      </c>
      <c r="H57" s="131">
        <f t="shared" si="6"/>
        <v>498624.29309739714</v>
      </c>
    </row>
    <row r="58" spans="1:11">
      <c r="B58" s="16">
        <f t="shared" si="7"/>
        <v>5</v>
      </c>
      <c r="C58" s="132">
        <f t="shared" si="8"/>
        <v>498624.29309739714</v>
      </c>
      <c r="D58" s="132">
        <f t="shared" si="3"/>
        <v>15375.618022902507</v>
      </c>
      <c r="E58" s="133">
        <v>0</v>
      </c>
      <c r="F58" s="132">
        <f t="shared" si="4"/>
        <v>513999.91112029966</v>
      </c>
      <c r="G58" s="132">
        <f t="shared" si="5"/>
        <v>-60201.003577618976</v>
      </c>
      <c r="H58" s="131">
        <f t="shared" si="6"/>
        <v>453798.90754268068</v>
      </c>
    </row>
    <row r="59" spans="1:11">
      <c r="B59" s="16">
        <f t="shared" si="7"/>
        <v>6</v>
      </c>
      <c r="C59" s="132">
        <f t="shared" si="8"/>
        <v>453798.90754268068</v>
      </c>
      <c r="D59" s="132">
        <f t="shared" si="3"/>
        <v>24035.683547696979</v>
      </c>
      <c r="E59" s="133">
        <v>0</v>
      </c>
      <c r="F59" s="132">
        <f t="shared" si="4"/>
        <v>477834.59109037765</v>
      </c>
      <c r="G59" s="132">
        <f t="shared" si="5"/>
        <v>-60133.890699079195</v>
      </c>
      <c r="H59" s="131">
        <f t="shared" si="6"/>
        <v>417700.70039129845</v>
      </c>
    </row>
    <row r="60" spans="1:11">
      <c r="B60" s="16">
        <f t="shared" si="7"/>
        <v>7</v>
      </c>
      <c r="C60" s="132">
        <f t="shared" si="8"/>
        <v>417700.70039129845</v>
      </c>
      <c r="D60" s="132">
        <f t="shared" si="3"/>
        <v>24450.89153292021</v>
      </c>
      <c r="E60" s="133">
        <v>0</v>
      </c>
      <c r="F60" s="132">
        <f t="shared" si="4"/>
        <v>442151.59192421864</v>
      </c>
      <c r="G60" s="132">
        <f t="shared" si="5"/>
        <v>-60371.306724108937</v>
      </c>
      <c r="H60" s="131">
        <f t="shared" si="6"/>
        <v>381780.28520010971</v>
      </c>
    </row>
    <row r="61" spans="1:11">
      <c r="B61" s="16">
        <f t="shared" si="7"/>
        <v>8</v>
      </c>
      <c r="C61" s="132">
        <f t="shared" si="8"/>
        <v>381780.28520010971</v>
      </c>
      <c r="D61" s="132">
        <f t="shared" si="3"/>
        <v>18203.719475745387</v>
      </c>
      <c r="E61" s="133">
        <v>0</v>
      </c>
      <c r="F61" s="132">
        <f t="shared" si="4"/>
        <v>399984.0046758551</v>
      </c>
      <c r="G61" s="132">
        <f t="shared" si="5"/>
        <v>-59972.270735967424</v>
      </c>
      <c r="H61" s="131">
        <f t="shared" si="6"/>
        <v>340011.73393988766</v>
      </c>
    </row>
    <row r="62" spans="1:11">
      <c r="B62" s="16">
        <f t="shared" si="7"/>
        <v>9</v>
      </c>
      <c r="C62" s="132">
        <f t="shared" si="8"/>
        <v>340011.73393988766</v>
      </c>
      <c r="D62" s="132">
        <f t="shared" si="3"/>
        <v>16712.234303920202</v>
      </c>
      <c r="E62" s="133">
        <v>0</v>
      </c>
      <c r="F62" s="132">
        <f t="shared" si="4"/>
        <v>356723.96824380785</v>
      </c>
      <c r="G62" s="132">
        <f t="shared" si="5"/>
        <v>-59642.519787437785</v>
      </c>
      <c r="H62" s="131">
        <f t="shared" si="6"/>
        <v>297081.44845637004</v>
      </c>
    </row>
    <row r="63" spans="1:11">
      <c r="B63" s="16">
        <f t="shared" si="7"/>
        <v>10</v>
      </c>
      <c r="C63" s="132">
        <f t="shared" si="8"/>
        <v>297081.44845637004</v>
      </c>
      <c r="D63" s="132">
        <f t="shared" si="3"/>
        <v>15039.22543636553</v>
      </c>
      <c r="E63" s="133">
        <v>0</v>
      </c>
      <c r="F63" s="132">
        <f t="shared" si="4"/>
        <v>312120.67389273556</v>
      </c>
      <c r="G63" s="132">
        <f t="shared" si="5"/>
        <v>-59380.844617380128</v>
      </c>
      <c r="H63" s="131">
        <f t="shared" si="6"/>
        <v>252739.82927535544</v>
      </c>
    </row>
    <row r="64" spans="1:11">
      <c r="B64" s="16">
        <f t="shared" si="7"/>
        <v>11</v>
      </c>
      <c r="C64" s="132">
        <f t="shared" si="8"/>
        <v>252739.82927535544</v>
      </c>
      <c r="D64" s="132">
        <f t="shared" si="3"/>
        <v>12513.95504577985</v>
      </c>
      <c r="E64" s="133">
        <v>0</v>
      </c>
      <c r="F64" s="132">
        <f t="shared" si="4"/>
        <v>265253.78432113532</v>
      </c>
      <c r="G64" s="132">
        <f t="shared" si="5"/>
        <v>-59037.287209495764</v>
      </c>
      <c r="H64" s="131">
        <f t="shared" si="6"/>
        <v>206216.49711163956</v>
      </c>
    </row>
    <row r="65" spans="1:11">
      <c r="B65" s="16">
        <f t="shared" si="7"/>
        <v>12</v>
      </c>
      <c r="C65" s="132">
        <f t="shared" si="8"/>
        <v>206216.49711163956</v>
      </c>
      <c r="D65" s="132">
        <f t="shared" si="3"/>
        <v>10417.195916394501</v>
      </c>
      <c r="E65" s="133">
        <v>0</v>
      </c>
      <c r="F65" s="132">
        <f t="shared" si="4"/>
        <v>216633.69302803406</v>
      </c>
      <c r="G65" s="132">
        <f t="shared" si="5"/>
        <v>-58728.844112160972</v>
      </c>
      <c r="H65" s="131">
        <f t="shared" si="6"/>
        <v>157904.8489158731</v>
      </c>
    </row>
    <row r="66" spans="1:11">
      <c r="B66" s="16">
        <f t="shared" si="7"/>
        <v>13</v>
      </c>
      <c r="C66" s="132">
        <f t="shared" si="8"/>
        <v>157904.8489158731</v>
      </c>
      <c r="D66" s="132">
        <f t="shared" si="3"/>
        <v>8135.0514445546114</v>
      </c>
      <c r="E66" s="133">
        <v>0</v>
      </c>
      <c r="F66" s="132">
        <f t="shared" si="4"/>
        <v>166039.90036042771</v>
      </c>
      <c r="G66" s="132">
        <f t="shared" si="5"/>
        <v>-58452.465499060243</v>
      </c>
      <c r="H66" s="131">
        <f t="shared" si="6"/>
        <v>107587.43486136747</v>
      </c>
    </row>
    <row r="67" spans="1:11">
      <c r="B67" s="16">
        <f t="shared" si="7"/>
        <v>14</v>
      </c>
      <c r="C67" s="132">
        <f t="shared" si="8"/>
        <v>107587.43486136747</v>
      </c>
      <c r="D67" s="132">
        <f t="shared" si="3"/>
        <v>5650.6859088879128</v>
      </c>
      <c r="E67" s="133">
        <v>0</v>
      </c>
      <c r="F67" s="132">
        <f t="shared" si="4"/>
        <v>113238.12077025538</v>
      </c>
      <c r="G67" s="132">
        <f t="shared" si="5"/>
        <v>-58203.355728045077</v>
      </c>
      <c r="H67" s="131">
        <f t="shared" si="6"/>
        <v>55034.765042210303</v>
      </c>
    </row>
    <row r="68" spans="1:11" ht="15" thickBot="1">
      <c r="B68" s="13">
        <f t="shared" si="7"/>
        <v>15</v>
      </c>
      <c r="C68" s="129">
        <f t="shared" si="8"/>
        <v>55034.765042210303</v>
      </c>
      <c r="D68" s="129">
        <f t="shared" si="3"/>
        <v>2945.7439252914173</v>
      </c>
      <c r="E68" s="130">
        <v>0</v>
      </c>
      <c r="F68" s="129">
        <f t="shared" si="4"/>
        <v>57980.508967501723</v>
      </c>
      <c r="G68" s="129">
        <f t="shared" si="5"/>
        <v>-57980.508967501723</v>
      </c>
      <c r="H68" s="128">
        <f t="shared" si="6"/>
        <v>0</v>
      </c>
    </row>
    <row r="69" spans="1:11">
      <c r="C69" s="138"/>
    </row>
    <row r="70" spans="1:11" ht="31.95" customHeight="1">
      <c r="A70" s="24" t="s">
        <v>158</v>
      </c>
      <c r="B70" s="162" t="s">
        <v>157</v>
      </c>
      <c r="C70" s="162"/>
      <c r="D70" s="162"/>
      <c r="E70" s="162"/>
      <c r="F70" s="162"/>
      <c r="G70" s="162"/>
      <c r="H70" s="162"/>
      <c r="I70" s="162"/>
      <c r="J70" s="162"/>
      <c r="K70" s="162"/>
    </row>
    <row r="71" spans="1:11">
      <c r="A71" s="24"/>
      <c r="B71" s="23"/>
      <c r="C71" s="23"/>
      <c r="D71" s="23"/>
      <c r="E71" s="23"/>
      <c r="F71" s="23"/>
      <c r="G71" s="23"/>
      <c r="H71" s="23"/>
      <c r="I71" s="23"/>
      <c r="J71" s="23"/>
      <c r="K71" s="23"/>
    </row>
    <row r="72" spans="1:11" ht="15" thickBot="1">
      <c r="A72" s="24"/>
      <c r="B72" s="23"/>
      <c r="C72" s="23"/>
      <c r="D72" s="23"/>
      <c r="E72" s="23" t="s">
        <v>201</v>
      </c>
      <c r="F72" s="23" t="s">
        <v>200</v>
      </c>
      <c r="G72" s="23"/>
      <c r="H72" s="23"/>
      <c r="I72" s="23"/>
      <c r="J72" s="23"/>
      <c r="K72" s="23"/>
    </row>
    <row r="73" spans="1:11">
      <c r="A73" s="30"/>
      <c r="B73" s="189" t="s">
        <v>199</v>
      </c>
      <c r="C73" s="190"/>
      <c r="D73" s="190"/>
      <c r="E73" s="140">
        <f>X113</f>
        <v>1425413.231064572</v>
      </c>
      <c r="F73" s="140">
        <f>E73</f>
        <v>1425413.231064572</v>
      </c>
    </row>
    <row r="74" spans="1:11">
      <c r="A74" s="30"/>
      <c r="B74" s="175" t="s">
        <v>198</v>
      </c>
      <c r="C74" s="176"/>
      <c r="D74" s="176"/>
      <c r="E74" s="144">
        <v>0.8</v>
      </c>
      <c r="F74" s="144">
        <f>E74</f>
        <v>0.8</v>
      </c>
    </row>
    <row r="75" spans="1:11" ht="15" thickBot="1">
      <c r="A75" s="30"/>
      <c r="B75" s="177" t="s">
        <v>197</v>
      </c>
      <c r="C75" s="178"/>
      <c r="D75" s="178"/>
      <c r="E75" s="143">
        <v>0.1</v>
      </c>
      <c r="F75" s="143">
        <v>0.2</v>
      </c>
    </row>
    <row r="76" spans="1:11">
      <c r="A76" s="30"/>
      <c r="E76" s="88"/>
      <c r="F76" s="88"/>
    </row>
    <row r="77" spans="1:11" ht="15" thickBot="1">
      <c r="A77" s="30"/>
      <c r="B77" s="181" t="s">
        <v>196</v>
      </c>
      <c r="C77" s="163"/>
      <c r="D77" s="163"/>
    </row>
    <row r="78" spans="1:11" ht="28.05" customHeight="1">
      <c r="A78" s="30"/>
      <c r="B78" s="191" t="s">
        <v>195</v>
      </c>
      <c r="C78" s="192"/>
      <c r="D78" s="192"/>
      <c r="E78" s="140">
        <f>E73</f>
        <v>1425413.231064572</v>
      </c>
      <c r="F78" s="140">
        <f>F73</f>
        <v>1425413.231064572</v>
      </c>
    </row>
    <row r="79" spans="1:11" ht="28.5" customHeight="1">
      <c r="A79" s="30"/>
      <c r="B79" s="182" t="s">
        <v>194</v>
      </c>
      <c r="C79" s="183"/>
      <c r="D79" s="183"/>
      <c r="E79" s="142">
        <f>E78*E75</f>
        <v>142541.32310645722</v>
      </c>
      <c r="F79" s="142">
        <f>F78*F75</f>
        <v>285082.64621291443</v>
      </c>
    </row>
    <row r="80" spans="1:11">
      <c r="A80" s="30"/>
      <c r="B80" s="184" t="s">
        <v>193</v>
      </c>
      <c r="C80" s="185"/>
      <c r="D80" s="167"/>
      <c r="E80" s="142">
        <f>LN(E78)-E81^2/2</f>
        <v>14.164997150932264</v>
      </c>
      <c r="F80" s="142">
        <f>LN(F78)-F81^2/2</f>
        <v>14.150361959782208</v>
      </c>
      <c r="H80" s="138"/>
      <c r="I80" s="54"/>
    </row>
    <row r="81" spans="1:9" ht="15" thickBot="1">
      <c r="A81" s="30"/>
      <c r="B81" s="186" t="s">
        <v>192</v>
      </c>
      <c r="C81" s="187"/>
      <c r="D81" s="188"/>
      <c r="E81" s="141">
        <f>SQRT(LN(1+E75^2))</f>
        <v>9.9751345119592702E-2</v>
      </c>
      <c r="F81" s="141">
        <f>SQRT(LN(1+F75^2))</f>
        <v>0.19804220043536511</v>
      </c>
      <c r="H81" s="138"/>
      <c r="I81" s="54"/>
    </row>
    <row r="82" spans="1:9" ht="15" thickBot="1">
      <c r="A82" s="30"/>
    </row>
    <row r="83" spans="1:9">
      <c r="A83" s="30"/>
      <c r="B83" s="189" t="s">
        <v>191</v>
      </c>
      <c r="C83" s="190"/>
      <c r="D83" s="190"/>
      <c r="E83" s="140">
        <f>_xlfn.LOGNORM.INV(E74,E80,E81)</f>
        <v>1542553.9364617916</v>
      </c>
      <c r="F83" s="140">
        <f>_xlfn.LOGNORM.INV(F74,F80,F81)</f>
        <v>1651242.3150895534</v>
      </c>
    </row>
    <row r="84" spans="1:9" ht="15" thickBot="1">
      <c r="A84" s="30"/>
      <c r="B84" s="177" t="s">
        <v>190</v>
      </c>
      <c r="C84" s="178"/>
      <c r="D84" s="178"/>
      <c r="E84" s="139">
        <f>E83-E73</f>
        <v>117140.70539721963</v>
      </c>
      <c r="F84" s="139">
        <f>F83-F73</f>
        <v>225829.08402498136</v>
      </c>
    </row>
    <row r="85" spans="1:9" ht="15" thickBot="1">
      <c r="C85" s="138"/>
    </row>
    <row r="86" spans="1:9" ht="43.2">
      <c r="B86" s="137" t="s">
        <v>24</v>
      </c>
      <c r="C86" s="136" t="s">
        <v>189</v>
      </c>
      <c r="D86" s="136" t="s">
        <v>188</v>
      </c>
      <c r="E86" s="136" t="s">
        <v>187</v>
      </c>
      <c r="F86" s="136" t="s">
        <v>186</v>
      </c>
      <c r="G86" s="136" t="s">
        <v>185</v>
      </c>
      <c r="H86" s="135" t="s">
        <v>184</v>
      </c>
    </row>
    <row r="87" spans="1:9">
      <c r="B87" s="16">
        <v>1</v>
      </c>
      <c r="C87" s="132">
        <f>D30</f>
        <v>660166.16056806897</v>
      </c>
      <c r="D87" s="132">
        <f t="shared" ref="D87:D101" si="9">C87*W107</f>
        <v>26934.779351177178</v>
      </c>
      <c r="E87" s="133">
        <v>0</v>
      </c>
      <c r="F87" s="132">
        <f t="shared" ref="F87:F101" si="10">SUM(C87:E87)</f>
        <v>687100.93991924613</v>
      </c>
      <c r="G87" s="132">
        <f t="shared" ref="G87:G101" si="11">-F87*E35</f>
        <v>-64600.882427617369</v>
      </c>
      <c r="H87" s="131">
        <f t="shared" ref="H87:H101" si="12">SUM(F87,G87)</f>
        <v>622500.0574916288</v>
      </c>
    </row>
    <row r="88" spans="1:9">
      <c r="B88" s="16">
        <f t="shared" ref="B88:B101" si="13">B87+1</f>
        <v>2</v>
      </c>
      <c r="C88" s="132">
        <f t="shared" ref="C88:C101" si="14">H87</f>
        <v>622500.0574916288</v>
      </c>
      <c r="D88" s="132">
        <f t="shared" si="9"/>
        <v>23407.533291726664</v>
      </c>
      <c r="E88" s="133">
        <v>0</v>
      </c>
      <c r="F88" s="132">
        <f t="shared" si="10"/>
        <v>645907.59078335552</v>
      </c>
      <c r="G88" s="132">
        <f t="shared" si="11"/>
        <v>-63645.688060207984</v>
      </c>
      <c r="H88" s="131">
        <f t="shared" si="12"/>
        <v>582261.90272314753</v>
      </c>
    </row>
    <row r="89" spans="1:9">
      <c r="B89" s="16">
        <f t="shared" si="13"/>
        <v>3</v>
      </c>
      <c r="C89" s="132">
        <f t="shared" si="14"/>
        <v>582261.90272314753</v>
      </c>
      <c r="D89" s="132">
        <f t="shared" si="9"/>
        <v>22475.376676585656</v>
      </c>
      <c r="E89" s="133">
        <v>0</v>
      </c>
      <c r="F89" s="132">
        <f t="shared" si="10"/>
        <v>604737.27939973318</v>
      </c>
      <c r="G89" s="132">
        <f t="shared" si="11"/>
        <v>-62749.704278177633</v>
      </c>
      <c r="H89" s="131">
        <f t="shared" si="12"/>
        <v>541987.57512155559</v>
      </c>
    </row>
    <row r="90" spans="1:9">
      <c r="B90" s="16">
        <f t="shared" si="13"/>
        <v>4</v>
      </c>
      <c r="C90" s="132">
        <f t="shared" si="14"/>
        <v>541987.57512155559</v>
      </c>
      <c r="D90" s="132">
        <f t="shared" si="9"/>
        <v>18187.034464046134</v>
      </c>
      <c r="E90" s="133">
        <v>0</v>
      </c>
      <c r="F90" s="132">
        <f t="shared" si="10"/>
        <v>560174.60958560172</v>
      </c>
      <c r="G90" s="132">
        <f t="shared" si="11"/>
        <v>-61550.316488204568</v>
      </c>
      <c r="H90" s="131">
        <f t="shared" si="12"/>
        <v>498624.29309739714</v>
      </c>
    </row>
    <row r="91" spans="1:9">
      <c r="B91" s="16">
        <f t="shared" si="13"/>
        <v>5</v>
      </c>
      <c r="C91" s="132">
        <f t="shared" si="14"/>
        <v>498624.29309739714</v>
      </c>
      <c r="D91" s="132">
        <f t="shared" si="9"/>
        <v>15375.618022902507</v>
      </c>
      <c r="E91" s="133">
        <v>0</v>
      </c>
      <c r="F91" s="132">
        <f t="shared" si="10"/>
        <v>513999.91112029966</v>
      </c>
      <c r="G91" s="132">
        <f t="shared" si="11"/>
        <v>-60201.003577618976</v>
      </c>
      <c r="H91" s="131">
        <f t="shared" si="12"/>
        <v>453798.90754268068</v>
      </c>
    </row>
    <row r="92" spans="1:9">
      <c r="B92" s="16">
        <f t="shared" si="13"/>
        <v>6</v>
      </c>
      <c r="C92" s="132">
        <f t="shared" si="14"/>
        <v>453798.90754268068</v>
      </c>
      <c r="D92" s="132">
        <f t="shared" si="9"/>
        <v>24035.683547696979</v>
      </c>
      <c r="E92" s="134">
        <f>E84-F84</f>
        <v>-108688.37862776173</v>
      </c>
      <c r="F92" s="132">
        <f t="shared" si="10"/>
        <v>369146.21246261592</v>
      </c>
      <c r="G92" s="132">
        <f t="shared" si="11"/>
        <v>-46455.820499624402</v>
      </c>
      <c r="H92" s="131">
        <f t="shared" si="12"/>
        <v>322690.3919629915</v>
      </c>
    </row>
    <row r="93" spans="1:9">
      <c r="B93" s="16">
        <f t="shared" si="13"/>
        <v>7</v>
      </c>
      <c r="C93" s="132">
        <f t="shared" si="14"/>
        <v>322690.3919629915</v>
      </c>
      <c r="D93" s="132">
        <f t="shared" si="9"/>
        <v>18889.285474530603</v>
      </c>
      <c r="E93" s="133">
        <v>0</v>
      </c>
      <c r="F93" s="132">
        <f t="shared" si="10"/>
        <v>341579.6774375221</v>
      </c>
      <c r="G93" s="132">
        <f t="shared" si="11"/>
        <v>-46639.233814716703</v>
      </c>
      <c r="H93" s="131">
        <f t="shared" si="12"/>
        <v>294940.44362280541</v>
      </c>
    </row>
    <row r="94" spans="1:9">
      <c r="B94" s="16">
        <f t="shared" si="13"/>
        <v>8</v>
      </c>
      <c r="C94" s="132">
        <f t="shared" si="14"/>
        <v>294940.44362280541</v>
      </c>
      <c r="D94" s="132">
        <f t="shared" si="9"/>
        <v>14063.096775537495</v>
      </c>
      <c r="E94" s="133">
        <v>0</v>
      </c>
      <c r="F94" s="132">
        <f t="shared" si="10"/>
        <v>309003.54039834288</v>
      </c>
      <c r="G94" s="132">
        <f t="shared" si="11"/>
        <v>-46330.962654768686</v>
      </c>
      <c r="H94" s="131">
        <f t="shared" si="12"/>
        <v>262672.57774357422</v>
      </c>
    </row>
    <row r="95" spans="1:9">
      <c r="B95" s="16">
        <f t="shared" si="13"/>
        <v>9</v>
      </c>
      <c r="C95" s="132">
        <f t="shared" si="14"/>
        <v>262672.57774357422</v>
      </c>
      <c r="D95" s="132">
        <f t="shared" si="9"/>
        <v>12910.865203379744</v>
      </c>
      <c r="E95" s="133">
        <v>0</v>
      </c>
      <c r="F95" s="132">
        <f t="shared" si="10"/>
        <v>275583.44294695399</v>
      </c>
      <c r="G95" s="132">
        <f t="shared" si="11"/>
        <v>-46076.21694155463</v>
      </c>
      <c r="H95" s="131">
        <f t="shared" si="12"/>
        <v>229507.22600539937</v>
      </c>
    </row>
    <row r="96" spans="1:9">
      <c r="B96" s="16">
        <f t="shared" si="13"/>
        <v>10</v>
      </c>
      <c r="C96" s="132">
        <f t="shared" si="14"/>
        <v>229507.22600539937</v>
      </c>
      <c r="D96" s="132">
        <f t="shared" si="9"/>
        <v>11618.399361874006</v>
      </c>
      <c r="E96" s="133">
        <v>0</v>
      </c>
      <c r="F96" s="132">
        <f t="shared" si="10"/>
        <v>241125.62536727337</v>
      </c>
      <c r="G96" s="132">
        <f t="shared" si="11"/>
        <v>-45874.062472783611</v>
      </c>
      <c r="H96" s="131">
        <f t="shared" si="12"/>
        <v>195251.56289448976</v>
      </c>
    </row>
    <row r="97" spans="1:24">
      <c r="B97" s="16">
        <f t="shared" si="13"/>
        <v>11</v>
      </c>
      <c r="C97" s="132">
        <f t="shared" si="14"/>
        <v>195251.56289448976</v>
      </c>
      <c r="D97" s="132">
        <f t="shared" si="9"/>
        <v>9667.5276219241878</v>
      </c>
      <c r="E97" s="133">
        <v>0</v>
      </c>
      <c r="F97" s="132">
        <f t="shared" si="10"/>
        <v>204919.09051641394</v>
      </c>
      <c r="G97" s="132">
        <f t="shared" si="11"/>
        <v>-45608.650721000238</v>
      </c>
      <c r="H97" s="131">
        <f t="shared" si="12"/>
        <v>159310.43979541369</v>
      </c>
    </row>
    <row r="98" spans="1:24">
      <c r="B98" s="16">
        <f t="shared" si="13"/>
        <v>12</v>
      </c>
      <c r="C98" s="132">
        <f t="shared" si="14"/>
        <v>159310.43979541369</v>
      </c>
      <c r="D98" s="132">
        <f t="shared" si="9"/>
        <v>8047.6978618124522</v>
      </c>
      <c r="E98" s="133">
        <v>0</v>
      </c>
      <c r="F98" s="132">
        <f t="shared" si="10"/>
        <v>167358.13765722615</v>
      </c>
      <c r="G98" s="132">
        <f t="shared" si="11"/>
        <v>-45370.366169683934</v>
      </c>
      <c r="H98" s="131">
        <f t="shared" si="12"/>
        <v>121987.77148754222</v>
      </c>
    </row>
    <row r="99" spans="1:24">
      <c r="B99" s="16">
        <f t="shared" si="13"/>
        <v>13</v>
      </c>
      <c r="C99" s="132">
        <f t="shared" si="14"/>
        <v>121987.77148754222</v>
      </c>
      <c r="D99" s="132">
        <f t="shared" si="9"/>
        <v>6284.6505567820559</v>
      </c>
      <c r="E99" s="133">
        <v>0</v>
      </c>
      <c r="F99" s="132">
        <f t="shared" si="10"/>
        <v>128272.42204432428</v>
      </c>
      <c r="G99" s="132">
        <f t="shared" si="11"/>
        <v>-45156.852706795049</v>
      </c>
      <c r="H99" s="131">
        <f t="shared" si="12"/>
        <v>83115.569337529232</v>
      </c>
    </row>
    <row r="100" spans="1:24">
      <c r="B100" s="16">
        <f t="shared" si="13"/>
        <v>14</v>
      </c>
      <c r="C100" s="132">
        <f t="shared" si="14"/>
        <v>83115.569337529232</v>
      </c>
      <c r="D100" s="132">
        <f t="shared" si="9"/>
        <v>4365.3794429614982</v>
      </c>
      <c r="E100" s="133">
        <v>0</v>
      </c>
      <c r="F100" s="132">
        <f t="shared" si="10"/>
        <v>87480.948780490726</v>
      </c>
      <c r="G100" s="132">
        <f t="shared" si="11"/>
        <v>-44964.405508177966</v>
      </c>
      <c r="H100" s="131">
        <f t="shared" si="12"/>
        <v>42516.54327231276</v>
      </c>
    </row>
    <row r="101" spans="1:24" ht="15" thickBot="1">
      <c r="B101" s="13">
        <f t="shared" si="13"/>
        <v>15</v>
      </c>
      <c r="C101" s="129">
        <f t="shared" si="14"/>
        <v>42516.54327231276</v>
      </c>
      <c r="D101" s="129">
        <f t="shared" si="9"/>
        <v>2275.7042566230061</v>
      </c>
      <c r="E101" s="130">
        <v>0</v>
      </c>
      <c r="F101" s="129">
        <f t="shared" si="10"/>
        <v>44792.247528935768</v>
      </c>
      <c r="G101" s="129">
        <f t="shared" si="11"/>
        <v>-44792.247528935768</v>
      </c>
      <c r="H101" s="128">
        <f t="shared" si="12"/>
        <v>0</v>
      </c>
    </row>
    <row r="104" spans="1:24" ht="15" thickBot="1">
      <c r="A104" s="30" t="s">
        <v>178</v>
      </c>
      <c r="G104" s="30"/>
      <c r="J104" s="52"/>
      <c r="K104" s="51"/>
      <c r="L104" s="30" t="s">
        <v>177</v>
      </c>
      <c r="V104" s="30" t="s">
        <v>151</v>
      </c>
    </row>
    <row r="105" spans="1:24" ht="58.8" thickTop="1" thickBot="1">
      <c r="A105" s="126" t="s">
        <v>24</v>
      </c>
      <c r="B105" s="125" t="s">
        <v>57</v>
      </c>
      <c r="C105" s="125" t="s">
        <v>56</v>
      </c>
      <c r="D105" s="125" t="s">
        <v>176</v>
      </c>
      <c r="E105" s="125" t="s">
        <v>55</v>
      </c>
      <c r="F105" s="127" t="s">
        <v>175</v>
      </c>
      <c r="G105" s="127" t="s">
        <v>174</v>
      </c>
      <c r="H105" s="127" t="s">
        <v>173</v>
      </c>
      <c r="I105" s="127" t="s">
        <v>172</v>
      </c>
      <c r="J105" s="127" t="s">
        <v>171</v>
      </c>
      <c r="K105" s="124" t="s">
        <v>54</v>
      </c>
      <c r="L105" s="126" t="s">
        <v>53</v>
      </c>
      <c r="M105" s="125" t="s">
        <v>52</v>
      </c>
      <c r="N105" s="127" t="s">
        <v>170</v>
      </c>
      <c r="O105" s="127" t="s">
        <v>169</v>
      </c>
      <c r="P105" s="127" t="s">
        <v>168</v>
      </c>
      <c r="Q105" s="127" t="s">
        <v>167</v>
      </c>
      <c r="R105" s="127" t="s">
        <v>166</v>
      </c>
      <c r="S105" s="125" t="s">
        <v>165</v>
      </c>
      <c r="T105" s="125" t="s">
        <v>164</v>
      </c>
      <c r="U105" s="124" t="s">
        <v>163</v>
      </c>
      <c r="V105" s="126" t="s">
        <v>183</v>
      </c>
      <c r="W105" s="125" t="s">
        <v>182</v>
      </c>
      <c r="X105" s="124" t="s">
        <v>181</v>
      </c>
    </row>
    <row r="106" spans="1:24" ht="15" thickTop="1">
      <c r="A106" s="47">
        <v>0</v>
      </c>
      <c r="B106" s="46"/>
      <c r="C106" s="46"/>
      <c r="D106" s="46"/>
      <c r="E106" s="46"/>
      <c r="F106" s="119"/>
      <c r="G106" s="119"/>
      <c r="H106" s="119"/>
      <c r="I106" s="119"/>
      <c r="J106" s="119"/>
      <c r="K106" s="45"/>
      <c r="L106" s="118">
        <v>1000</v>
      </c>
      <c r="M106" s="46">
        <v>1</v>
      </c>
      <c r="N106" s="46"/>
      <c r="O106" s="46"/>
      <c r="P106" s="46"/>
      <c r="Q106" s="46"/>
      <c r="R106" s="46"/>
      <c r="S106" s="46"/>
      <c r="T106" s="46"/>
      <c r="U106" s="45"/>
      <c r="V106" s="47"/>
      <c r="W106" s="46"/>
      <c r="X106" s="45"/>
    </row>
    <row r="107" spans="1:24">
      <c r="A107" s="44">
        <f t="shared" ref="A107:A121" si="15">A106+1</f>
        <v>1</v>
      </c>
      <c r="B107" s="43">
        <v>0.49</v>
      </c>
      <c r="C107" s="42">
        <v>0.05</v>
      </c>
      <c r="D107" s="117">
        <v>4.0800000000000003E-2</v>
      </c>
      <c r="E107" s="113">
        <v>100000</v>
      </c>
      <c r="F107" s="115">
        <v>500</v>
      </c>
      <c r="G107" s="115">
        <f>F107*90%</f>
        <v>450</v>
      </c>
      <c r="H107" s="116">
        <v>0</v>
      </c>
      <c r="I107" s="115">
        <v>25</v>
      </c>
      <c r="J107" s="115">
        <v>15</v>
      </c>
      <c r="K107" s="112">
        <v>1296.655658220878</v>
      </c>
      <c r="L107" s="114">
        <f t="shared" ref="L107:L121" si="16">L106*(1-B107/1000-C107)</f>
        <v>949.51</v>
      </c>
      <c r="M107" s="39">
        <f t="shared" ref="M107:M121" si="17">1/(1+D107)^A107</f>
        <v>0.96079938508839358</v>
      </c>
      <c r="N107" s="113">
        <f t="shared" ref="N107:N121" si="18">F107*L106</f>
        <v>500000</v>
      </c>
      <c r="O107" s="113">
        <f t="shared" ref="O107:O121" si="19">G107*L106</f>
        <v>450000</v>
      </c>
      <c r="P107" s="113">
        <f t="shared" ref="P107:P121" si="20">H107*L106</f>
        <v>0</v>
      </c>
      <c r="Q107" s="113">
        <f t="shared" ref="Q107:Q121" si="21">I107*L106</f>
        <v>25000</v>
      </c>
      <c r="R107" s="113">
        <f t="shared" ref="R107:R121" si="22">J107*L106</f>
        <v>15000</v>
      </c>
      <c r="S107" s="113">
        <f t="shared" ref="S107:S121" si="23">E107*L106*B107/1000</f>
        <v>49000</v>
      </c>
      <c r="T107" s="113">
        <f t="shared" ref="T107:T121" si="24">L106*C107*K107</f>
        <v>64832.782911043898</v>
      </c>
      <c r="U107" s="112">
        <f t="shared" ref="U107:U121" si="25">SUM(S107:T107)</f>
        <v>113832.78291104391</v>
      </c>
      <c r="V107" s="114">
        <f t="shared" ref="V107:V121" si="26">E107*L106</f>
        <v>100000000</v>
      </c>
      <c r="W107" s="117">
        <f t="shared" ref="W107:W121" si="27">M106/M107-1</f>
        <v>4.0799999999999947E-2</v>
      </c>
      <c r="X107" s="123">
        <f t="shared" ref="X107:X121" si="28">SUMPRODUCT(M107:M121,U107:U121)/M106</f>
        <v>1897348.9940091202</v>
      </c>
    </row>
    <row r="108" spans="1:24">
      <c r="A108" s="44">
        <f t="shared" si="15"/>
        <v>2</v>
      </c>
      <c r="B108" s="43">
        <v>0.72</v>
      </c>
      <c r="C108" s="42">
        <f t="shared" ref="C108:C121" si="29">C107</f>
        <v>0.05</v>
      </c>
      <c r="D108" s="117">
        <v>3.9199999999999999E-2</v>
      </c>
      <c r="E108" s="113">
        <f t="shared" ref="E108:E116" si="30">E107</f>
        <v>100000</v>
      </c>
      <c r="F108" s="115">
        <f t="shared" ref="F108:F116" si="31">F107</f>
        <v>500</v>
      </c>
      <c r="G108" s="115">
        <v>0</v>
      </c>
      <c r="H108" s="116">
        <f>F108*0.03</f>
        <v>15</v>
      </c>
      <c r="I108" s="115">
        <v>25</v>
      </c>
      <c r="J108" s="115">
        <v>15</v>
      </c>
      <c r="K108" s="112">
        <v>1314.2713038963395</v>
      </c>
      <c r="L108" s="114">
        <f t="shared" si="16"/>
        <v>901.35085279999987</v>
      </c>
      <c r="M108" s="39">
        <f t="shared" si="17"/>
        <v>0.92598025010059859</v>
      </c>
      <c r="N108" s="113">
        <f t="shared" si="18"/>
        <v>474755</v>
      </c>
      <c r="O108" s="113">
        <f t="shared" si="19"/>
        <v>0</v>
      </c>
      <c r="P108" s="113">
        <f t="shared" si="20"/>
        <v>14242.65</v>
      </c>
      <c r="Q108" s="113">
        <f t="shared" si="21"/>
        <v>23737.75</v>
      </c>
      <c r="R108" s="113">
        <f t="shared" si="22"/>
        <v>14242.65</v>
      </c>
      <c r="S108" s="113">
        <f t="shared" si="23"/>
        <v>68364.72</v>
      </c>
      <c r="T108" s="113">
        <f t="shared" si="24"/>
        <v>62395.68728813067</v>
      </c>
      <c r="U108" s="112">
        <f t="shared" si="25"/>
        <v>130760.40728813066</v>
      </c>
      <c r="V108" s="114">
        <f t="shared" si="26"/>
        <v>94951000</v>
      </c>
      <c r="W108" s="117">
        <f t="shared" si="27"/>
        <v>3.7602459646425723E-2</v>
      </c>
      <c r="X108" s="123">
        <f t="shared" si="28"/>
        <v>1860928.0500536482</v>
      </c>
    </row>
    <row r="109" spans="1:24">
      <c r="A109" s="44">
        <f t="shared" si="15"/>
        <v>3</v>
      </c>
      <c r="B109" s="43">
        <v>0.96</v>
      </c>
      <c r="C109" s="42">
        <f t="shared" si="29"/>
        <v>0.05</v>
      </c>
      <c r="D109" s="117">
        <v>3.9E-2</v>
      </c>
      <c r="E109" s="113">
        <f t="shared" si="30"/>
        <v>100000</v>
      </c>
      <c r="F109" s="115">
        <f t="shared" si="31"/>
        <v>500</v>
      </c>
      <c r="G109" s="115">
        <v>0</v>
      </c>
      <c r="H109" s="116">
        <f t="shared" ref="H109:H121" si="32">F109*0.015</f>
        <v>7.5</v>
      </c>
      <c r="I109" s="115">
        <v>25</v>
      </c>
      <c r="J109" s="115">
        <v>15</v>
      </c>
      <c r="K109" s="112">
        <v>1313.6835355694675</v>
      </c>
      <c r="L109" s="114">
        <f t="shared" si="16"/>
        <v>855.41801334131185</v>
      </c>
      <c r="M109" s="39">
        <f t="shared" si="17"/>
        <v>0.89156571072120427</v>
      </c>
      <c r="N109" s="113">
        <f t="shared" si="18"/>
        <v>450675.42639999994</v>
      </c>
      <c r="O109" s="113">
        <f t="shared" si="19"/>
        <v>0</v>
      </c>
      <c r="P109" s="113">
        <f t="shared" si="20"/>
        <v>6760.1313959999989</v>
      </c>
      <c r="Q109" s="113">
        <f t="shared" si="21"/>
        <v>22533.771319999996</v>
      </c>
      <c r="R109" s="113">
        <f t="shared" si="22"/>
        <v>13520.262791999998</v>
      </c>
      <c r="S109" s="113">
        <f t="shared" si="23"/>
        <v>86529.681868799991</v>
      </c>
      <c r="T109" s="113">
        <f t="shared" si="24"/>
        <v>59204.488754742932</v>
      </c>
      <c r="U109" s="112">
        <f t="shared" si="25"/>
        <v>145734.17062354292</v>
      </c>
      <c r="V109" s="114">
        <f t="shared" si="26"/>
        <v>90135085.279999986</v>
      </c>
      <c r="W109" s="117">
        <f t="shared" si="27"/>
        <v>3.8600115466033147E-2</v>
      </c>
      <c r="X109" s="123">
        <f t="shared" si="28"/>
        <v>1800143.1146725616</v>
      </c>
    </row>
    <row r="110" spans="1:24">
      <c r="A110" s="44">
        <f t="shared" si="15"/>
        <v>4</v>
      </c>
      <c r="B110" s="43">
        <v>1.18</v>
      </c>
      <c r="C110" s="42">
        <f t="shared" si="29"/>
        <v>0.05</v>
      </c>
      <c r="D110" s="117">
        <v>3.7636363636363634E-2</v>
      </c>
      <c r="E110" s="113">
        <f t="shared" si="30"/>
        <v>100000</v>
      </c>
      <c r="F110" s="115">
        <f t="shared" si="31"/>
        <v>500</v>
      </c>
      <c r="G110" s="115">
        <v>0</v>
      </c>
      <c r="H110" s="116">
        <f t="shared" si="32"/>
        <v>7.5</v>
      </c>
      <c r="I110" s="115">
        <v>25</v>
      </c>
      <c r="J110" s="115">
        <v>15</v>
      </c>
      <c r="K110" s="112">
        <v>1297.6363046948559</v>
      </c>
      <c r="L110" s="114">
        <f t="shared" si="16"/>
        <v>811.63771941850348</v>
      </c>
      <c r="M110" s="39">
        <f t="shared" si="17"/>
        <v>0.86261949282703099</v>
      </c>
      <c r="N110" s="113">
        <f t="shared" si="18"/>
        <v>427709.00667065592</v>
      </c>
      <c r="O110" s="113">
        <f t="shared" si="19"/>
        <v>0</v>
      </c>
      <c r="P110" s="113">
        <f t="shared" si="20"/>
        <v>6415.6351000598388</v>
      </c>
      <c r="Q110" s="113">
        <f t="shared" si="21"/>
        <v>21385.450333532797</v>
      </c>
      <c r="R110" s="113">
        <f t="shared" si="22"/>
        <v>12831.270200119678</v>
      </c>
      <c r="S110" s="113">
        <f t="shared" si="23"/>
        <v>100939.32557427479</v>
      </c>
      <c r="T110" s="113">
        <f t="shared" si="24"/>
        <v>55501.073490081748</v>
      </c>
      <c r="U110" s="112">
        <f t="shared" si="25"/>
        <v>156440.39906435652</v>
      </c>
      <c r="V110" s="114">
        <f t="shared" si="26"/>
        <v>85541801.334131181</v>
      </c>
      <c r="W110" s="117">
        <f t="shared" si="27"/>
        <v>3.3556183386615812E-2</v>
      </c>
      <c r="X110" s="123">
        <f t="shared" si="28"/>
        <v>1723894.676130764</v>
      </c>
    </row>
    <row r="111" spans="1:24">
      <c r="A111" s="44">
        <f t="shared" si="15"/>
        <v>5</v>
      </c>
      <c r="B111" s="43">
        <v>1.36</v>
      </c>
      <c r="C111" s="42">
        <f t="shared" si="29"/>
        <v>0.05</v>
      </c>
      <c r="D111" s="117">
        <v>3.6272727272727276E-2</v>
      </c>
      <c r="E111" s="113">
        <f t="shared" si="30"/>
        <v>100000</v>
      </c>
      <c r="F111" s="115">
        <f t="shared" si="31"/>
        <v>500</v>
      </c>
      <c r="G111" s="115">
        <v>0</v>
      </c>
      <c r="H111" s="116">
        <f t="shared" si="32"/>
        <v>7.5</v>
      </c>
      <c r="I111" s="115">
        <v>25</v>
      </c>
      <c r="J111" s="115">
        <v>15</v>
      </c>
      <c r="K111" s="112">
        <v>1270.3613250937153</v>
      </c>
      <c r="L111" s="114">
        <f t="shared" si="16"/>
        <v>769.95200614916905</v>
      </c>
      <c r="M111" s="39">
        <f t="shared" si="17"/>
        <v>0.83681538754633167</v>
      </c>
      <c r="N111" s="113">
        <f t="shared" si="18"/>
        <v>405818.85970925173</v>
      </c>
      <c r="O111" s="113">
        <f t="shared" si="19"/>
        <v>0</v>
      </c>
      <c r="P111" s="113">
        <f t="shared" si="20"/>
        <v>6087.2828956387757</v>
      </c>
      <c r="Q111" s="113">
        <f t="shared" si="21"/>
        <v>20290.942985462589</v>
      </c>
      <c r="R111" s="113">
        <f t="shared" si="22"/>
        <v>12174.565791277551</v>
      </c>
      <c r="S111" s="113">
        <f t="shared" si="23"/>
        <v>110382.72984091648</v>
      </c>
      <c r="T111" s="113">
        <f t="shared" si="24"/>
        <v>51553.658436826569</v>
      </c>
      <c r="U111" s="112">
        <f t="shared" si="25"/>
        <v>161936.38827774304</v>
      </c>
      <c r="V111" s="114">
        <f t="shared" si="26"/>
        <v>81163771.941850349</v>
      </c>
      <c r="W111" s="117">
        <f t="shared" si="27"/>
        <v>3.0836078858875737E-2</v>
      </c>
      <c r="X111" s="123">
        <f t="shared" si="28"/>
        <v>1625301.602957862</v>
      </c>
    </row>
    <row r="112" spans="1:24">
      <c r="A112" s="44">
        <f t="shared" si="15"/>
        <v>6</v>
      </c>
      <c r="B112" s="43">
        <v>1.57</v>
      </c>
      <c r="C112" s="42">
        <f t="shared" si="29"/>
        <v>0.05</v>
      </c>
      <c r="D112" s="117">
        <v>3.9036363636363633E-2</v>
      </c>
      <c r="E112" s="113">
        <f t="shared" si="30"/>
        <v>100000</v>
      </c>
      <c r="F112" s="115">
        <f t="shared" si="31"/>
        <v>500</v>
      </c>
      <c r="G112" s="115">
        <v>0</v>
      </c>
      <c r="H112" s="116">
        <f t="shared" si="32"/>
        <v>7.5</v>
      </c>
      <c r="I112" s="115">
        <v>25</v>
      </c>
      <c r="J112" s="115">
        <v>15</v>
      </c>
      <c r="K112" s="112">
        <v>1229.9423803372763</v>
      </c>
      <c r="L112" s="114">
        <f t="shared" si="16"/>
        <v>730.24558119205642</v>
      </c>
      <c r="M112" s="39">
        <f t="shared" si="17"/>
        <v>0.79472251646094216</v>
      </c>
      <c r="N112" s="113">
        <f t="shared" si="18"/>
        <v>384976.00307458453</v>
      </c>
      <c r="O112" s="113">
        <f t="shared" si="19"/>
        <v>0</v>
      </c>
      <c r="P112" s="113">
        <f t="shared" si="20"/>
        <v>5774.6400461187677</v>
      </c>
      <c r="Q112" s="113">
        <f t="shared" si="21"/>
        <v>19248.800153729226</v>
      </c>
      <c r="R112" s="113">
        <f t="shared" si="22"/>
        <v>11549.280092237535</v>
      </c>
      <c r="S112" s="113">
        <f t="shared" si="23"/>
        <v>120882.46496541955</v>
      </c>
      <c r="T112" s="113">
        <f t="shared" si="24"/>
        <v>47349.830159428515</v>
      </c>
      <c r="U112" s="112">
        <f t="shared" si="25"/>
        <v>168232.29512484808</v>
      </c>
      <c r="V112" s="114">
        <f t="shared" si="26"/>
        <v>76995200.614916906</v>
      </c>
      <c r="W112" s="117">
        <f t="shared" si="27"/>
        <v>5.2965494513528277E-2</v>
      </c>
      <c r="X112" s="123">
        <f t="shared" si="28"/>
        <v>1513483.1430783845</v>
      </c>
    </row>
    <row r="113" spans="1:24">
      <c r="A113" s="44">
        <f t="shared" si="15"/>
        <v>7</v>
      </c>
      <c r="B113" s="43">
        <v>1.82</v>
      </c>
      <c r="C113" s="42">
        <f t="shared" si="29"/>
        <v>0.05</v>
      </c>
      <c r="D113" s="117">
        <v>4.1799999999999997E-2</v>
      </c>
      <c r="E113" s="113">
        <f t="shared" si="30"/>
        <v>100000</v>
      </c>
      <c r="F113" s="115">
        <f t="shared" si="31"/>
        <v>500</v>
      </c>
      <c r="G113" s="115">
        <v>0</v>
      </c>
      <c r="H113" s="116">
        <f t="shared" si="32"/>
        <v>7.5</v>
      </c>
      <c r="I113" s="115">
        <v>25</v>
      </c>
      <c r="J113" s="115">
        <v>15</v>
      </c>
      <c r="K113" s="112">
        <v>1173.8303224795452</v>
      </c>
      <c r="L113" s="114">
        <f t="shared" si="16"/>
        <v>692.40425517468395</v>
      </c>
      <c r="M113" s="39">
        <f t="shared" si="17"/>
        <v>0.75077452576347492</v>
      </c>
      <c r="N113" s="113">
        <f t="shared" si="18"/>
        <v>365122.79059602821</v>
      </c>
      <c r="O113" s="113">
        <f t="shared" si="19"/>
        <v>0</v>
      </c>
      <c r="P113" s="113">
        <f t="shared" si="20"/>
        <v>5476.8418589404228</v>
      </c>
      <c r="Q113" s="113">
        <f t="shared" si="21"/>
        <v>18256.13952980141</v>
      </c>
      <c r="R113" s="113">
        <f t="shared" si="22"/>
        <v>10953.683717880846</v>
      </c>
      <c r="S113" s="113">
        <f t="shared" si="23"/>
        <v>132904.69577695426</v>
      </c>
      <c r="T113" s="113">
        <f t="shared" si="24"/>
        <v>42859.220302996728</v>
      </c>
      <c r="U113" s="112">
        <f t="shared" si="25"/>
        <v>175763.91607995098</v>
      </c>
      <c r="V113" s="114">
        <f t="shared" si="26"/>
        <v>73024558.119205639</v>
      </c>
      <c r="W113" s="117">
        <f t="shared" si="27"/>
        <v>5.8536869844878936E-2</v>
      </c>
      <c r="X113" s="123">
        <f t="shared" si="28"/>
        <v>1425413.231064572</v>
      </c>
    </row>
    <row r="114" spans="1:24">
      <c r="A114" s="44">
        <f t="shared" si="15"/>
        <v>8</v>
      </c>
      <c r="B114" s="43">
        <v>2.09</v>
      </c>
      <c r="C114" s="42">
        <f t="shared" si="29"/>
        <v>0.05</v>
      </c>
      <c r="D114" s="117">
        <v>4.2533333333333333E-2</v>
      </c>
      <c r="E114" s="113">
        <f t="shared" si="30"/>
        <v>100000</v>
      </c>
      <c r="F114" s="115">
        <f t="shared" si="31"/>
        <v>500</v>
      </c>
      <c r="G114" s="115">
        <v>0</v>
      </c>
      <c r="H114" s="116">
        <f t="shared" si="32"/>
        <v>7.5</v>
      </c>
      <c r="I114" s="115">
        <v>25</v>
      </c>
      <c r="J114" s="115">
        <v>15</v>
      </c>
      <c r="K114" s="112">
        <v>1101.1560814683985</v>
      </c>
      <c r="L114" s="114">
        <f t="shared" si="16"/>
        <v>656.33691752263462</v>
      </c>
      <c r="M114" s="39">
        <f t="shared" si="17"/>
        <v>0.71660593727801869</v>
      </c>
      <c r="N114" s="113">
        <f t="shared" si="18"/>
        <v>346202.12758734199</v>
      </c>
      <c r="O114" s="113">
        <f t="shared" si="19"/>
        <v>0</v>
      </c>
      <c r="P114" s="113">
        <f t="shared" si="20"/>
        <v>5193.0319138101295</v>
      </c>
      <c r="Q114" s="113">
        <f t="shared" si="21"/>
        <v>17310.106379367098</v>
      </c>
      <c r="R114" s="113">
        <f t="shared" si="22"/>
        <v>10386.063827620259</v>
      </c>
      <c r="S114" s="113">
        <f t="shared" si="23"/>
        <v>144712.48933150893</v>
      </c>
      <c r="T114" s="113">
        <f t="shared" si="24"/>
        <v>38122.257821010004</v>
      </c>
      <c r="U114" s="112">
        <f t="shared" si="25"/>
        <v>182834.74715251895</v>
      </c>
      <c r="V114" s="114">
        <f t="shared" si="26"/>
        <v>69240425.517468393</v>
      </c>
      <c r="W114" s="117">
        <f t="shared" si="27"/>
        <v>4.7681140649271425E-2</v>
      </c>
      <c r="X114" s="123">
        <f t="shared" si="28"/>
        <v>1333088.5437666161</v>
      </c>
    </row>
    <row r="115" spans="1:24">
      <c r="A115" s="44">
        <f t="shared" si="15"/>
        <v>9</v>
      </c>
      <c r="B115" s="43">
        <v>2.36</v>
      </c>
      <c r="C115" s="42">
        <f t="shared" si="29"/>
        <v>0.05</v>
      </c>
      <c r="D115" s="117">
        <v>4.3266666666666669E-2</v>
      </c>
      <c r="E115" s="113">
        <f t="shared" si="30"/>
        <v>100000</v>
      </c>
      <c r="F115" s="115">
        <f t="shared" si="31"/>
        <v>500</v>
      </c>
      <c r="G115" s="115">
        <v>0</v>
      </c>
      <c r="H115" s="116">
        <f t="shared" si="32"/>
        <v>7.5</v>
      </c>
      <c r="I115" s="115">
        <v>25</v>
      </c>
      <c r="J115" s="115">
        <v>15</v>
      </c>
      <c r="K115" s="112">
        <v>1012.4988087583707</v>
      </c>
      <c r="L115" s="114">
        <f t="shared" si="16"/>
        <v>621.97111652114938</v>
      </c>
      <c r="M115" s="39">
        <f t="shared" si="17"/>
        <v>0.68303351884387142</v>
      </c>
      <c r="N115" s="113">
        <f t="shared" si="18"/>
        <v>328168.45876131731</v>
      </c>
      <c r="O115" s="113">
        <f t="shared" si="19"/>
        <v>0</v>
      </c>
      <c r="P115" s="113">
        <f t="shared" si="20"/>
        <v>4922.5268814197598</v>
      </c>
      <c r="Q115" s="113">
        <f t="shared" si="21"/>
        <v>16408.422938065865</v>
      </c>
      <c r="R115" s="113">
        <f t="shared" si="22"/>
        <v>9845.0537628395195</v>
      </c>
      <c r="S115" s="113">
        <f t="shared" si="23"/>
        <v>154895.51253534178</v>
      </c>
      <c r="T115" s="113">
        <f t="shared" si="24"/>
        <v>33227.017356790428</v>
      </c>
      <c r="U115" s="112">
        <f t="shared" si="25"/>
        <v>188122.52989213221</v>
      </c>
      <c r="V115" s="114">
        <f t="shared" si="26"/>
        <v>65633691.752263464</v>
      </c>
      <c r="W115" s="117">
        <f t="shared" si="27"/>
        <v>4.9151933994356911E-2</v>
      </c>
      <c r="X115" s="123">
        <f t="shared" si="28"/>
        <v>1213816.9789673658</v>
      </c>
    </row>
    <row r="116" spans="1:24">
      <c r="A116" s="44">
        <f t="shared" si="15"/>
        <v>10</v>
      </c>
      <c r="B116" s="43">
        <v>2.69</v>
      </c>
      <c r="C116" s="42">
        <f t="shared" si="29"/>
        <v>0.05</v>
      </c>
      <c r="D116" s="117">
        <v>4.4000000000000004E-2</v>
      </c>
      <c r="E116" s="113">
        <f t="shared" si="30"/>
        <v>100000</v>
      </c>
      <c r="F116" s="115">
        <f t="shared" si="31"/>
        <v>500</v>
      </c>
      <c r="G116" s="115">
        <v>0</v>
      </c>
      <c r="H116" s="116">
        <f t="shared" si="32"/>
        <v>7.5</v>
      </c>
      <c r="I116" s="115">
        <v>25</v>
      </c>
      <c r="J116" s="115">
        <v>15</v>
      </c>
      <c r="K116" s="112">
        <v>904.35177890317436</v>
      </c>
      <c r="L116" s="114">
        <f t="shared" si="16"/>
        <v>589.19945839165007</v>
      </c>
      <c r="M116" s="39">
        <f t="shared" si="17"/>
        <v>0.65012222545733589</v>
      </c>
      <c r="N116" s="113">
        <f t="shared" si="18"/>
        <v>310985.5582605747</v>
      </c>
      <c r="O116" s="113">
        <f t="shared" si="19"/>
        <v>0</v>
      </c>
      <c r="P116" s="113">
        <f t="shared" si="20"/>
        <v>4664.78337390862</v>
      </c>
      <c r="Q116" s="113">
        <f t="shared" si="21"/>
        <v>15549.277913028734</v>
      </c>
      <c r="R116" s="113">
        <f t="shared" si="22"/>
        <v>9329.56674781724</v>
      </c>
      <c r="S116" s="113">
        <f t="shared" si="23"/>
        <v>167310.23034418916</v>
      </c>
      <c r="T116" s="113">
        <f t="shared" si="24"/>
        <v>28124.03428261475</v>
      </c>
      <c r="U116" s="112">
        <f t="shared" si="25"/>
        <v>195434.2646268039</v>
      </c>
      <c r="V116" s="114">
        <f t="shared" si="26"/>
        <v>62197111.652114935</v>
      </c>
      <c r="W116" s="117">
        <f t="shared" si="27"/>
        <v>5.062323990444062E-2</v>
      </c>
      <c r="X116" s="123">
        <f t="shared" si="28"/>
        <v>1085355.9011066672</v>
      </c>
    </row>
    <row r="117" spans="1:24">
      <c r="A117" s="44">
        <f t="shared" si="15"/>
        <v>11</v>
      </c>
      <c r="B117" s="43">
        <v>3.06</v>
      </c>
      <c r="C117" s="42">
        <f t="shared" si="29"/>
        <v>0.05</v>
      </c>
      <c r="D117" s="117">
        <v>4.4500000000000005E-2</v>
      </c>
      <c r="E117" s="113">
        <f>E116</f>
        <v>100000</v>
      </c>
      <c r="F117" s="115">
        <v>0</v>
      </c>
      <c r="G117" s="115">
        <v>0</v>
      </c>
      <c r="H117" s="116">
        <f t="shared" si="32"/>
        <v>0</v>
      </c>
      <c r="I117" s="115">
        <v>25</v>
      </c>
      <c r="J117" s="115">
        <v>15</v>
      </c>
      <c r="K117" s="112">
        <v>774.74071675980235</v>
      </c>
      <c r="L117" s="114">
        <f t="shared" si="16"/>
        <v>557.93653512938909</v>
      </c>
      <c r="M117" s="39">
        <f t="shared" si="17"/>
        <v>0.6194512198599722</v>
      </c>
      <c r="N117" s="113">
        <f t="shared" si="18"/>
        <v>0</v>
      </c>
      <c r="O117" s="113">
        <f t="shared" si="19"/>
        <v>0</v>
      </c>
      <c r="P117" s="113">
        <f t="shared" si="20"/>
        <v>0</v>
      </c>
      <c r="Q117" s="113">
        <f t="shared" si="21"/>
        <v>14729.986459791251</v>
      </c>
      <c r="R117" s="113">
        <f t="shared" si="22"/>
        <v>8837.9918758747517</v>
      </c>
      <c r="S117" s="113">
        <f t="shared" si="23"/>
        <v>180295.03426784495</v>
      </c>
      <c r="T117" s="113">
        <f t="shared" si="24"/>
        <v>22823.840535441715</v>
      </c>
      <c r="U117" s="112">
        <f t="shared" si="25"/>
        <v>203118.87480328666</v>
      </c>
      <c r="V117" s="114">
        <f t="shared" si="26"/>
        <v>58919945.83916501</v>
      </c>
      <c r="W117" s="117">
        <f t="shared" si="27"/>
        <v>4.9513189439350791E-2</v>
      </c>
      <c r="X117" s="123">
        <f t="shared" si="28"/>
        <v>944865.86864328641</v>
      </c>
    </row>
    <row r="118" spans="1:24">
      <c r="A118" s="44">
        <f t="shared" si="15"/>
        <v>12</v>
      </c>
      <c r="B118" s="43">
        <v>3.47</v>
      </c>
      <c r="C118" s="42">
        <f t="shared" si="29"/>
        <v>0.05</v>
      </c>
      <c r="D118" s="117">
        <v>4.5000000000000005E-2</v>
      </c>
      <c r="E118" s="113">
        <f>E117</f>
        <v>100000</v>
      </c>
      <c r="F118" s="115">
        <f>F117</f>
        <v>0</v>
      </c>
      <c r="G118" s="115">
        <v>0</v>
      </c>
      <c r="H118" s="116">
        <f t="shared" si="32"/>
        <v>0</v>
      </c>
      <c r="I118" s="115">
        <v>25</v>
      </c>
      <c r="J118" s="115">
        <v>15</v>
      </c>
      <c r="K118" s="112">
        <v>621.81631080479781</v>
      </c>
      <c r="L118" s="114">
        <f t="shared" si="16"/>
        <v>528.10366859602061</v>
      </c>
      <c r="M118" s="39">
        <f t="shared" si="17"/>
        <v>0.58966386486577083</v>
      </c>
      <c r="N118" s="113">
        <f t="shared" si="18"/>
        <v>0</v>
      </c>
      <c r="O118" s="113">
        <f t="shared" si="19"/>
        <v>0</v>
      </c>
      <c r="P118" s="113">
        <f t="shared" si="20"/>
        <v>0</v>
      </c>
      <c r="Q118" s="113">
        <f t="shared" si="21"/>
        <v>13948.413378234727</v>
      </c>
      <c r="R118" s="113">
        <f t="shared" si="22"/>
        <v>8369.0480269408363</v>
      </c>
      <c r="S118" s="113">
        <f t="shared" si="23"/>
        <v>193603.97768989802</v>
      </c>
      <c r="T118" s="113">
        <f t="shared" si="24"/>
        <v>17346.70189686841</v>
      </c>
      <c r="U118" s="112">
        <f t="shared" si="25"/>
        <v>210950.67958676643</v>
      </c>
      <c r="V118" s="114">
        <f t="shared" si="26"/>
        <v>55793653.512938909</v>
      </c>
      <c r="W118" s="117">
        <f t="shared" si="27"/>
        <v>5.051582226593121E-2</v>
      </c>
      <c r="X118" s="123">
        <f t="shared" si="28"/>
        <v>788530.31658891146</v>
      </c>
    </row>
    <row r="119" spans="1:24">
      <c r="A119" s="44">
        <f t="shared" si="15"/>
        <v>13</v>
      </c>
      <c r="B119" s="43">
        <v>3.95</v>
      </c>
      <c r="C119" s="42">
        <f t="shared" si="29"/>
        <v>0.05</v>
      </c>
      <c r="D119" s="117">
        <v>4.5500000000000006E-2</v>
      </c>
      <c r="E119" s="113">
        <f>E118</f>
        <v>100000</v>
      </c>
      <c r="F119" s="115">
        <f>F118</f>
        <v>0</v>
      </c>
      <c r="G119" s="115">
        <v>0</v>
      </c>
      <c r="H119" s="116">
        <f t="shared" si="32"/>
        <v>0</v>
      </c>
      <c r="I119" s="115">
        <v>25</v>
      </c>
      <c r="J119" s="115">
        <v>15</v>
      </c>
      <c r="K119" s="112">
        <v>442.14043702902569</v>
      </c>
      <c r="L119" s="114">
        <f t="shared" si="16"/>
        <v>499.61247567526527</v>
      </c>
      <c r="M119" s="39">
        <f t="shared" si="17"/>
        <v>0.56077354473630148</v>
      </c>
      <c r="N119" s="113">
        <f t="shared" si="18"/>
        <v>0</v>
      </c>
      <c r="O119" s="113">
        <f t="shared" si="19"/>
        <v>0</v>
      </c>
      <c r="P119" s="113">
        <f t="shared" si="20"/>
        <v>0</v>
      </c>
      <c r="Q119" s="113">
        <f t="shared" si="21"/>
        <v>13202.591714900514</v>
      </c>
      <c r="R119" s="113">
        <f t="shared" si="22"/>
        <v>7921.5550289403091</v>
      </c>
      <c r="S119" s="113">
        <f t="shared" si="23"/>
        <v>208600.94909542816</v>
      </c>
      <c r="T119" s="113">
        <f t="shared" si="24"/>
        <v>11674.799341483815</v>
      </c>
      <c r="U119" s="112">
        <f t="shared" si="25"/>
        <v>220275.74843691199</v>
      </c>
      <c r="V119" s="114">
        <f t="shared" si="26"/>
        <v>52810366.859602064</v>
      </c>
      <c r="W119" s="117">
        <f t="shared" si="27"/>
        <v>5.1518693063622889E-2</v>
      </c>
      <c r="X119" s="123">
        <f t="shared" si="28"/>
        <v>617412.89432624902</v>
      </c>
    </row>
    <row r="120" spans="1:24">
      <c r="A120" s="44">
        <f t="shared" si="15"/>
        <v>14</v>
      </c>
      <c r="B120" s="43">
        <v>4.4400000000000004</v>
      </c>
      <c r="C120" s="42">
        <f t="shared" si="29"/>
        <v>0.05</v>
      </c>
      <c r="D120" s="117">
        <v>4.6000000000000006E-2</v>
      </c>
      <c r="E120" s="113">
        <f>E119</f>
        <v>100000</v>
      </c>
      <c r="F120" s="115">
        <f>F119</f>
        <v>0</v>
      </c>
      <c r="G120" s="115">
        <v>0</v>
      </c>
      <c r="H120" s="116">
        <f t="shared" si="32"/>
        <v>0</v>
      </c>
      <c r="I120" s="115">
        <v>25</v>
      </c>
      <c r="J120" s="115">
        <v>15</v>
      </c>
      <c r="K120" s="112">
        <v>235.73437267725242</v>
      </c>
      <c r="L120" s="114">
        <f t="shared" si="16"/>
        <v>472.4135724995038</v>
      </c>
      <c r="M120" s="39">
        <f t="shared" si="17"/>
        <v>0.5327904314016364</v>
      </c>
      <c r="N120" s="113">
        <f t="shared" si="18"/>
        <v>0</v>
      </c>
      <c r="O120" s="113">
        <f t="shared" si="19"/>
        <v>0</v>
      </c>
      <c r="P120" s="113">
        <f t="shared" si="20"/>
        <v>0</v>
      </c>
      <c r="Q120" s="113">
        <f t="shared" si="21"/>
        <v>12490.311891881633</v>
      </c>
      <c r="R120" s="113">
        <f t="shared" si="22"/>
        <v>7494.1871351289792</v>
      </c>
      <c r="S120" s="113">
        <f t="shared" si="23"/>
        <v>221827.9391998178</v>
      </c>
      <c r="T120" s="113">
        <f t="shared" si="24"/>
        <v>5888.7916767518846</v>
      </c>
      <c r="U120" s="112">
        <f t="shared" si="25"/>
        <v>227716.73087656969</v>
      </c>
      <c r="V120" s="114">
        <f t="shared" si="26"/>
        <v>49961247.567526527</v>
      </c>
      <c r="W120" s="117">
        <f t="shared" si="27"/>
        <v>5.2521801604147766E-2</v>
      </c>
      <c r="X120" s="123">
        <f t="shared" si="28"/>
        <v>428945.45128565416</v>
      </c>
    </row>
    <row r="121" spans="1:24" ht="15" thickBot="1">
      <c r="A121" s="37">
        <f t="shared" si="15"/>
        <v>15</v>
      </c>
      <c r="B121" s="36">
        <v>4.99</v>
      </c>
      <c r="C121" s="35">
        <f t="shared" si="29"/>
        <v>0.05</v>
      </c>
      <c r="D121" s="111">
        <v>4.6500000000000007E-2</v>
      </c>
      <c r="E121" s="107">
        <f>E120</f>
        <v>100000</v>
      </c>
      <c r="F121" s="109">
        <f>F120</f>
        <v>0</v>
      </c>
      <c r="G121" s="109">
        <v>0</v>
      </c>
      <c r="H121" s="122">
        <f t="shared" si="32"/>
        <v>0</v>
      </c>
      <c r="I121" s="109">
        <v>25</v>
      </c>
      <c r="J121" s="109">
        <v>15</v>
      </c>
      <c r="K121" s="106">
        <v>0</v>
      </c>
      <c r="L121" s="108">
        <f t="shared" si="16"/>
        <v>446.43555014775603</v>
      </c>
      <c r="M121" s="32">
        <f t="shared" si="17"/>
        <v>0.50572160767615904</v>
      </c>
      <c r="N121" s="107">
        <f t="shared" si="18"/>
        <v>0</v>
      </c>
      <c r="O121" s="107">
        <f t="shared" si="19"/>
        <v>0</v>
      </c>
      <c r="P121" s="107">
        <f t="shared" si="20"/>
        <v>0</v>
      </c>
      <c r="Q121" s="107">
        <f t="shared" si="21"/>
        <v>11810.339312487595</v>
      </c>
      <c r="R121" s="107">
        <f t="shared" si="22"/>
        <v>7086.2035874925568</v>
      </c>
      <c r="S121" s="107">
        <f t="shared" si="23"/>
        <v>235734.37267725242</v>
      </c>
      <c r="T121" s="107">
        <f t="shared" si="24"/>
        <v>0</v>
      </c>
      <c r="U121" s="106">
        <f t="shared" si="25"/>
        <v>235734.37267725242</v>
      </c>
      <c r="V121" s="108">
        <f t="shared" si="26"/>
        <v>47241357.249950379</v>
      </c>
      <c r="W121" s="111">
        <f t="shared" si="27"/>
        <v>5.352514765952221E-2</v>
      </c>
      <c r="X121" s="121">
        <f t="shared" si="28"/>
        <v>223757.70830051127</v>
      </c>
    </row>
    <row r="122" spans="1:24" ht="15" thickTop="1"/>
  </sheetData>
  <mergeCells count="24">
    <mergeCell ref="B73:D73"/>
    <mergeCell ref="B74:D74"/>
    <mergeCell ref="B13:D13"/>
    <mergeCell ref="B6:L6"/>
    <mergeCell ref="B8:D8"/>
    <mergeCell ref="B9:D9"/>
    <mergeCell ref="B10:D10"/>
    <mergeCell ref="B12:D12"/>
    <mergeCell ref="B84:D84"/>
    <mergeCell ref="A4:K4"/>
    <mergeCell ref="B75:D75"/>
    <mergeCell ref="B77:D77"/>
    <mergeCell ref="B79:D79"/>
    <mergeCell ref="B80:D80"/>
    <mergeCell ref="B81:D81"/>
    <mergeCell ref="B83:D83"/>
    <mergeCell ref="B78:D78"/>
    <mergeCell ref="B14:D14"/>
    <mergeCell ref="B15:D15"/>
    <mergeCell ref="B16:D16"/>
    <mergeCell ref="B18:D18"/>
    <mergeCell ref="B19:D19"/>
    <mergeCell ref="B51:K51"/>
    <mergeCell ref="B70:K7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3CD039-A6A6-4285-8F23-97D075D9A012}"/>
</file>

<file path=customXml/itemProps2.xml><?xml version="1.0" encoding="utf-8"?>
<ds:datastoreItem xmlns:ds="http://schemas.openxmlformats.org/officeDocument/2006/customXml" ds:itemID="{DDEBE02F-06A2-4B71-A5C4-334D8F330F4B}"/>
</file>

<file path=customXml/itemProps3.xml><?xml version="1.0" encoding="utf-8"?>
<ds:datastoreItem xmlns:ds="http://schemas.openxmlformats.org/officeDocument/2006/customXml" ds:itemID="{92FE7B85-061E-469E-92B8-8BA5C3854A9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 </vt:lpstr>
      <vt:lpstr>Q Swales Ch 5 4d</vt:lpstr>
      <vt:lpstr>A Swales Ch 5 4d</vt:lpstr>
      <vt:lpstr>Q ILA201-100-25 3a</vt:lpstr>
      <vt:lpstr>A ILA201-100-25 3a</vt:lpstr>
      <vt:lpstr>Q CIA IFRS 17 Discount 1a 1b</vt:lpstr>
      <vt:lpstr>A CIA IFRS 17 Discount 1a 1b</vt:lpstr>
      <vt:lpstr>Q IFRS17 CSM 1a 1b</vt:lpstr>
      <vt:lpstr>A IFRS 17 CSM 1a 1b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2025-06-27T02:39:38Z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